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C6A68527-6B2F-4967-8C97-19B78672388B}" xr6:coauthVersionLast="47" xr6:coauthVersionMax="47" xr10:uidLastSave="{00000000-0000-0000-0000-000000000000}"/>
  <bookViews>
    <workbookView xWindow="-108" yWindow="-108" windowWidth="23256" windowHeight="12576" tabRatio="590" activeTab="6" xr2:uid="{00000000-000D-0000-FFFF-FFFF00000000}"/>
  </bookViews>
  <sheets>
    <sheet name="Capa" sheetId="23" r:id="rId1"/>
    <sheet name="Forecast" sheetId="25" r:id="rId2"/>
    <sheet name="Indicadores" sheetId="30" r:id="rId3"/>
    <sheet name="DCF" sheetId="28" r:id="rId4"/>
    <sheet name="WACC" sheetId="29" r:id="rId5"/>
    <sheet name="Gráficos" sheetId="27" r:id="rId6"/>
    <sheet name="Share Price" sheetId="31" r:id="rId7"/>
  </sheets>
  <definedNames>
    <definedName name="_xlnm.Print_Area" localSheetId="0">Capa!$B$3:$O$25</definedName>
    <definedName name="_xlnm.Print_Area" localSheetId="5">Gráficos!$A$1:$O$72</definedName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8" l="1"/>
  <c r="K2" i="28"/>
  <c r="Q6" i="30"/>
  <c r="Q124" i="30"/>
  <c r="Q120" i="30"/>
  <c r="Q121" i="30"/>
  <c r="Q119" i="30"/>
  <c r="Q114" i="30"/>
  <c r="Q115" i="30"/>
  <c r="Q116" i="30"/>
  <c r="Q113" i="30"/>
  <c r="B200" i="30"/>
  <c r="B202" i="30"/>
  <c r="B201" i="30"/>
  <c r="B199" i="30"/>
  <c r="B186" i="30"/>
  <c r="B185" i="30"/>
  <c r="B208" i="30"/>
  <c r="B207" i="30"/>
  <c r="B206" i="30"/>
  <c r="B205" i="30"/>
  <c r="B204" i="30"/>
  <c r="B203" i="30"/>
  <c r="B198" i="30"/>
  <c r="B197" i="30"/>
  <c r="B196" i="30"/>
  <c r="B195" i="30"/>
  <c r="B194" i="30"/>
  <c r="B193" i="30"/>
  <c r="B192" i="30"/>
  <c r="B191" i="30"/>
  <c r="B190" i="30"/>
  <c r="B189" i="30"/>
  <c r="B188" i="30"/>
  <c r="B187" i="30"/>
  <c r="B184" i="30"/>
  <c r="B183" i="30"/>
  <c r="B182" i="30"/>
  <c r="B181" i="30"/>
  <c r="B180" i="30"/>
  <c r="B216" i="30"/>
  <c r="B176" i="30"/>
  <c r="B175" i="30"/>
  <c r="B174" i="30"/>
  <c r="B173" i="30"/>
  <c r="B172" i="30"/>
  <c r="B171" i="30"/>
  <c r="B170" i="30"/>
  <c r="B169" i="30"/>
  <c r="B168" i="30"/>
  <c r="C114" i="30"/>
  <c r="C12" i="29"/>
  <c r="C10" i="29"/>
  <c r="K203" i="25"/>
  <c r="P203" i="25"/>
  <c r="O203" i="25"/>
  <c r="N203" i="25"/>
  <c r="M203" i="25"/>
  <c r="L203" i="25"/>
  <c r="F2391" i="31"/>
  <c r="F2392" i="31"/>
  <c r="L11" i="25"/>
  <c r="L27" i="25" s="1"/>
  <c r="B10" i="28" a="1"/>
  <c r="B10" i="28" s="1"/>
  <c r="C154" i="30"/>
  <c r="D154" i="30"/>
  <c r="E154" i="30"/>
  <c r="F154" i="30"/>
  <c r="G154" i="30"/>
  <c r="H154" i="30"/>
  <c r="I154" i="30"/>
  <c r="J154" i="30"/>
  <c r="K154" i="30"/>
  <c r="L154" i="30"/>
  <c r="M154" i="30"/>
  <c r="N154" i="30"/>
  <c r="O154" i="30"/>
  <c r="P154" i="30"/>
  <c r="B154" i="30"/>
  <c r="Q160" i="30"/>
  <c r="P160" i="30"/>
  <c r="O160" i="30"/>
  <c r="N160" i="30"/>
  <c r="M160" i="30"/>
  <c r="L160" i="30"/>
  <c r="K160" i="30"/>
  <c r="J160" i="30"/>
  <c r="I160" i="30"/>
  <c r="H160" i="30"/>
  <c r="G160" i="30"/>
  <c r="F160" i="30"/>
  <c r="E160" i="30"/>
  <c r="D160" i="30"/>
  <c r="C160" i="30"/>
  <c r="B160" i="30"/>
  <c r="T7" i="27"/>
  <c r="U7" i="27"/>
  <c r="V7" i="27"/>
  <c r="W7" i="27"/>
  <c r="X7" i="27"/>
  <c r="Y7" i="27"/>
  <c r="Z7" i="27"/>
  <c r="AA7" i="27"/>
  <c r="AB7" i="27"/>
  <c r="S7" i="27"/>
  <c r="AC5" i="27"/>
  <c r="T6" i="27"/>
  <c r="U6" i="27"/>
  <c r="V6" i="27"/>
  <c r="W6" i="27"/>
  <c r="X6" i="27"/>
  <c r="Y6" i="27"/>
  <c r="Z6" i="27"/>
  <c r="AA6" i="27"/>
  <c r="AB6" i="27"/>
  <c r="S6" i="27"/>
  <c r="L53" i="25"/>
  <c r="M53" i="25" s="1"/>
  <c r="N53" i="25" s="1"/>
  <c r="O53" i="25" s="1"/>
  <c r="P53" i="25" s="1"/>
  <c r="L50" i="25"/>
  <c r="M50" i="25" s="1"/>
  <c r="N50" i="25" s="1"/>
  <c r="O50" i="25" s="1"/>
  <c r="P50" i="25" s="1"/>
  <c r="L44" i="25"/>
  <c r="L47" i="25"/>
  <c r="M47" i="25" s="1"/>
  <c r="N47" i="25" s="1"/>
  <c r="O47" i="25" s="1"/>
  <c r="P47" i="25" s="1"/>
  <c r="M41" i="25"/>
  <c r="N41" i="25"/>
  <c r="O41" i="25"/>
  <c r="P41" i="25"/>
  <c r="L41" i="25"/>
  <c r="M52" i="25"/>
  <c r="N52" i="25" s="1"/>
  <c r="O52" i="25" s="1"/>
  <c r="P52" i="25" s="1"/>
  <c r="M48" i="25"/>
  <c r="N48" i="25" s="1"/>
  <c r="O48" i="25" s="1"/>
  <c r="P48" i="25" s="1"/>
  <c r="M44" i="25"/>
  <c r="N44" i="25" s="1"/>
  <c r="O44" i="25" s="1"/>
  <c r="P44" i="25" s="1"/>
  <c r="M43" i="25"/>
  <c r="N43" i="25" s="1"/>
  <c r="O43" i="25" s="1"/>
  <c r="P43" i="25" s="1"/>
  <c r="M42" i="25"/>
  <c r="N42" i="25" s="1"/>
  <c r="O42" i="25" s="1"/>
  <c r="P42" i="25" s="1"/>
  <c r="L37" i="25"/>
  <c r="L35" i="25"/>
  <c r="L51" i="25" s="1"/>
  <c r="M51" i="25" s="1"/>
  <c r="N51" i="25" s="1"/>
  <c r="O51" i="25" s="1"/>
  <c r="P51" i="25" s="1"/>
  <c r="L34" i="25"/>
  <c r="L33" i="25"/>
  <c r="L49" i="25" s="1"/>
  <c r="M49" i="25" s="1"/>
  <c r="N49" i="25" s="1"/>
  <c r="O49" i="25" s="1"/>
  <c r="P49" i="25" s="1"/>
  <c r="L32" i="25"/>
  <c r="L31" i="25"/>
  <c r="L28" i="25"/>
  <c r="M25" i="25"/>
  <c r="N25" i="25"/>
  <c r="O25" i="25"/>
  <c r="P25" i="25"/>
  <c r="L25" i="25"/>
  <c r="A2399" i="31"/>
  <c r="A2400" i="31" s="1"/>
  <c r="A2401" i="31" s="1"/>
  <c r="X6" i="31"/>
  <c r="S6" i="31"/>
  <c r="X5" i="31"/>
  <c r="S5" i="31"/>
  <c r="E55" i="28"/>
  <c r="F55" i="28" s="1"/>
  <c r="G55" i="28" s="1"/>
  <c r="H55" i="28" s="1"/>
  <c r="C57" i="28"/>
  <c r="C58" i="28" s="1"/>
  <c r="C59" i="28" s="1"/>
  <c r="C60" i="28" s="1"/>
  <c r="C48" i="28"/>
  <c r="C49" i="28" s="1"/>
  <c r="C50" i="28" s="1"/>
  <c r="C51" i="28" s="1"/>
  <c r="E46" i="28"/>
  <c r="F46" i="28" s="1"/>
  <c r="G46" i="28" s="1"/>
  <c r="H46" i="28" s="1"/>
  <c r="A2402" i="31" l="1"/>
  <c r="C111" i="30" l="1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B111" i="30"/>
  <c r="K87" i="30"/>
  <c r="J87" i="30"/>
  <c r="I87" i="30"/>
  <c r="H87" i="30"/>
  <c r="G87" i="30"/>
  <c r="F87" i="30"/>
  <c r="E87" i="30"/>
  <c r="D87" i="30"/>
  <c r="C87" i="30"/>
  <c r="B87" i="30"/>
  <c r="K86" i="30"/>
  <c r="J86" i="30"/>
  <c r="I86" i="30"/>
  <c r="H86" i="30"/>
  <c r="G86" i="30"/>
  <c r="F86" i="30"/>
  <c r="E86" i="30"/>
  <c r="D86" i="30"/>
  <c r="C86" i="30"/>
  <c r="B86" i="30"/>
  <c r="K85" i="30"/>
  <c r="J85" i="30"/>
  <c r="I85" i="30"/>
  <c r="H85" i="30"/>
  <c r="G85" i="30"/>
  <c r="F85" i="30"/>
  <c r="E85" i="30"/>
  <c r="D85" i="30"/>
  <c r="C85" i="30"/>
  <c r="B85" i="30"/>
  <c r="K84" i="30"/>
  <c r="J84" i="30"/>
  <c r="I84" i="30"/>
  <c r="H84" i="30"/>
  <c r="G84" i="30"/>
  <c r="F84" i="30"/>
  <c r="E84" i="30"/>
  <c r="D84" i="30"/>
  <c r="C84" i="30"/>
  <c r="B84" i="30"/>
  <c r="K83" i="30"/>
  <c r="J83" i="30"/>
  <c r="I83" i="30"/>
  <c r="H83" i="30"/>
  <c r="G83" i="30"/>
  <c r="F83" i="30"/>
  <c r="E83" i="30"/>
  <c r="D83" i="30"/>
  <c r="C83" i="30"/>
  <c r="B83" i="30"/>
  <c r="K82" i="30"/>
  <c r="J82" i="30"/>
  <c r="I82" i="30"/>
  <c r="H82" i="30"/>
  <c r="G82" i="30"/>
  <c r="F82" i="30"/>
  <c r="E82" i="30"/>
  <c r="D82" i="30"/>
  <c r="C82" i="30"/>
  <c r="B82" i="30"/>
  <c r="K81" i="30"/>
  <c r="J81" i="30"/>
  <c r="I81" i="30"/>
  <c r="H81" i="30"/>
  <c r="G81" i="30"/>
  <c r="F81" i="30"/>
  <c r="E81" i="30"/>
  <c r="D81" i="30"/>
  <c r="C81" i="30"/>
  <c r="B81" i="30"/>
  <c r="K80" i="30"/>
  <c r="J80" i="30"/>
  <c r="I80" i="30"/>
  <c r="H80" i="30"/>
  <c r="G80" i="30"/>
  <c r="F80" i="30"/>
  <c r="E80" i="30"/>
  <c r="D80" i="30"/>
  <c r="C80" i="30"/>
  <c r="B80" i="30"/>
  <c r="K79" i="30"/>
  <c r="J79" i="30"/>
  <c r="I79" i="30"/>
  <c r="H79" i="30"/>
  <c r="G79" i="30"/>
  <c r="F79" i="30"/>
  <c r="E79" i="30"/>
  <c r="D79" i="30"/>
  <c r="C79" i="30"/>
  <c r="B79" i="30"/>
  <c r="K78" i="30"/>
  <c r="J78" i="30"/>
  <c r="I78" i="30"/>
  <c r="H78" i="30"/>
  <c r="G78" i="30"/>
  <c r="F78" i="30"/>
  <c r="E78" i="30"/>
  <c r="D78" i="30"/>
  <c r="C78" i="30"/>
  <c r="B78" i="30"/>
  <c r="K77" i="30"/>
  <c r="J77" i="30"/>
  <c r="I77" i="30"/>
  <c r="H77" i="30"/>
  <c r="G77" i="30"/>
  <c r="F77" i="30"/>
  <c r="E77" i="30"/>
  <c r="D77" i="30"/>
  <c r="C77" i="30"/>
  <c r="B77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C76" i="30"/>
  <c r="B76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C75" i="30"/>
  <c r="B75" i="30"/>
  <c r="K74" i="30"/>
  <c r="J74" i="30"/>
  <c r="I74" i="30"/>
  <c r="H74" i="30"/>
  <c r="G74" i="30"/>
  <c r="F74" i="30"/>
  <c r="E74" i="30"/>
  <c r="D74" i="30"/>
  <c r="C74" i="30"/>
  <c r="B74" i="30"/>
  <c r="P73" i="30"/>
  <c r="O73" i="30"/>
  <c r="N73" i="30"/>
  <c r="M73" i="30"/>
  <c r="L73" i="30"/>
  <c r="K73" i="30"/>
  <c r="J73" i="30"/>
  <c r="I73" i="30"/>
  <c r="H73" i="30"/>
  <c r="G73" i="30"/>
  <c r="F73" i="30"/>
  <c r="E73" i="30"/>
  <c r="D73" i="30"/>
  <c r="C73" i="30"/>
  <c r="B73" i="30"/>
  <c r="K72" i="30"/>
  <c r="J72" i="30"/>
  <c r="I72" i="30"/>
  <c r="H72" i="30"/>
  <c r="G72" i="30"/>
  <c r="F72" i="30"/>
  <c r="E72" i="30"/>
  <c r="D72" i="30"/>
  <c r="C72" i="30"/>
  <c r="B72" i="30"/>
  <c r="K71" i="30"/>
  <c r="J71" i="30"/>
  <c r="I71" i="30"/>
  <c r="H71" i="30"/>
  <c r="G71" i="30"/>
  <c r="F71" i="30"/>
  <c r="E71" i="30"/>
  <c r="D71" i="30"/>
  <c r="C71" i="30"/>
  <c r="B71" i="30"/>
  <c r="P70" i="30"/>
  <c r="O70" i="30"/>
  <c r="N70" i="30"/>
  <c r="M70" i="30"/>
  <c r="L70" i="30"/>
  <c r="K70" i="30"/>
  <c r="J70" i="30"/>
  <c r="I70" i="30"/>
  <c r="H70" i="30"/>
  <c r="G70" i="30"/>
  <c r="F70" i="30"/>
  <c r="E70" i="30"/>
  <c r="D70" i="30"/>
  <c r="C70" i="30"/>
  <c r="B70" i="30"/>
  <c r="K69" i="30"/>
  <c r="J69" i="30"/>
  <c r="I69" i="30"/>
  <c r="H69" i="30"/>
  <c r="G69" i="30"/>
  <c r="F69" i="30"/>
  <c r="E69" i="30"/>
  <c r="D69" i="30"/>
  <c r="C69" i="30"/>
  <c r="B69" i="30"/>
  <c r="K68" i="30"/>
  <c r="J68" i="30"/>
  <c r="I68" i="30"/>
  <c r="H68" i="30"/>
  <c r="G68" i="30"/>
  <c r="F68" i="30"/>
  <c r="E68" i="30"/>
  <c r="D68" i="30"/>
  <c r="C68" i="30"/>
  <c r="B68" i="30"/>
  <c r="P67" i="30"/>
  <c r="O67" i="30"/>
  <c r="N67" i="30"/>
  <c r="M67" i="30"/>
  <c r="L67" i="30"/>
  <c r="K67" i="30"/>
  <c r="J67" i="30"/>
  <c r="I67" i="30"/>
  <c r="H67" i="30"/>
  <c r="G67" i="30"/>
  <c r="F67" i="30"/>
  <c r="E67" i="30"/>
  <c r="D67" i="30"/>
  <c r="C67" i="30"/>
  <c r="B67" i="30"/>
  <c r="K66" i="30"/>
  <c r="J66" i="30"/>
  <c r="I66" i="30"/>
  <c r="H66" i="30"/>
  <c r="G66" i="30"/>
  <c r="F66" i="30"/>
  <c r="E66" i="30"/>
  <c r="D66" i="30"/>
  <c r="C66" i="30"/>
  <c r="B66" i="30"/>
  <c r="K65" i="30"/>
  <c r="J65" i="30"/>
  <c r="I65" i="30"/>
  <c r="H65" i="30"/>
  <c r="G65" i="30"/>
  <c r="F65" i="30"/>
  <c r="E65" i="30"/>
  <c r="D65" i="30"/>
  <c r="C65" i="30"/>
  <c r="B65" i="30"/>
  <c r="P64" i="30"/>
  <c r="O64" i="30"/>
  <c r="N64" i="30"/>
  <c r="M64" i="30"/>
  <c r="L64" i="30"/>
  <c r="K64" i="30"/>
  <c r="J64" i="30"/>
  <c r="I64" i="30"/>
  <c r="H64" i="30"/>
  <c r="G64" i="30"/>
  <c r="F64" i="30"/>
  <c r="E64" i="30"/>
  <c r="D64" i="30"/>
  <c r="C64" i="30"/>
  <c r="B64" i="30"/>
  <c r="P63" i="30"/>
  <c r="O63" i="30"/>
  <c r="N63" i="30"/>
  <c r="M63" i="30"/>
  <c r="L63" i="30"/>
  <c r="K63" i="30"/>
  <c r="J63" i="30"/>
  <c r="I63" i="30"/>
  <c r="H63" i="30"/>
  <c r="G63" i="30"/>
  <c r="F63" i="30"/>
  <c r="E63" i="30"/>
  <c r="D63" i="30"/>
  <c r="C63" i="30"/>
  <c r="B63" i="30"/>
  <c r="K62" i="30"/>
  <c r="J62" i="30"/>
  <c r="I62" i="30"/>
  <c r="H62" i="30"/>
  <c r="G62" i="30"/>
  <c r="F62" i="30"/>
  <c r="E62" i="30"/>
  <c r="D62" i="30"/>
  <c r="C62" i="30"/>
  <c r="B62" i="30"/>
  <c r="K61" i="30"/>
  <c r="J61" i="30"/>
  <c r="I61" i="30"/>
  <c r="H61" i="30"/>
  <c r="G61" i="30"/>
  <c r="F61" i="30"/>
  <c r="E61" i="30"/>
  <c r="D61" i="30"/>
  <c r="C61" i="30"/>
  <c r="B61" i="30"/>
  <c r="K60" i="30"/>
  <c r="J60" i="30"/>
  <c r="I60" i="30"/>
  <c r="H60" i="30"/>
  <c r="G60" i="30"/>
  <c r="F60" i="30"/>
  <c r="E60" i="30"/>
  <c r="D60" i="30"/>
  <c r="C60" i="30"/>
  <c r="B60" i="30"/>
  <c r="K59" i="30"/>
  <c r="J59" i="30"/>
  <c r="I59" i="30"/>
  <c r="H59" i="30"/>
  <c r="G59" i="30"/>
  <c r="F59" i="30"/>
  <c r="E59" i="30"/>
  <c r="D59" i="30"/>
  <c r="C59" i="30"/>
  <c r="B59" i="30"/>
  <c r="K58" i="30"/>
  <c r="J58" i="30"/>
  <c r="I58" i="30"/>
  <c r="H58" i="30"/>
  <c r="G58" i="30"/>
  <c r="F58" i="30"/>
  <c r="E58" i="30"/>
  <c r="D58" i="30"/>
  <c r="C58" i="30"/>
  <c r="B58" i="30"/>
  <c r="K57" i="30"/>
  <c r="J57" i="30"/>
  <c r="I57" i="30"/>
  <c r="H57" i="30"/>
  <c r="G57" i="30"/>
  <c r="F57" i="30"/>
  <c r="E57" i="30"/>
  <c r="D57" i="30"/>
  <c r="C57" i="30"/>
  <c r="B57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B56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B55" i="30"/>
  <c r="K54" i="30"/>
  <c r="J54" i="30"/>
  <c r="I54" i="30"/>
  <c r="H54" i="30"/>
  <c r="G54" i="30"/>
  <c r="F54" i="30"/>
  <c r="E54" i="30"/>
  <c r="D54" i="30"/>
  <c r="C54" i="30"/>
  <c r="B54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B53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B52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B51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B50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B49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B48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B47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B46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B45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B44" i="30"/>
  <c r="K43" i="30"/>
  <c r="J43" i="30"/>
  <c r="I43" i="30"/>
  <c r="H43" i="30"/>
  <c r="G43" i="30"/>
  <c r="F43" i="30"/>
  <c r="E43" i="30"/>
  <c r="D43" i="30"/>
  <c r="C43" i="30"/>
  <c r="B43" i="30"/>
  <c r="K42" i="30"/>
  <c r="J42" i="30"/>
  <c r="I42" i="30"/>
  <c r="H42" i="30"/>
  <c r="G42" i="30"/>
  <c r="F42" i="30"/>
  <c r="E42" i="30"/>
  <c r="D42" i="30"/>
  <c r="C42" i="30"/>
  <c r="B42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B41" i="30"/>
  <c r="K40" i="30"/>
  <c r="J40" i="30"/>
  <c r="I40" i="30"/>
  <c r="H40" i="30"/>
  <c r="G40" i="30"/>
  <c r="F40" i="30"/>
  <c r="E40" i="30"/>
  <c r="D40" i="30"/>
  <c r="C40" i="30"/>
  <c r="B40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B39" i="30"/>
  <c r="K38" i="30"/>
  <c r="J38" i="30"/>
  <c r="I38" i="30"/>
  <c r="H38" i="30"/>
  <c r="G38" i="30"/>
  <c r="F38" i="30"/>
  <c r="E38" i="30"/>
  <c r="D38" i="30"/>
  <c r="C38" i="30"/>
  <c r="B38" i="30"/>
  <c r="K37" i="30"/>
  <c r="J37" i="30"/>
  <c r="I37" i="30"/>
  <c r="H37" i="30"/>
  <c r="G37" i="30"/>
  <c r="F37" i="30"/>
  <c r="E37" i="30"/>
  <c r="D37" i="30"/>
  <c r="C37" i="30"/>
  <c r="B37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B36" i="30"/>
  <c r="K35" i="30"/>
  <c r="K108" i="30" s="1"/>
  <c r="J35" i="30"/>
  <c r="I35" i="30"/>
  <c r="H35" i="30"/>
  <c r="G35" i="30"/>
  <c r="F35" i="30"/>
  <c r="E35" i="30"/>
  <c r="D35" i="30"/>
  <c r="C35" i="30"/>
  <c r="B35" i="30"/>
  <c r="K34" i="30"/>
  <c r="J34" i="30"/>
  <c r="I34" i="30"/>
  <c r="H34" i="30"/>
  <c r="G34" i="30"/>
  <c r="F34" i="30"/>
  <c r="E34" i="30"/>
  <c r="D34" i="30"/>
  <c r="C34" i="30"/>
  <c r="B34" i="30"/>
  <c r="K33" i="30"/>
  <c r="J33" i="30"/>
  <c r="I33" i="30"/>
  <c r="H33" i="30"/>
  <c r="G33" i="30"/>
  <c r="F33" i="30"/>
  <c r="E33" i="30"/>
  <c r="D33" i="30"/>
  <c r="C33" i="30"/>
  <c r="B33" i="30"/>
  <c r="K27" i="30"/>
  <c r="Q27" i="30" s="1"/>
  <c r="J27" i="30"/>
  <c r="I27" i="30"/>
  <c r="H27" i="30"/>
  <c r="G27" i="30"/>
  <c r="F27" i="30"/>
  <c r="E27" i="30"/>
  <c r="D27" i="30"/>
  <c r="C27" i="30"/>
  <c r="B27" i="30"/>
  <c r="P26" i="30"/>
  <c r="O26" i="30"/>
  <c r="N26" i="30"/>
  <c r="M26" i="30"/>
  <c r="L26" i="30"/>
  <c r="K26" i="30"/>
  <c r="Q26" i="30" s="1"/>
  <c r="J26" i="30"/>
  <c r="I26" i="30"/>
  <c r="H26" i="30"/>
  <c r="G26" i="30"/>
  <c r="F26" i="30"/>
  <c r="E26" i="30"/>
  <c r="D26" i="30"/>
  <c r="C26" i="30"/>
  <c r="B26" i="30"/>
  <c r="P25" i="30"/>
  <c r="O25" i="30"/>
  <c r="N25" i="30"/>
  <c r="M25" i="30"/>
  <c r="L25" i="30"/>
  <c r="K25" i="30"/>
  <c r="Q25" i="30" s="1"/>
  <c r="J25" i="30"/>
  <c r="I25" i="30"/>
  <c r="H25" i="30"/>
  <c r="G25" i="30"/>
  <c r="F25" i="30"/>
  <c r="E25" i="30"/>
  <c r="D25" i="30"/>
  <c r="C25" i="30"/>
  <c r="B25" i="30"/>
  <c r="P24" i="30"/>
  <c r="O24" i="30"/>
  <c r="N24" i="30"/>
  <c r="M24" i="30"/>
  <c r="L24" i="30"/>
  <c r="K24" i="30"/>
  <c r="Q24" i="30" s="1"/>
  <c r="J24" i="30"/>
  <c r="I24" i="30"/>
  <c r="H24" i="30"/>
  <c r="G24" i="30"/>
  <c r="F24" i="30"/>
  <c r="E24" i="30"/>
  <c r="D24" i="30"/>
  <c r="C24" i="30"/>
  <c r="B24" i="30"/>
  <c r="P23" i="30"/>
  <c r="O23" i="30"/>
  <c r="N23" i="30"/>
  <c r="M23" i="30"/>
  <c r="L23" i="30"/>
  <c r="K23" i="30"/>
  <c r="Q23" i="30" s="1"/>
  <c r="J23" i="30"/>
  <c r="I23" i="30"/>
  <c r="H23" i="30"/>
  <c r="G23" i="30"/>
  <c r="F23" i="30"/>
  <c r="E23" i="30"/>
  <c r="D23" i="30"/>
  <c r="C23" i="30"/>
  <c r="B23" i="30"/>
  <c r="K22" i="30"/>
  <c r="Q22" i="30" s="1"/>
  <c r="J22" i="30"/>
  <c r="I22" i="30"/>
  <c r="H22" i="30"/>
  <c r="G22" i="30"/>
  <c r="F22" i="30"/>
  <c r="E22" i="30"/>
  <c r="D22" i="30"/>
  <c r="C22" i="30"/>
  <c r="B22" i="30"/>
  <c r="K21" i="30"/>
  <c r="Q21" i="30" s="1"/>
  <c r="J21" i="30"/>
  <c r="I21" i="30"/>
  <c r="H21" i="30"/>
  <c r="G21" i="30"/>
  <c r="F21" i="30"/>
  <c r="E21" i="30"/>
  <c r="D21" i="30"/>
  <c r="C21" i="30"/>
  <c r="B21" i="30"/>
  <c r="P20" i="30"/>
  <c r="O20" i="30"/>
  <c r="N20" i="30"/>
  <c r="M20" i="30"/>
  <c r="L20" i="30"/>
  <c r="K20" i="30"/>
  <c r="Q20" i="30" s="1"/>
  <c r="J20" i="30"/>
  <c r="I20" i="30"/>
  <c r="H20" i="30"/>
  <c r="G20" i="30"/>
  <c r="F20" i="30"/>
  <c r="E20" i="30"/>
  <c r="D20" i="30"/>
  <c r="C20" i="30"/>
  <c r="B20" i="30"/>
  <c r="P19" i="30"/>
  <c r="O19" i="30"/>
  <c r="N19" i="30"/>
  <c r="M19" i="30"/>
  <c r="L19" i="30"/>
  <c r="K19" i="30"/>
  <c r="Q19" i="30" s="1"/>
  <c r="J19" i="30"/>
  <c r="I19" i="30"/>
  <c r="H19" i="30"/>
  <c r="G19" i="30"/>
  <c r="F19" i="30"/>
  <c r="E19" i="30"/>
  <c r="D19" i="30"/>
  <c r="C19" i="30"/>
  <c r="B19" i="30"/>
  <c r="P18" i="30"/>
  <c r="O18" i="30"/>
  <c r="N18" i="30"/>
  <c r="M18" i="30"/>
  <c r="L18" i="30"/>
  <c r="K18" i="30"/>
  <c r="Q18" i="30" s="1"/>
  <c r="J18" i="30"/>
  <c r="I18" i="30"/>
  <c r="H18" i="30"/>
  <c r="G18" i="30"/>
  <c r="F18" i="30"/>
  <c r="E18" i="30"/>
  <c r="D18" i="30"/>
  <c r="C18" i="30"/>
  <c r="B18" i="30"/>
  <c r="P17" i="30"/>
  <c r="O17" i="30"/>
  <c r="N17" i="30"/>
  <c r="M17" i="30"/>
  <c r="L17" i="30"/>
  <c r="K17" i="30"/>
  <c r="Q17" i="30" s="1"/>
  <c r="J17" i="30"/>
  <c r="I17" i="30"/>
  <c r="H17" i="30"/>
  <c r="G17" i="30"/>
  <c r="F17" i="30"/>
  <c r="E17" i="30"/>
  <c r="D17" i="30"/>
  <c r="C17" i="30"/>
  <c r="B17" i="30"/>
  <c r="P16" i="30"/>
  <c r="O16" i="30"/>
  <c r="N16" i="30"/>
  <c r="M16" i="30"/>
  <c r="L16" i="30"/>
  <c r="K16" i="30"/>
  <c r="Q16" i="30" s="1"/>
  <c r="J16" i="30"/>
  <c r="I16" i="30"/>
  <c r="H16" i="30"/>
  <c r="G16" i="30"/>
  <c r="F16" i="30"/>
  <c r="E16" i="30"/>
  <c r="D16" i="30"/>
  <c r="C16" i="30"/>
  <c r="B16" i="30"/>
  <c r="K15" i="30"/>
  <c r="Q15" i="30" s="1"/>
  <c r="J15" i="30"/>
  <c r="I15" i="30"/>
  <c r="H15" i="30"/>
  <c r="G15" i="30"/>
  <c r="F15" i="30"/>
  <c r="E15" i="30"/>
  <c r="D15" i="30"/>
  <c r="C15" i="30"/>
  <c r="B15" i="30"/>
  <c r="P14" i="30"/>
  <c r="O14" i="30"/>
  <c r="N14" i="30"/>
  <c r="M14" i="30"/>
  <c r="L14" i="30"/>
  <c r="K14" i="30"/>
  <c r="Q14" i="30" s="1"/>
  <c r="J14" i="30"/>
  <c r="I14" i="30"/>
  <c r="H14" i="30"/>
  <c r="G14" i="30"/>
  <c r="F14" i="30"/>
  <c r="E14" i="30"/>
  <c r="D14" i="30"/>
  <c r="C14" i="30"/>
  <c r="B14" i="30"/>
  <c r="P13" i="30"/>
  <c r="O13" i="30"/>
  <c r="N13" i="30"/>
  <c r="M13" i="30"/>
  <c r="L13" i="30"/>
  <c r="K13" i="30"/>
  <c r="Q13" i="30" s="1"/>
  <c r="J13" i="30"/>
  <c r="I13" i="30"/>
  <c r="H13" i="30"/>
  <c r="G13" i="30"/>
  <c r="F13" i="30"/>
  <c r="E13" i="30"/>
  <c r="D13" i="30"/>
  <c r="C13" i="30"/>
  <c r="B13" i="30"/>
  <c r="K12" i="30"/>
  <c r="Q12" i="30" s="1"/>
  <c r="J12" i="30"/>
  <c r="I12" i="30"/>
  <c r="H12" i="30"/>
  <c r="G12" i="30"/>
  <c r="F12" i="30"/>
  <c r="E12" i="30"/>
  <c r="D12" i="30"/>
  <c r="C12" i="30"/>
  <c r="B12" i="30"/>
  <c r="P11" i="30"/>
  <c r="O11" i="30"/>
  <c r="N11" i="30"/>
  <c r="M11" i="30"/>
  <c r="L11" i="30"/>
  <c r="K11" i="30"/>
  <c r="Q11" i="30" s="1"/>
  <c r="J11" i="30"/>
  <c r="I11" i="30"/>
  <c r="H11" i="30"/>
  <c r="G11" i="30"/>
  <c r="F11" i="30"/>
  <c r="E11" i="30"/>
  <c r="D11" i="30"/>
  <c r="C11" i="30"/>
  <c r="B11" i="30"/>
  <c r="K10" i="30"/>
  <c r="Q10" i="30" s="1"/>
  <c r="J10" i="30"/>
  <c r="I10" i="30"/>
  <c r="H10" i="30"/>
  <c r="G10" i="30"/>
  <c r="F10" i="30"/>
  <c r="E10" i="30"/>
  <c r="D10" i="30"/>
  <c r="C10" i="30"/>
  <c r="B10" i="30"/>
  <c r="K9" i="30"/>
  <c r="Q9" i="30" s="1"/>
  <c r="J9" i="30"/>
  <c r="I9" i="30"/>
  <c r="H9" i="30"/>
  <c r="G9" i="30"/>
  <c r="F9" i="30"/>
  <c r="E9" i="30"/>
  <c r="D9" i="30"/>
  <c r="C9" i="30"/>
  <c r="B9" i="30"/>
  <c r="K8" i="30"/>
  <c r="Q8" i="30" s="1"/>
  <c r="J8" i="30"/>
  <c r="I8" i="30"/>
  <c r="H8" i="30"/>
  <c r="G8" i="30"/>
  <c r="F8" i="30"/>
  <c r="E8" i="30"/>
  <c r="D8" i="30"/>
  <c r="C8" i="30"/>
  <c r="B8" i="30"/>
  <c r="K7" i="30"/>
  <c r="Q7" i="30" s="1"/>
  <c r="J7" i="30"/>
  <c r="I7" i="30"/>
  <c r="H7" i="30"/>
  <c r="G7" i="30"/>
  <c r="F7" i="30"/>
  <c r="E7" i="30"/>
  <c r="D7" i="30"/>
  <c r="C7" i="30"/>
  <c r="B7" i="30"/>
  <c r="K6" i="30"/>
  <c r="J6" i="30"/>
  <c r="I6" i="30"/>
  <c r="H6" i="30"/>
  <c r="G6" i="30"/>
  <c r="F6" i="30"/>
  <c r="E6" i="30"/>
  <c r="D6" i="30"/>
  <c r="C6" i="30"/>
  <c r="B6" i="30"/>
  <c r="B11" i="28" a="1"/>
  <c r="B11" i="28" s="1"/>
  <c r="F35" i="28"/>
  <c r="B34" i="28" s="1"/>
  <c r="C16" i="28"/>
  <c r="D16" i="28" s="1"/>
  <c r="C14" i="28"/>
  <c r="D14" i="28" s="1"/>
  <c r="E14" i="28" s="1"/>
  <c r="F14" i="28" s="1"/>
  <c r="G14" i="28" s="1"/>
  <c r="G15" i="28" s="1"/>
  <c r="B15" i="28"/>
  <c r="K1" i="28" a="1"/>
  <c r="K1" i="28" s="1"/>
  <c r="D127" i="30" l="1"/>
  <c r="E3" i="30"/>
  <c r="I3" i="30"/>
  <c r="E127" i="30"/>
  <c r="I127" i="30"/>
  <c r="C130" i="30"/>
  <c r="C131" i="30" s="1"/>
  <c r="C132" i="30" s="1"/>
  <c r="G130" i="30"/>
  <c r="G131" i="30" s="1"/>
  <c r="G132" i="30" s="1"/>
  <c r="E130" i="30"/>
  <c r="E131" i="30" s="1"/>
  <c r="E132" i="30" s="1"/>
  <c r="I130" i="30"/>
  <c r="I131" i="30" s="1"/>
  <c r="I132" i="30" s="1"/>
  <c r="D130" i="30"/>
  <c r="D131" i="30" s="1"/>
  <c r="D132" i="30" s="1"/>
  <c r="H130" i="30"/>
  <c r="H131" i="30" s="1"/>
  <c r="H132" i="30" s="1"/>
  <c r="D121" i="30"/>
  <c r="H121" i="30"/>
  <c r="C126" i="30"/>
  <c r="G126" i="30"/>
  <c r="E115" i="30"/>
  <c r="I115" i="30"/>
  <c r="G3" i="30"/>
  <c r="H127" i="30"/>
  <c r="C121" i="30"/>
  <c r="G121" i="30"/>
  <c r="K121" i="30"/>
  <c r="C127" i="30"/>
  <c r="K127" i="30"/>
  <c r="G127" i="30"/>
  <c r="B130" i="30"/>
  <c r="B131" i="30" s="1"/>
  <c r="B132" i="30" s="1"/>
  <c r="F130" i="30"/>
  <c r="F131" i="30" s="1"/>
  <c r="F132" i="30" s="1"/>
  <c r="J130" i="30"/>
  <c r="J131" i="30" s="1"/>
  <c r="J132" i="30" s="1"/>
  <c r="B125" i="30"/>
  <c r="F126" i="30"/>
  <c r="J126" i="30"/>
  <c r="D3" i="30"/>
  <c r="H3" i="30"/>
  <c r="B113" i="30"/>
  <c r="F116" i="30"/>
  <c r="J113" i="30"/>
  <c r="D115" i="30"/>
  <c r="H115" i="30"/>
  <c r="C120" i="30"/>
  <c r="G120" i="30"/>
  <c r="K120" i="30"/>
  <c r="I124" i="30"/>
  <c r="D119" i="30"/>
  <c r="H124" i="30"/>
  <c r="C116" i="30"/>
  <c r="K116" i="30"/>
  <c r="E121" i="30"/>
  <c r="I121" i="30"/>
  <c r="H119" i="30"/>
  <c r="B124" i="30"/>
  <c r="F124" i="30"/>
  <c r="J124" i="30"/>
  <c r="D126" i="30"/>
  <c r="H126" i="30"/>
  <c r="B3" i="30"/>
  <c r="F3" i="30"/>
  <c r="J3" i="30"/>
  <c r="D114" i="30"/>
  <c r="H114" i="30"/>
  <c r="K130" i="30"/>
  <c r="K131" i="30" s="1"/>
  <c r="K132" i="30" s="1"/>
  <c r="D124" i="30"/>
  <c r="E124" i="30"/>
  <c r="G116" i="30"/>
  <c r="C124" i="30"/>
  <c r="G124" i="30"/>
  <c r="K124" i="30"/>
  <c r="E125" i="30"/>
  <c r="I125" i="30"/>
  <c r="C3" i="30"/>
  <c r="K3" i="30"/>
  <c r="B127" i="30"/>
  <c r="F127" i="30"/>
  <c r="J127" i="30"/>
  <c r="F15" i="28"/>
  <c r="F33" i="28"/>
  <c r="J33" i="28"/>
  <c r="E15" i="28"/>
  <c r="C15" i="28"/>
  <c r="D15" i="28"/>
  <c r="D17" i="28" s="1"/>
  <c r="F38" i="28"/>
  <c r="E116" i="30"/>
  <c r="I116" i="30"/>
  <c r="B115" i="30"/>
  <c r="D120" i="30"/>
  <c r="K125" i="30"/>
  <c r="G125" i="30"/>
  <c r="C125" i="30"/>
  <c r="E126" i="30"/>
  <c r="I126" i="30"/>
  <c r="C115" i="30"/>
  <c r="G115" i="30"/>
  <c r="B121" i="30"/>
  <c r="F115" i="30"/>
  <c r="J115" i="30"/>
  <c r="E119" i="30"/>
  <c r="I119" i="30"/>
  <c r="K114" i="30"/>
  <c r="H120" i="30"/>
  <c r="J125" i="30"/>
  <c r="F125" i="30"/>
  <c r="B126" i="30"/>
  <c r="B119" i="30"/>
  <c r="F120" i="30"/>
  <c r="J120" i="30"/>
  <c r="H113" i="30"/>
  <c r="G114" i="30"/>
  <c r="K126" i="30"/>
  <c r="D113" i="30"/>
  <c r="H125" i="30"/>
  <c r="D125" i="30"/>
  <c r="B116" i="30"/>
  <c r="K113" i="30"/>
  <c r="G113" i="30"/>
  <c r="C113" i="30"/>
  <c r="J114" i="30"/>
  <c r="F114" i="30"/>
  <c r="K119" i="30"/>
  <c r="G119" i="30"/>
  <c r="C119" i="30"/>
  <c r="E120" i="30"/>
  <c r="I120" i="30"/>
  <c r="F121" i="30"/>
  <c r="J121" i="30"/>
  <c r="J116" i="30"/>
  <c r="F113" i="30"/>
  <c r="B114" i="30"/>
  <c r="I114" i="30"/>
  <c r="E114" i="30"/>
  <c r="D116" i="30"/>
  <c r="H116" i="30"/>
  <c r="J119" i="30"/>
  <c r="F119" i="30"/>
  <c r="B120" i="30"/>
  <c r="I113" i="30"/>
  <c r="E113" i="30"/>
  <c r="K115" i="30"/>
  <c r="E16" i="28"/>
  <c r="C17" i="28"/>
  <c r="K122" i="30" l="1"/>
  <c r="K128" i="30"/>
  <c r="F16" i="28"/>
  <c r="G17" i="28" l="1"/>
  <c r="G16" i="28"/>
  <c r="H15" i="28" s="1"/>
  <c r="E17" i="28"/>
  <c r="F17" i="28" l="1"/>
  <c r="B17" i="29" l="1"/>
  <c r="F34" i="28" s="1"/>
  <c r="B16" i="29"/>
  <c r="C6" i="29"/>
  <c r="C8" i="29" s="1"/>
  <c r="C16" i="29" l="1"/>
  <c r="C9" i="29" s="1"/>
  <c r="B35" i="28"/>
  <c r="F36" i="28"/>
  <c r="B30" i="28" s="1"/>
  <c r="C17" i="29"/>
  <c r="L115" i="25" l="1"/>
  <c r="L43" i="30" s="1"/>
  <c r="L133" i="25"/>
  <c r="L61" i="30" s="1"/>
  <c r="L159" i="25"/>
  <c r="L87" i="30" s="1"/>
  <c r="L158" i="25"/>
  <c r="L86" i="30" s="1"/>
  <c r="L157" i="25"/>
  <c r="L85" i="30" s="1"/>
  <c r="L156" i="25"/>
  <c r="L84" i="30" s="1"/>
  <c r="L154" i="25"/>
  <c r="L82" i="30" s="1"/>
  <c r="L153" i="25"/>
  <c r="L81" i="30" s="1"/>
  <c r="L152" i="25"/>
  <c r="L80" i="30" s="1"/>
  <c r="L151" i="25"/>
  <c r="L79" i="30" s="1"/>
  <c r="L149" i="25"/>
  <c r="L77" i="30" s="1"/>
  <c r="L146" i="25"/>
  <c r="L74" i="30" s="1"/>
  <c r="L144" i="25"/>
  <c r="L72" i="30" s="1"/>
  <c r="L143" i="25"/>
  <c r="L71" i="30" s="1"/>
  <c r="K180" i="25"/>
  <c r="L179" i="25" s="1"/>
  <c r="L107" i="30" s="1"/>
  <c r="L112" i="25"/>
  <c r="L40" i="30" s="1"/>
  <c r="L114" i="25"/>
  <c r="L42" i="30" s="1"/>
  <c r="L138" i="25"/>
  <c r="L66" i="30" s="1"/>
  <c r="L137" i="25"/>
  <c r="L65" i="30" s="1"/>
  <c r="L131" i="25"/>
  <c r="L59" i="30" s="1"/>
  <c r="K205" i="25"/>
  <c r="K206" i="25"/>
  <c r="C63" i="25"/>
  <c r="D63" i="25"/>
  <c r="E63" i="25"/>
  <c r="F63" i="25"/>
  <c r="G63" i="25"/>
  <c r="H63" i="25"/>
  <c r="I63" i="25"/>
  <c r="J63" i="25"/>
  <c r="K63" i="25"/>
  <c r="B63" i="25"/>
  <c r="C203" i="25"/>
  <c r="D203" i="25"/>
  <c r="E203" i="25"/>
  <c r="F203" i="25"/>
  <c r="G203" i="25"/>
  <c r="H203" i="25"/>
  <c r="I203" i="25"/>
  <c r="J203" i="25"/>
  <c r="B203" i="25"/>
  <c r="B187" i="25"/>
  <c r="J59" i="25"/>
  <c r="J58" i="25"/>
  <c r="J60" i="25"/>
  <c r="J64" i="25"/>
  <c r="J188" i="25"/>
  <c r="J189" i="25"/>
  <c r="T5" i="27"/>
  <c r="M158" i="25" l="1"/>
  <c r="M86" i="30" s="1"/>
  <c r="M146" i="25"/>
  <c r="M74" i="30" s="1"/>
  <c r="M153" i="25"/>
  <c r="M143" i="25"/>
  <c r="M137" i="25"/>
  <c r="M156" i="25"/>
  <c r="M151" i="25"/>
  <c r="M159" i="25"/>
  <c r="M157" i="25"/>
  <c r="M154" i="25"/>
  <c r="M152" i="25"/>
  <c r="M149" i="25"/>
  <c r="M144" i="25"/>
  <c r="M138" i="25"/>
  <c r="M133" i="25"/>
  <c r="M114" i="25"/>
  <c r="M131" i="25"/>
  <c r="M115" i="25"/>
  <c r="M112" i="25"/>
  <c r="J197" i="25"/>
  <c r="J66" i="25"/>
  <c r="J67" i="25"/>
  <c r="J202" i="25"/>
  <c r="J65" i="25"/>
  <c r="J3" i="25"/>
  <c r="J62" i="25"/>
  <c r="J206" i="25"/>
  <c r="J205" i="25"/>
  <c r="J187" i="25"/>
  <c r="J190" i="25" s="1"/>
  <c r="U5" i="27"/>
  <c r="V5" i="27"/>
  <c r="W5" i="27" s="1"/>
  <c r="N146" i="25" l="1"/>
  <c r="N158" i="25"/>
  <c r="M81" i="30"/>
  <c r="N153" i="25"/>
  <c r="M80" i="30"/>
  <c r="N152" i="25"/>
  <c r="M77" i="30"/>
  <c r="N149" i="25"/>
  <c r="M87" i="30"/>
  <c r="N159" i="25"/>
  <c r="M84" i="30"/>
  <c r="N156" i="25"/>
  <c r="M61" i="30"/>
  <c r="N133" i="25"/>
  <c r="M79" i="30"/>
  <c r="N151" i="25"/>
  <c r="M82" i="30"/>
  <c r="N154" i="25"/>
  <c r="M65" i="30"/>
  <c r="N137" i="25"/>
  <c r="M66" i="30"/>
  <c r="N138" i="25"/>
  <c r="M72" i="30"/>
  <c r="N144" i="25"/>
  <c r="M85" i="30"/>
  <c r="N157" i="25"/>
  <c r="M71" i="30"/>
  <c r="N143" i="25"/>
  <c r="M42" i="30"/>
  <c r="N114" i="25"/>
  <c r="M40" i="30"/>
  <c r="N112" i="25"/>
  <c r="M43" i="30"/>
  <c r="N115" i="25"/>
  <c r="M59" i="30"/>
  <c r="N131" i="25"/>
  <c r="W10" i="27"/>
  <c r="W17" i="27"/>
  <c r="W12" i="27"/>
  <c r="W13" i="27" s="1"/>
  <c r="O158" i="25" l="1"/>
  <c r="N86" i="30"/>
  <c r="N74" i="30"/>
  <c r="O146" i="25"/>
  <c r="N81" i="30"/>
  <c r="O153" i="25"/>
  <c r="O154" i="25"/>
  <c r="N82" i="30"/>
  <c r="O157" i="25"/>
  <c r="N85" i="30"/>
  <c r="O138" i="25"/>
  <c r="N66" i="30"/>
  <c r="N79" i="30"/>
  <c r="O151" i="25"/>
  <c r="O156" i="25"/>
  <c r="N84" i="30"/>
  <c r="O149" i="25"/>
  <c r="N77" i="30"/>
  <c r="O143" i="25"/>
  <c r="N71" i="30"/>
  <c r="O144" i="25"/>
  <c r="N72" i="30"/>
  <c r="O137" i="25"/>
  <c r="N65" i="30"/>
  <c r="O133" i="25"/>
  <c r="N61" i="30"/>
  <c r="O159" i="25"/>
  <c r="N87" i="30"/>
  <c r="O152" i="25"/>
  <c r="N80" i="30"/>
  <c r="N59" i="30"/>
  <c r="O131" i="25"/>
  <c r="O112" i="25"/>
  <c r="N40" i="30"/>
  <c r="O115" i="25"/>
  <c r="N43" i="30"/>
  <c r="O114" i="25"/>
  <c r="N42" i="30"/>
  <c r="X5" i="27"/>
  <c r="P158" i="25" l="1"/>
  <c r="P86" i="30" s="1"/>
  <c r="O86" i="30"/>
  <c r="P146" i="25"/>
  <c r="P74" i="30" s="1"/>
  <c r="O74" i="30"/>
  <c r="O81" i="30"/>
  <c r="P153" i="25"/>
  <c r="P81" i="30" s="1"/>
  <c r="O79" i="30"/>
  <c r="P151" i="25"/>
  <c r="P79" i="30" s="1"/>
  <c r="P133" i="25"/>
  <c r="P61" i="30" s="1"/>
  <c r="O61" i="30"/>
  <c r="P152" i="25"/>
  <c r="P80" i="30" s="1"/>
  <c r="O80" i="30"/>
  <c r="P144" i="25"/>
  <c r="P72" i="30" s="1"/>
  <c r="O72" i="30"/>
  <c r="P149" i="25"/>
  <c r="P77" i="30" s="1"/>
  <c r="O77" i="30"/>
  <c r="P157" i="25"/>
  <c r="P85" i="30" s="1"/>
  <c r="O85" i="30"/>
  <c r="P159" i="25"/>
  <c r="P87" i="30" s="1"/>
  <c r="O87" i="30"/>
  <c r="P137" i="25"/>
  <c r="P65" i="30" s="1"/>
  <c r="O65" i="30"/>
  <c r="P143" i="25"/>
  <c r="P71" i="30" s="1"/>
  <c r="O71" i="30"/>
  <c r="P156" i="25"/>
  <c r="P84" i="30" s="1"/>
  <c r="O84" i="30"/>
  <c r="P138" i="25"/>
  <c r="P66" i="30" s="1"/>
  <c r="O66" i="30"/>
  <c r="P154" i="25"/>
  <c r="P82" i="30" s="1"/>
  <c r="O82" i="30"/>
  <c r="P115" i="25"/>
  <c r="P43" i="30" s="1"/>
  <c r="O43" i="30"/>
  <c r="P114" i="25"/>
  <c r="P42" i="30" s="1"/>
  <c r="O42" i="30"/>
  <c r="P112" i="25"/>
  <c r="P40" i="30" s="1"/>
  <c r="O40" i="30"/>
  <c r="O59" i="30"/>
  <c r="P131" i="25"/>
  <c r="P59" i="30" s="1"/>
  <c r="Y5" i="27"/>
  <c r="Z5" i="27" l="1"/>
  <c r="AA5" i="27" l="1"/>
  <c r="AB5" i="27" l="1"/>
  <c r="AD5" i="27" l="1"/>
  <c r="AE5" i="27" l="1"/>
  <c r="AF5" i="27" l="1"/>
  <c r="AG5" i="27" l="1"/>
  <c r="E4" i="25" l="1"/>
  <c r="K58" i="25" l="1"/>
  <c r="K62" i="25"/>
  <c r="K60" i="25"/>
  <c r="K59" i="25"/>
  <c r="K64" i="25"/>
  <c r="B5" i="28" l="1"/>
  <c r="K3" i="25"/>
  <c r="I3" i="25"/>
  <c r="H3" i="25"/>
  <c r="G3" i="25"/>
  <c r="F3" i="25"/>
  <c r="E3" i="25"/>
  <c r="D3" i="25"/>
  <c r="C3" i="25"/>
  <c r="B3" i="25"/>
  <c r="K57" i="25"/>
  <c r="J57" i="25"/>
  <c r="AB17" i="27" l="1"/>
  <c r="U12" i="27"/>
  <c r="Y17" i="27"/>
  <c r="S12" i="27"/>
  <c r="T17" i="27"/>
  <c r="U17" i="27"/>
  <c r="V17" i="27"/>
  <c r="X17" i="27"/>
  <c r="Y12" i="27"/>
  <c r="Z12" i="27"/>
  <c r="AA12" i="27"/>
  <c r="AB12" i="27"/>
  <c r="S17" i="27"/>
  <c r="T12" i="27"/>
  <c r="V12" i="27"/>
  <c r="X12" i="27"/>
  <c r="Z17" i="27"/>
  <c r="AA17" i="27"/>
  <c r="B205" i="25"/>
  <c r="D205" i="25"/>
  <c r="F205" i="25"/>
  <c r="H205" i="25"/>
  <c r="C206" i="25"/>
  <c r="G206" i="25"/>
  <c r="E206" i="25"/>
  <c r="I206" i="25"/>
  <c r="K197" i="25"/>
  <c r="B206" i="25"/>
  <c r="C205" i="25"/>
  <c r="D206" i="25"/>
  <c r="E205" i="25"/>
  <c r="F206" i="25"/>
  <c r="G205" i="25"/>
  <c r="H206" i="25"/>
  <c r="I205" i="25"/>
  <c r="K187" i="25"/>
  <c r="K65" i="25"/>
  <c r="K188" i="25"/>
  <c r="K66" i="25"/>
  <c r="K202" i="25"/>
  <c r="C13" i="29" s="1"/>
  <c r="C14" i="29" s="1"/>
  <c r="B62" i="25"/>
  <c r="C62" i="25"/>
  <c r="D62" i="25"/>
  <c r="E62" i="25"/>
  <c r="F62" i="25"/>
  <c r="G62" i="25"/>
  <c r="H62" i="25"/>
  <c r="I62" i="25"/>
  <c r="K67" i="25"/>
  <c r="K189" i="25"/>
  <c r="B59" i="25"/>
  <c r="C59" i="25"/>
  <c r="D59" i="25"/>
  <c r="E59" i="25"/>
  <c r="F59" i="25"/>
  <c r="G59" i="25"/>
  <c r="H59" i="25"/>
  <c r="I59" i="25"/>
  <c r="D187" i="25"/>
  <c r="E188" i="25"/>
  <c r="E197" i="25"/>
  <c r="H187" i="25"/>
  <c r="I188" i="25"/>
  <c r="I197" i="25"/>
  <c r="J194" i="25" s="1"/>
  <c r="C202" i="25"/>
  <c r="G202" i="25"/>
  <c r="B202" i="25"/>
  <c r="F202" i="25"/>
  <c r="C187" i="25"/>
  <c r="B64" i="25"/>
  <c r="C64" i="25"/>
  <c r="D64" i="25"/>
  <c r="E64" i="25"/>
  <c r="F64" i="25"/>
  <c r="G64" i="25"/>
  <c r="H64" i="25"/>
  <c r="I64" i="25"/>
  <c r="E202" i="25"/>
  <c r="I202" i="25"/>
  <c r="J200" i="25" s="1"/>
  <c r="J201" i="25" s="1"/>
  <c r="J69" i="25" s="1"/>
  <c r="C67" i="25"/>
  <c r="C189" i="25"/>
  <c r="G189" i="25"/>
  <c r="G67" i="25"/>
  <c r="B65" i="25"/>
  <c r="B60" i="25"/>
  <c r="C65" i="25"/>
  <c r="C57" i="25"/>
  <c r="C60" i="25"/>
  <c r="D65" i="25"/>
  <c r="D57" i="25"/>
  <c r="D60" i="25"/>
  <c r="E57" i="25"/>
  <c r="E65" i="25"/>
  <c r="E60" i="25"/>
  <c r="F57" i="25"/>
  <c r="F65" i="25"/>
  <c r="F60" i="25"/>
  <c r="G65" i="25"/>
  <c r="G57" i="25"/>
  <c r="G60" i="25"/>
  <c r="H65" i="25"/>
  <c r="H57" i="25"/>
  <c r="H60" i="25"/>
  <c r="I57" i="25"/>
  <c r="I65" i="25"/>
  <c r="I60" i="25"/>
  <c r="B189" i="25"/>
  <c r="B67" i="25"/>
  <c r="D188" i="25"/>
  <c r="D197" i="25"/>
  <c r="D202" i="25"/>
  <c r="F67" i="25"/>
  <c r="F189" i="25"/>
  <c r="G187" i="25"/>
  <c r="H188" i="25"/>
  <c r="H197" i="25"/>
  <c r="H202" i="25"/>
  <c r="B58" i="25"/>
  <c r="B66" i="25"/>
  <c r="C66" i="25"/>
  <c r="C58" i="25"/>
  <c r="D66" i="25"/>
  <c r="D58" i="25"/>
  <c r="E58" i="25"/>
  <c r="E66" i="25"/>
  <c r="F66" i="25"/>
  <c r="F58" i="25"/>
  <c r="G66" i="25"/>
  <c r="G58" i="25"/>
  <c r="H58" i="25"/>
  <c r="H66" i="25"/>
  <c r="I58" i="25"/>
  <c r="I66" i="25"/>
  <c r="C188" i="25"/>
  <c r="C197" i="25"/>
  <c r="E189" i="25"/>
  <c r="E67" i="25"/>
  <c r="F187" i="25"/>
  <c r="G188" i="25"/>
  <c r="G197" i="25"/>
  <c r="I189" i="25"/>
  <c r="I67" i="25"/>
  <c r="B188" i="25"/>
  <c r="B197" i="25"/>
  <c r="D189" i="25"/>
  <c r="D67" i="25"/>
  <c r="E187" i="25"/>
  <c r="F188" i="25"/>
  <c r="F197" i="25"/>
  <c r="H189" i="25"/>
  <c r="H67" i="25"/>
  <c r="I187" i="25"/>
  <c r="M16" i="25" l="1"/>
  <c r="L14" i="25"/>
  <c r="C194" i="25"/>
  <c r="C61" i="25" s="1"/>
  <c r="B195" i="25"/>
  <c r="B68" i="25" s="1"/>
  <c r="J61" i="25"/>
  <c r="J195" i="25"/>
  <c r="J68" i="25" s="1"/>
  <c r="L194" i="25"/>
  <c r="Y10" i="27"/>
  <c r="U10" i="27"/>
  <c r="V13" i="27"/>
  <c r="S13" i="27"/>
  <c r="V10" i="27"/>
  <c r="Y13" i="27"/>
  <c r="S10" i="27"/>
  <c r="Z13" i="27"/>
  <c r="Z10" i="27"/>
  <c r="U13" i="27"/>
  <c r="AB13" i="27"/>
  <c r="AB10" i="27"/>
  <c r="X13" i="27"/>
  <c r="X10" i="27"/>
  <c r="T13" i="27"/>
  <c r="T10" i="27"/>
  <c r="AA13" i="27"/>
  <c r="AA10" i="27"/>
  <c r="L200" i="25"/>
  <c r="K190" i="25"/>
  <c r="K191" i="25" s="1"/>
  <c r="G194" i="25"/>
  <c r="G61" i="25" s="1"/>
  <c r="E194" i="25"/>
  <c r="E61" i="25" s="1"/>
  <c r="B61" i="25"/>
  <c r="H194" i="25"/>
  <c r="H61" i="25" s="1"/>
  <c r="I200" i="25"/>
  <c r="I201" i="25" s="1"/>
  <c r="I69" i="25" s="1"/>
  <c r="K200" i="25"/>
  <c r="K201" i="25" s="1"/>
  <c r="K69" i="25" s="1"/>
  <c r="F194" i="25"/>
  <c r="F61" i="25" s="1"/>
  <c r="I194" i="25"/>
  <c r="I61" i="25" s="1"/>
  <c r="F200" i="25"/>
  <c r="F201" i="25" s="1"/>
  <c r="F69" i="25" s="1"/>
  <c r="G200" i="25"/>
  <c r="G201" i="25" s="1"/>
  <c r="G69" i="25" s="1"/>
  <c r="H200" i="25"/>
  <c r="H201" i="25" s="1"/>
  <c r="H69" i="25" s="1"/>
  <c r="K194" i="25"/>
  <c r="D194" i="25"/>
  <c r="D61" i="25" s="1"/>
  <c r="E200" i="25"/>
  <c r="E201" i="25" s="1"/>
  <c r="E69" i="25" s="1"/>
  <c r="C200" i="25"/>
  <c r="C201" i="25" s="1"/>
  <c r="C69" i="25" s="1"/>
  <c r="D200" i="25"/>
  <c r="D201" i="25" s="1"/>
  <c r="D69" i="25" s="1"/>
  <c r="E190" i="25"/>
  <c r="I190" i="25"/>
  <c r="C190" i="25"/>
  <c r="G190" i="25"/>
  <c r="D190" i="25"/>
  <c r="F190" i="25"/>
  <c r="H190" i="25"/>
  <c r="B190" i="25"/>
  <c r="L30" i="25" l="1"/>
  <c r="L46" i="25"/>
  <c r="M46" i="25" s="1"/>
  <c r="N46" i="25" s="1"/>
  <c r="O46" i="25" s="1"/>
  <c r="P46" i="25" s="1"/>
  <c r="C195" i="25"/>
  <c r="C68" i="25" s="1"/>
  <c r="H191" i="25"/>
  <c r="C191" i="25"/>
  <c r="E191" i="25"/>
  <c r="D191" i="25"/>
  <c r="M28" i="25"/>
  <c r="N28" i="25" s="1"/>
  <c r="O28" i="25" s="1"/>
  <c r="P28" i="25" s="1"/>
  <c r="G191" i="25"/>
  <c r="M32" i="25"/>
  <c r="N32" i="25" s="1"/>
  <c r="O32" i="25" s="1"/>
  <c r="P32" i="25" s="1"/>
  <c r="M26" i="25"/>
  <c r="N26" i="25" s="1"/>
  <c r="O26" i="25" s="1"/>
  <c r="P26" i="25" s="1"/>
  <c r="M35" i="25"/>
  <c r="N35" i="25" s="1"/>
  <c r="O35" i="25" s="1"/>
  <c r="P35" i="25" s="1"/>
  <c r="F191" i="25"/>
  <c r="I191" i="25"/>
  <c r="J191" i="25"/>
  <c r="M33" i="25"/>
  <c r="N33" i="25" s="1"/>
  <c r="O33" i="25" s="1"/>
  <c r="P33" i="25" s="1"/>
  <c r="M30" i="25"/>
  <c r="N30" i="25" s="1"/>
  <c r="O30" i="25" s="1"/>
  <c r="P30" i="25" s="1"/>
  <c r="M34" i="25"/>
  <c r="N34" i="25" s="1"/>
  <c r="O34" i="25" s="1"/>
  <c r="P34" i="25" s="1"/>
  <c r="H195" i="25"/>
  <c r="H68" i="25" s="1"/>
  <c r="N16" i="25"/>
  <c r="G195" i="25"/>
  <c r="G68" i="25" s="1"/>
  <c r="E195" i="25"/>
  <c r="E68" i="25" s="1"/>
  <c r="D195" i="25"/>
  <c r="D68" i="25" s="1"/>
  <c r="M12" i="25"/>
  <c r="M14" i="25"/>
  <c r="M27" i="25"/>
  <c r="N27" i="25" s="1"/>
  <c r="O27" i="25" s="1"/>
  <c r="P27" i="25" s="1"/>
  <c r="M11" i="25"/>
  <c r="M19" i="25"/>
  <c r="M18" i="25"/>
  <c r="I195" i="25"/>
  <c r="I68" i="25" s="1"/>
  <c r="F195" i="25"/>
  <c r="F68" i="25" s="1"/>
  <c r="M10" i="25"/>
  <c r="K61" i="25"/>
  <c r="L13" i="25" s="1"/>
  <c r="K195" i="25"/>
  <c r="K68" i="25" s="1"/>
  <c r="M17" i="25"/>
  <c r="L45" i="25" l="1"/>
  <c r="M45" i="25" s="1"/>
  <c r="N45" i="25" s="1"/>
  <c r="O45" i="25" s="1"/>
  <c r="P45" i="25" s="1"/>
  <c r="L29" i="25"/>
  <c r="M37" i="25"/>
  <c r="N37" i="25" s="1"/>
  <c r="O37" i="25" s="1"/>
  <c r="P37" i="25" s="1"/>
  <c r="L64" i="25"/>
  <c r="L58" i="25"/>
  <c r="L57" i="25"/>
  <c r="L78" i="25" s="1"/>
  <c r="AC8" i="27" s="1"/>
  <c r="L67" i="25"/>
  <c r="L65" i="25"/>
  <c r="L59" i="25"/>
  <c r="L62" i="25"/>
  <c r="M64" i="25"/>
  <c r="L66" i="25"/>
  <c r="L60" i="25"/>
  <c r="N10" i="25"/>
  <c r="M58" i="25"/>
  <c r="N17" i="25"/>
  <c r="M65" i="25"/>
  <c r="M57" i="25"/>
  <c r="N18" i="25"/>
  <c r="M66" i="25"/>
  <c r="N19" i="25"/>
  <c r="M67" i="25"/>
  <c r="O16" i="25"/>
  <c r="N64" i="25"/>
  <c r="N11" i="25"/>
  <c r="M59" i="25"/>
  <c r="N14" i="25"/>
  <c r="M62" i="25"/>
  <c r="N12" i="25"/>
  <c r="M60" i="25"/>
  <c r="M13" i="25"/>
  <c r="M29" i="25"/>
  <c r="N29" i="25" s="1"/>
  <c r="O29" i="25" s="1"/>
  <c r="P29" i="25" s="1"/>
  <c r="M21" i="25"/>
  <c r="M31" i="25"/>
  <c r="N31" i="25" s="1"/>
  <c r="O31" i="25" s="1"/>
  <c r="P31" i="25" s="1"/>
  <c r="M15" i="25"/>
  <c r="L6" i="30" l="1"/>
  <c r="L109" i="25"/>
  <c r="L37" i="30" s="1"/>
  <c r="L81" i="25"/>
  <c r="L9" i="30" s="1"/>
  <c r="L84" i="25"/>
  <c r="L12" i="30" s="1"/>
  <c r="L79" i="25"/>
  <c r="L82" i="25"/>
  <c r="L10" i="30" s="1"/>
  <c r="M78" i="25"/>
  <c r="AD8" i="27" s="1"/>
  <c r="M36" i="25"/>
  <c r="N36" i="25" s="1"/>
  <c r="O36" i="25" s="1"/>
  <c r="P36" i="25" s="1"/>
  <c r="L69" i="25"/>
  <c r="L201" i="25" s="1"/>
  <c r="L63" i="25"/>
  <c r="L87" i="25" s="1"/>
  <c r="L61" i="25"/>
  <c r="L196" i="25" s="1"/>
  <c r="N21" i="25"/>
  <c r="M69" i="25"/>
  <c r="N15" i="25"/>
  <c r="M63" i="25"/>
  <c r="N13" i="25"/>
  <c r="M61" i="25"/>
  <c r="O12" i="25"/>
  <c r="N60" i="25"/>
  <c r="O14" i="25"/>
  <c r="N62" i="25"/>
  <c r="O11" i="25"/>
  <c r="N59" i="25"/>
  <c r="P16" i="25"/>
  <c r="P64" i="25" s="1"/>
  <c r="O64" i="25"/>
  <c r="O19" i="25"/>
  <c r="N67" i="25"/>
  <c r="O18" i="25"/>
  <c r="N66" i="25"/>
  <c r="N57" i="25"/>
  <c r="O17" i="25"/>
  <c r="N65" i="25"/>
  <c r="O10" i="25"/>
  <c r="N58" i="25"/>
  <c r="M20" i="25"/>
  <c r="L7" i="30" l="1"/>
  <c r="AC7" i="27"/>
  <c r="M109" i="25"/>
  <c r="M37" i="30" s="1"/>
  <c r="M6" i="30"/>
  <c r="L15" i="30"/>
  <c r="L80" i="25"/>
  <c r="L110" i="25"/>
  <c r="L38" i="30" s="1"/>
  <c r="L132" i="25"/>
  <c r="L60" i="30" s="1"/>
  <c r="M87" i="25"/>
  <c r="N78" i="25"/>
  <c r="AE8" i="27" s="1"/>
  <c r="M81" i="25"/>
  <c r="M9" i="30" s="1"/>
  <c r="M82" i="25"/>
  <c r="M10" i="30" s="1"/>
  <c r="M84" i="25"/>
  <c r="M12" i="30" s="1"/>
  <c r="M79" i="25"/>
  <c r="L187" i="25"/>
  <c r="L68" i="25"/>
  <c r="L195" i="25" s="1"/>
  <c r="P10" i="25"/>
  <c r="P58" i="25" s="1"/>
  <c r="O58" i="25"/>
  <c r="P17" i="25"/>
  <c r="P65" i="25" s="1"/>
  <c r="O65" i="25"/>
  <c r="P57" i="25"/>
  <c r="O57" i="25"/>
  <c r="P18" i="25"/>
  <c r="P66" i="25" s="1"/>
  <c r="O66" i="25"/>
  <c r="P19" i="25"/>
  <c r="P67" i="25" s="1"/>
  <c r="O67" i="25"/>
  <c r="P11" i="25"/>
  <c r="P59" i="25" s="1"/>
  <c r="O59" i="25"/>
  <c r="P14" i="25"/>
  <c r="P62" i="25" s="1"/>
  <c r="O62" i="25"/>
  <c r="P12" i="25"/>
  <c r="P60" i="25" s="1"/>
  <c r="O60" i="25"/>
  <c r="O13" i="25"/>
  <c r="N61" i="25"/>
  <c r="O15" i="25"/>
  <c r="N63" i="25"/>
  <c r="O21" i="25"/>
  <c r="N69" i="25"/>
  <c r="N20" i="25"/>
  <c r="M68" i="25"/>
  <c r="M195" i="25" s="1"/>
  <c r="M7" i="30" l="1"/>
  <c r="AD7" i="27"/>
  <c r="M15" i="30"/>
  <c r="N109" i="25"/>
  <c r="N37" i="30" s="1"/>
  <c r="N6" i="30"/>
  <c r="L93" i="25"/>
  <c r="L94" i="25" s="1"/>
  <c r="L8" i="30"/>
  <c r="L124" i="30" s="1"/>
  <c r="M110" i="25"/>
  <c r="M38" i="30" s="1"/>
  <c r="M132" i="25"/>
  <c r="M60" i="30" s="1"/>
  <c r="M80" i="25"/>
  <c r="N87" i="25"/>
  <c r="O78" i="25"/>
  <c r="AF8" i="27" s="1"/>
  <c r="N81" i="25"/>
  <c r="N9" i="30" s="1"/>
  <c r="N82" i="25"/>
  <c r="N10" i="30" s="1"/>
  <c r="N84" i="25"/>
  <c r="N12" i="30" s="1"/>
  <c r="N79" i="25"/>
  <c r="O20" i="25"/>
  <c r="N68" i="25"/>
  <c r="N195" i="25" s="1"/>
  <c r="P21" i="25"/>
  <c r="P69" i="25" s="1"/>
  <c r="O69" i="25"/>
  <c r="P15" i="25"/>
  <c r="P63" i="25" s="1"/>
  <c r="O63" i="25"/>
  <c r="P13" i="25"/>
  <c r="P61" i="25" s="1"/>
  <c r="O61" i="25"/>
  <c r="M187" i="25"/>
  <c r="AC10" i="27"/>
  <c r="N7" i="30" l="1"/>
  <c r="AE7" i="27"/>
  <c r="O109" i="25"/>
  <c r="O37" i="30" s="1"/>
  <c r="O6" i="30"/>
  <c r="N15" i="30"/>
  <c r="M93" i="25"/>
  <c r="M94" i="25" s="1"/>
  <c r="M8" i="30"/>
  <c r="M124" i="30" s="1"/>
  <c r="L99" i="25"/>
  <c r="L22" i="30"/>
  <c r="C19" i="28"/>
  <c r="C20" i="28" s="1"/>
  <c r="C21" i="28" s="1"/>
  <c r="L21" i="30"/>
  <c r="L130" i="30" s="1"/>
  <c r="L131" i="30" s="1"/>
  <c r="L132" i="30" s="1"/>
  <c r="N110" i="25"/>
  <c r="N38" i="30" s="1"/>
  <c r="N132" i="25"/>
  <c r="N60" i="30" s="1"/>
  <c r="N80" i="25"/>
  <c r="O87" i="25"/>
  <c r="O81" i="25"/>
  <c r="O9" i="30" s="1"/>
  <c r="O82" i="25"/>
  <c r="O10" i="30" s="1"/>
  <c r="O84" i="25"/>
  <c r="O12" i="30" s="1"/>
  <c r="P78" i="25"/>
  <c r="O79" i="25"/>
  <c r="P20" i="25"/>
  <c r="P68" i="25" s="1"/>
  <c r="O68" i="25"/>
  <c r="O195" i="25" s="1"/>
  <c r="L188" i="25"/>
  <c r="L189" i="25"/>
  <c r="AD10" i="27"/>
  <c r="N187" i="25"/>
  <c r="AG8" i="27" l="1"/>
  <c r="Q78" i="25"/>
  <c r="O7" i="30"/>
  <c r="AF7" i="27"/>
  <c r="M99" i="25"/>
  <c r="M22" i="30"/>
  <c r="L155" i="25"/>
  <c r="L27" i="30"/>
  <c r="P109" i="25"/>
  <c r="P37" i="30" s="1"/>
  <c r="P195" i="25"/>
  <c r="P6" i="30"/>
  <c r="O15" i="30"/>
  <c r="D19" i="28"/>
  <c r="D20" i="28" s="1"/>
  <c r="D21" i="28" s="1"/>
  <c r="M21" i="30"/>
  <c r="M130" i="30" s="1"/>
  <c r="N93" i="25"/>
  <c r="N8" i="30"/>
  <c r="N124" i="30" s="1"/>
  <c r="O110" i="25"/>
  <c r="O38" i="30" s="1"/>
  <c r="O132" i="25"/>
  <c r="O60" i="30" s="1"/>
  <c r="P87" i="25"/>
  <c r="O80" i="25"/>
  <c r="P81" i="25"/>
  <c r="P9" i="30" s="1"/>
  <c r="P82" i="25"/>
  <c r="P10" i="30" s="1"/>
  <c r="P84" i="25"/>
  <c r="P12" i="30" s="1"/>
  <c r="P79" i="25"/>
  <c r="L190" i="25"/>
  <c r="L191" i="25" s="1"/>
  <c r="M189" i="25"/>
  <c r="O187" i="25"/>
  <c r="M188" i="25"/>
  <c r="AE10" i="27"/>
  <c r="P7" i="30" l="1"/>
  <c r="AG7" i="27"/>
  <c r="AG10" i="27" s="1"/>
  <c r="P187" i="25"/>
  <c r="N21" i="30"/>
  <c r="N130" i="30" s="1"/>
  <c r="E19" i="28"/>
  <c r="E20" i="28" s="1"/>
  <c r="E21" i="28" s="1"/>
  <c r="L125" i="30"/>
  <c r="O93" i="25"/>
  <c r="O94" i="25" s="1"/>
  <c r="O8" i="30"/>
  <c r="O124" i="30" s="1"/>
  <c r="P15" i="30"/>
  <c r="L83" i="30"/>
  <c r="L150" i="25"/>
  <c r="L78" i="30" s="1"/>
  <c r="L127" i="30" s="1"/>
  <c r="M155" i="25"/>
  <c r="M27" i="30"/>
  <c r="N94" i="25"/>
  <c r="P110" i="25"/>
  <c r="P38" i="30" s="1"/>
  <c r="P132" i="25"/>
  <c r="P60" i="30" s="1"/>
  <c r="P80" i="25"/>
  <c r="M190" i="25"/>
  <c r="M191" i="25" s="1"/>
  <c r="L166" i="25"/>
  <c r="N188" i="25"/>
  <c r="AF10" i="27"/>
  <c r="N189" i="25"/>
  <c r="M83" i="30" l="1"/>
  <c r="M150" i="25"/>
  <c r="M78" i="30" s="1"/>
  <c r="M127" i="30" s="1"/>
  <c r="C25" i="28"/>
  <c r="L94" i="30"/>
  <c r="N99" i="25"/>
  <c r="N22" i="30"/>
  <c r="O99" i="25"/>
  <c r="O22" i="30"/>
  <c r="M125" i="30"/>
  <c r="O21" i="30"/>
  <c r="O130" i="30" s="1"/>
  <c r="F19" i="28"/>
  <c r="F20" i="28" s="1"/>
  <c r="F21" i="28" s="1"/>
  <c r="P93" i="25"/>
  <c r="P94" i="25" s="1"/>
  <c r="P8" i="30"/>
  <c r="P124" i="30" s="1"/>
  <c r="M166" i="25"/>
  <c r="P189" i="25"/>
  <c r="O188" i="25"/>
  <c r="N190" i="25"/>
  <c r="P188" i="25"/>
  <c r="O189" i="25"/>
  <c r="P99" i="25" l="1"/>
  <c r="P22" i="30"/>
  <c r="N155" i="25"/>
  <c r="N27" i="30"/>
  <c r="O27" i="30"/>
  <c r="D25" i="28"/>
  <c r="M94" i="30"/>
  <c r="P21" i="30"/>
  <c r="P130" i="30" s="1"/>
  <c r="G19" i="28"/>
  <c r="G20" i="28" s="1"/>
  <c r="G21" i="28" s="1"/>
  <c r="P190" i="25"/>
  <c r="N191" i="25"/>
  <c r="O190" i="25"/>
  <c r="N125" i="30" l="1"/>
  <c r="O125" i="30"/>
  <c r="N83" i="30"/>
  <c r="N150" i="25"/>
  <c r="N78" i="30" s="1"/>
  <c r="N127" i="30" s="1"/>
  <c r="P27" i="30"/>
  <c r="O155" i="25"/>
  <c r="N166" i="25"/>
  <c r="P191" i="25"/>
  <c r="O191" i="25"/>
  <c r="O83" i="30" l="1"/>
  <c r="O150" i="25"/>
  <c r="O78" i="30" s="1"/>
  <c r="O127" i="30" s="1"/>
  <c r="E25" i="28"/>
  <c r="N94" i="30"/>
  <c r="P155" i="25"/>
  <c r="P125" i="30"/>
  <c r="O166" i="25"/>
  <c r="P166" i="25"/>
  <c r="L202" i="25"/>
  <c r="L174" i="25"/>
  <c r="L102" i="30" s="1"/>
  <c r="F25" i="28" l="1"/>
  <c r="O94" i="30"/>
  <c r="P150" i="25"/>
  <c r="P78" i="30" s="1"/>
  <c r="P127" i="30" s="1"/>
  <c r="P83" i="30"/>
  <c r="G25" i="28"/>
  <c r="P94" i="30"/>
  <c r="L141" i="25"/>
  <c r="L134" i="25"/>
  <c r="L165" i="25"/>
  <c r="M200" i="25"/>
  <c r="M201" i="25" s="1"/>
  <c r="L197" i="25"/>
  <c r="L170" i="25"/>
  <c r="L130" i="25" l="1"/>
  <c r="L58" i="30" s="1"/>
  <c r="L62" i="30"/>
  <c r="C24" i="28"/>
  <c r="L98" i="30"/>
  <c r="L99" i="30" s="1"/>
  <c r="L140" i="25"/>
  <c r="L68" i="30" s="1"/>
  <c r="L69" i="30"/>
  <c r="C22" i="28"/>
  <c r="C23" i="28" s="1"/>
  <c r="L93" i="30"/>
  <c r="M194" i="25"/>
  <c r="M196" i="25" s="1"/>
  <c r="M131" i="30" s="1"/>
  <c r="M132" i="30" s="1"/>
  <c r="L126" i="25"/>
  <c r="L54" i="30" s="1"/>
  <c r="L171" i="25"/>
  <c r="AC18" i="27" s="1"/>
  <c r="L129" i="25" l="1"/>
  <c r="L57" i="30" s="1"/>
  <c r="L121" i="30"/>
  <c r="C26" i="28"/>
  <c r="C28" i="28" s="1"/>
  <c r="C30" i="28" s="1"/>
  <c r="L120" i="30"/>
  <c r="AC14" i="27"/>
  <c r="AC15" i="27" s="1"/>
  <c r="L175" i="25"/>
  <c r="L103" i="30" s="1"/>
  <c r="L104" i="30" s="1"/>
  <c r="L164" i="25" l="1"/>
  <c r="L176" i="25"/>
  <c r="AC19" i="27" s="1"/>
  <c r="L167" i="25" l="1"/>
  <c r="AC17" i="27" s="1"/>
  <c r="L92" i="30"/>
  <c r="L95" i="30" s="1"/>
  <c r="L178" i="25" l="1"/>
  <c r="L106" i="30" s="1"/>
  <c r="L108" i="30" s="1"/>
  <c r="L180" i="25" l="1"/>
  <c r="L107" i="25" l="1"/>
  <c r="L35" i="30" s="1"/>
  <c r="L115" i="30" s="1"/>
  <c r="AC20" i="27"/>
  <c r="M179" i="25"/>
  <c r="M107" i="30" s="1"/>
  <c r="M174" i="25"/>
  <c r="M102" i="30" s="1"/>
  <c r="M202" i="25"/>
  <c r="L105" i="25" l="1"/>
  <c r="L33" i="30" s="1"/>
  <c r="L106" i="25"/>
  <c r="L34" i="30" s="1"/>
  <c r="L114" i="30" s="1"/>
  <c r="M134" i="25"/>
  <c r="M141" i="25"/>
  <c r="N200" i="25"/>
  <c r="N201" i="25" s="1"/>
  <c r="L3" i="25" l="1"/>
  <c r="L116" i="30"/>
  <c r="L113" i="30"/>
  <c r="M140" i="25"/>
  <c r="M68" i="30" s="1"/>
  <c r="M69" i="30"/>
  <c r="M130" i="25"/>
  <c r="M58" i="30" s="1"/>
  <c r="M62" i="30"/>
  <c r="L3" i="30"/>
  <c r="L126" i="30"/>
  <c r="L119" i="30"/>
  <c r="AD14" i="27"/>
  <c r="AD15" i="27" s="1"/>
  <c r="M121" i="30" l="1"/>
  <c r="M129" i="25"/>
  <c r="M57" i="30" s="1"/>
  <c r="M120" i="30"/>
  <c r="M165" i="25"/>
  <c r="M170" i="25"/>
  <c r="M197" i="25"/>
  <c r="M126" i="25" s="1"/>
  <c r="M54" i="30" s="1"/>
  <c r="D24" i="28" l="1"/>
  <c r="M98" i="30"/>
  <c r="M99" i="30" s="1"/>
  <c r="D22" i="28"/>
  <c r="D23" i="28" s="1"/>
  <c r="M93" i="30"/>
  <c r="M171" i="25"/>
  <c r="AD18" i="27" s="1"/>
  <c r="N194" i="25"/>
  <c r="M175" i="25"/>
  <c r="M103" i="30" s="1"/>
  <c r="M104" i="30" s="1"/>
  <c r="M164" i="25"/>
  <c r="D26" i="28" l="1"/>
  <c r="D28" i="28" s="1"/>
  <c r="D30" i="28" s="1"/>
  <c r="M167" i="25"/>
  <c r="AD17" i="27" s="1"/>
  <c r="M92" i="30"/>
  <c r="M95" i="30" s="1"/>
  <c r="N196" i="25"/>
  <c r="N131" i="30" s="1"/>
  <c r="N132" i="30" s="1"/>
  <c r="M176" i="25"/>
  <c r="AD19" i="27" s="1"/>
  <c r="M178" i="25" l="1"/>
  <c r="M180" i="25" l="1"/>
  <c r="M106" i="30"/>
  <c r="M108" i="30" s="1"/>
  <c r="M107" i="25" l="1"/>
  <c r="M35" i="30" s="1"/>
  <c r="M115" i="30" s="1"/>
  <c r="AD20" i="27"/>
  <c r="N179" i="25"/>
  <c r="N107" i="30" s="1"/>
  <c r="N202" i="25"/>
  <c r="N174" i="25"/>
  <c r="N102" i="30" s="1"/>
  <c r="M106" i="25" l="1"/>
  <c r="M34" i="30" s="1"/>
  <c r="M116" i="30" s="1"/>
  <c r="M105" i="25"/>
  <c r="M33" i="30" s="1"/>
  <c r="M3" i="30" s="1"/>
  <c r="N134" i="25"/>
  <c r="N141" i="25"/>
  <c r="N165" i="25"/>
  <c r="N197" i="25"/>
  <c r="N126" i="25" s="1"/>
  <c r="N54" i="30" s="1"/>
  <c r="N170" i="25"/>
  <c r="O200" i="25"/>
  <c r="O201" i="25" s="1"/>
  <c r="M3" i="25" l="1"/>
  <c r="M113" i="30"/>
  <c r="M119" i="30"/>
  <c r="M126" i="30"/>
  <c r="M114" i="30"/>
  <c r="E22" i="28"/>
  <c r="N93" i="30"/>
  <c r="N140" i="25"/>
  <c r="N68" i="30" s="1"/>
  <c r="N69" i="30"/>
  <c r="E24" i="28"/>
  <c r="N98" i="30"/>
  <c r="N99" i="30" s="1"/>
  <c r="N130" i="25"/>
  <c r="N58" i="30" s="1"/>
  <c r="N62" i="30"/>
  <c r="E23" i="28"/>
  <c r="AE14" i="27"/>
  <c r="AE15" i="27" s="1"/>
  <c r="N171" i="25"/>
  <c r="AE18" i="27" s="1"/>
  <c r="O194" i="25"/>
  <c r="E26" i="28" l="1"/>
  <c r="E28" i="28" s="1"/>
  <c r="E30" i="28" s="1"/>
  <c r="N120" i="30"/>
  <c r="N121" i="30"/>
  <c r="N129" i="25"/>
  <c r="N57" i="30" s="1"/>
  <c r="O196" i="25"/>
  <c r="O131" i="30" s="1"/>
  <c r="O132" i="30" s="1"/>
  <c r="N175" i="25"/>
  <c r="N103" i="30" s="1"/>
  <c r="N104" i="30" s="1"/>
  <c r="N164" i="25" l="1"/>
  <c r="N176" i="25"/>
  <c r="AE19" i="27" s="1"/>
  <c r="N167" i="25" l="1"/>
  <c r="AE17" i="27" s="1"/>
  <c r="N92" i="30"/>
  <c r="N95" i="30" s="1"/>
  <c r="N178" i="25" l="1"/>
  <c r="N106" i="30" s="1"/>
  <c r="N108" i="30" s="1"/>
  <c r="N180" i="25" l="1"/>
  <c r="O202" i="25"/>
  <c r="O174" i="25"/>
  <c r="O102" i="30" s="1"/>
  <c r="N107" i="25" l="1"/>
  <c r="N35" i="30" s="1"/>
  <c r="N115" i="30" s="1"/>
  <c r="AE20" i="27"/>
  <c r="O179" i="25"/>
  <c r="O107" i="30" s="1"/>
  <c r="O134" i="25"/>
  <c r="O141" i="25"/>
  <c r="O170" i="25"/>
  <c r="P200" i="25"/>
  <c r="P201" i="25" s="1"/>
  <c r="N105" i="25" l="1"/>
  <c r="N3" i="25" s="1"/>
  <c r="N106" i="25"/>
  <c r="N34" i="30" s="1"/>
  <c r="N114" i="30" s="1"/>
  <c r="O140" i="25"/>
  <c r="O68" i="30" s="1"/>
  <c r="O69" i="30"/>
  <c r="O130" i="25"/>
  <c r="O58" i="30" s="1"/>
  <c r="O62" i="30"/>
  <c r="F24" i="28"/>
  <c r="O98" i="30"/>
  <c r="O99" i="30" s="1"/>
  <c r="AF14" i="27"/>
  <c r="AF15" i="27" s="1"/>
  <c r="O171" i="25"/>
  <c r="AF18" i="27" s="1"/>
  <c r="O165" i="25"/>
  <c r="O197" i="25"/>
  <c r="O126" i="25" s="1"/>
  <c r="O54" i="30" s="1"/>
  <c r="N33" i="30" l="1"/>
  <c r="N119" i="30" s="1"/>
  <c r="N113" i="30"/>
  <c r="N116" i="30"/>
  <c r="O121" i="30"/>
  <c r="O129" i="25"/>
  <c r="O57" i="30" s="1"/>
  <c r="O120" i="30"/>
  <c r="F22" i="28"/>
  <c r="F23" i="28" s="1"/>
  <c r="O93" i="30"/>
  <c r="P194" i="25"/>
  <c r="N3" i="30" l="1"/>
  <c r="N126" i="30"/>
  <c r="F26" i="28"/>
  <c r="F28" i="28" s="1"/>
  <c r="F30" i="28" s="1"/>
  <c r="P196" i="25"/>
  <c r="P131" i="30" s="1"/>
  <c r="P132" i="30" s="1"/>
  <c r="O164" i="25"/>
  <c r="O175" i="25"/>
  <c r="O103" i="30" s="1"/>
  <c r="O104" i="30" s="1"/>
  <c r="O167" i="25" l="1"/>
  <c r="AF17" i="27" s="1"/>
  <c r="O92" i="30"/>
  <c r="O95" i="30" s="1"/>
  <c r="O176" i="25"/>
  <c r="O178" i="25" l="1"/>
  <c r="O106" i="30" s="1"/>
  <c r="O108" i="30" s="1"/>
  <c r="AF19" i="27"/>
  <c r="O180" i="25" l="1"/>
  <c r="O107" i="25" s="1"/>
  <c r="P165" i="25"/>
  <c r="P197" i="25"/>
  <c r="P126" i="25" s="1"/>
  <c r="P54" i="30" s="1"/>
  <c r="P202" i="25"/>
  <c r="P174" i="25"/>
  <c r="P102" i="30" s="1"/>
  <c r="O35" i="30" l="1"/>
  <c r="O115" i="30" s="1"/>
  <c r="O105" i="25"/>
  <c r="O33" i="30" s="1"/>
  <c r="P179" i="25"/>
  <c r="P107" i="30" s="1"/>
  <c r="AF20" i="27"/>
  <c r="O106" i="25"/>
  <c r="O34" i="30" s="1"/>
  <c r="O116" i="30" s="1"/>
  <c r="G22" i="28"/>
  <c r="G23" i="28" s="1"/>
  <c r="L15" i="28" s="1"/>
  <c r="P93" i="30"/>
  <c r="P134" i="25"/>
  <c r="P141" i="25"/>
  <c r="O3" i="25"/>
  <c r="P170" i="25"/>
  <c r="O104" i="25" l="1"/>
  <c r="O114" i="30"/>
  <c r="O113" i="30"/>
  <c r="P140" i="25"/>
  <c r="P68" i="30" s="1"/>
  <c r="P69" i="30"/>
  <c r="O32" i="30"/>
  <c r="O3" i="30"/>
  <c r="O126" i="30"/>
  <c r="O119" i="30"/>
  <c r="G24" i="28"/>
  <c r="G26" i="28" s="1"/>
  <c r="G28" i="28" s="1"/>
  <c r="P98" i="30"/>
  <c r="P99" i="30" s="1"/>
  <c r="P130" i="25"/>
  <c r="P58" i="30" s="1"/>
  <c r="P62" i="30"/>
  <c r="AG14" i="27"/>
  <c r="AG15" i="27" s="1"/>
  <c r="P171" i="25"/>
  <c r="AG18" i="27" s="1"/>
  <c r="P121" i="30" l="1"/>
  <c r="P129" i="25"/>
  <c r="P57" i="30" s="1"/>
  <c r="L16" i="28"/>
  <c r="L17" i="28" s="1"/>
  <c r="H26" i="28" s="1"/>
  <c r="H28" i="28" s="1"/>
  <c r="E40" i="28" s="1"/>
  <c r="P120" i="30"/>
  <c r="G30" i="28"/>
  <c r="P164" i="25"/>
  <c r="P175" i="25"/>
  <c r="P103" i="30" s="1"/>
  <c r="P104" i="30" s="1"/>
  <c r="C40" i="28" l="1"/>
  <c r="C41" i="28" s="1"/>
  <c r="D40" i="28"/>
  <c r="D41" i="28" s="1"/>
  <c r="P167" i="25"/>
  <c r="AG17" i="27" s="1"/>
  <c r="P92" i="30"/>
  <c r="P95" i="30" s="1"/>
  <c r="B40" i="28"/>
  <c r="B41" i="28" s="1"/>
  <c r="E41" i="28"/>
  <c r="F40" i="28"/>
  <c r="F41" i="28" s="1"/>
  <c r="G40" i="28"/>
  <c r="G41" i="28" s="1"/>
  <c r="H30" i="28"/>
  <c r="J36" i="28" s="1"/>
  <c r="C55" i="28" s="1"/>
  <c r="B33" i="28"/>
  <c r="B36" i="28" s="1"/>
  <c r="B38" i="28" s="1"/>
  <c r="P176" i="25"/>
  <c r="P178" i="25" l="1"/>
  <c r="P106" i="30" s="1"/>
  <c r="P108" i="30" s="1"/>
  <c r="AG19" i="27"/>
  <c r="J34" i="28"/>
  <c r="J35" i="28" s="1"/>
  <c r="C46" i="28"/>
  <c r="P180" i="25" l="1"/>
  <c r="AG20" i="27" s="1"/>
  <c r="P107" i="25" l="1"/>
  <c r="P35" i="30" l="1"/>
  <c r="P115" i="30" s="1"/>
  <c r="P105" i="25"/>
  <c r="P106" i="25"/>
  <c r="P34" i="30" s="1"/>
  <c r="P114" i="30" l="1"/>
  <c r="P116" i="30"/>
  <c r="P113" i="30"/>
  <c r="P33" i="30"/>
  <c r="P3" i="25"/>
  <c r="P3" i="30" l="1"/>
  <c r="P126" i="30"/>
  <c r="P119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Ostetto</author>
    <author>User</author>
  </authors>
  <commentList>
    <comment ref="L78" authorId="0" shapeId="0" xr:uid="{A2D6CC55-AA72-4FA1-9BC0-8A49E673F36F}">
      <text>
        <r>
          <rPr>
            <b/>
            <sz val="9"/>
            <color indexed="81"/>
            <rFont val="Segoe UI"/>
            <family val="2"/>
          </rPr>
          <t>Francisco Ostetto:</t>
        </r>
        <r>
          <rPr>
            <sz val="9"/>
            <color indexed="81"/>
            <rFont val="Segoe UI"/>
            <family val="2"/>
          </rPr>
          <t xml:space="preserve">
Já temos o 1H de 2021, mas optei por manter a projeção com base em 2020 por se aproximar do que imagino que seja o resultado de 2021 consolidado</t>
        </r>
      </text>
    </comment>
    <comment ref="A203" authorId="1" shapeId="0" xr:uid="{00000000-0006-0000-0100-000001000000}">
      <text>
        <r>
          <rPr>
            <b/>
            <sz val="9"/>
            <color indexed="81"/>
            <rFont val="Segoe UI"/>
            <family val="2"/>
          </rPr>
          <t xml:space="preserve">estas despesas estão sendo consideradas como o resultado financeiro. Melhor utilizar a despesa financeira, propriamente dita.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Ostetto</author>
  </authors>
  <commentList>
    <comment ref="K6" authorId="0" shapeId="0" xr:uid="{967F194F-D412-41A4-9858-8A250B274E98}">
      <text>
        <r>
          <rPr>
            <b/>
            <sz val="9"/>
            <color indexed="81"/>
            <rFont val="Segoe UI"/>
            <family val="2"/>
          </rPr>
          <t>Francisco Ostetto:</t>
        </r>
        <r>
          <rPr>
            <sz val="9"/>
            <color indexed="81"/>
            <rFont val="Segoe UI"/>
            <family val="2"/>
          </rPr>
          <t xml:space="preserve">
Somar o 4T quando estiver disponível. Este resultado é apenas a soma dos últimos 3 trimestres </t>
        </r>
      </text>
    </comment>
    <comment ref="K33" authorId="0" shapeId="0" xr:uid="{AC0243DE-A144-43EC-8EC2-663FB97756D4}">
      <text>
        <r>
          <rPr>
            <b/>
            <sz val="9"/>
            <color indexed="81"/>
            <rFont val="Segoe UI"/>
            <family val="2"/>
          </rPr>
          <t>Francisco Ostetto:</t>
        </r>
        <r>
          <rPr>
            <sz val="9"/>
            <color indexed="81"/>
            <rFont val="Segoe UI"/>
            <family val="2"/>
          </rPr>
          <t xml:space="preserve">
Situação pra</t>
        </r>
      </text>
    </comment>
    <comment ref="K156" authorId="0" shapeId="0" xr:uid="{29F4C6CF-188E-4BB7-A646-D169C2E57936}">
      <text>
        <r>
          <rPr>
            <b/>
            <sz val="9"/>
            <color indexed="81"/>
            <rFont val="Segoe UI"/>
            <family val="2"/>
          </rPr>
          <t>Francisco Ostetto:</t>
        </r>
        <r>
          <rPr>
            <sz val="9"/>
            <color indexed="81"/>
            <rFont val="Segoe UI"/>
            <family val="2"/>
          </rPr>
          <t xml:space="preserve">
Somar o 4T quando estiver disponível. Este resultado é apenas a soma dos últimos 3 trimestres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9981D-9B94-4918-9FF2-0735676243E1}" keepAlive="1" name="Consulta - dados" description="Conexão com a consulta 'dados' na pasta de trabalho." type="5" refreshedVersion="6" background="1">
    <dbPr connection="Provider=Microsoft.Mashup.OleDb.1;Data Source=$Workbook$;Location=dados;Extended Properties=&quot;&quot;" command="SELECT * FROM [dad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<sst xmlns="http://schemas.openxmlformats.org/spreadsheetml/2006/main" count="493" uniqueCount="264">
  <si>
    <t>Adiantamento para Futuro Aumento Capital</t>
  </si>
  <si>
    <t>Outros Resultados Abrangentes</t>
  </si>
  <si>
    <t>Ajustes Acumulados de Conversão</t>
  </si>
  <si>
    <t>Ajustes de Avaliação Patrimonial</t>
  </si>
  <si>
    <t>Lucros/Prejuízos Acumulados</t>
  </si>
  <si>
    <t>Reservas de Lucros</t>
  </si>
  <si>
    <t>Reservas de Reavaliação</t>
  </si>
  <si>
    <t>Reservas de Capital</t>
  </si>
  <si>
    <t>Capital Social Realizado</t>
  </si>
  <si>
    <t>Patrimônio Líquido</t>
  </si>
  <si>
    <t>Participação dos Acionistas Não Controladores</t>
  </si>
  <si>
    <t>Lucros e Receitas a Apropriar</t>
  </si>
  <si>
    <t>Passivos sobre Ativos Não-Correntes a Venda e Descontinuados</t>
  </si>
  <si>
    <t>Provisões</t>
  </si>
  <si>
    <t>Tributos Diferidos</t>
  </si>
  <si>
    <t>Outros</t>
  </si>
  <si>
    <t>Passivos com Partes Relacionadas</t>
  </si>
  <si>
    <t>Empréstimos e Financiamentos</t>
  </si>
  <si>
    <t>Passivo Não Circulante</t>
  </si>
  <si>
    <t>Dividendos e JCP a Pagar</t>
  </si>
  <si>
    <t>Obrigações Fiscais</t>
  </si>
  <si>
    <t>Fornecedores</t>
  </si>
  <si>
    <t>Obrigações Sociais e Trabalhistas</t>
  </si>
  <si>
    <t>Passivo Circulante</t>
  </si>
  <si>
    <t>Passivo Total</t>
  </si>
  <si>
    <t>Diferido</t>
  </si>
  <si>
    <t>Intangível</t>
  </si>
  <si>
    <t>Imobilizado</t>
  </si>
  <si>
    <t>Investimentos</t>
  </si>
  <si>
    <t>Outros Ativos Não Circulantes</t>
  </si>
  <si>
    <t>Créditos com Partes Relacionadas</t>
  </si>
  <si>
    <t>Despesas Antecipadas</t>
  </si>
  <si>
    <t>Ativos Biológicos</t>
  </si>
  <si>
    <t>Estoques</t>
  </si>
  <si>
    <t>Contas a Receber</t>
  </si>
  <si>
    <t>Aplicações Financeiras Avaliadas ao Custo Amortizado</t>
  </si>
  <si>
    <t>Aplicações Financeiras Avaliadas a Valor Justo</t>
  </si>
  <si>
    <t>Ativo Realizável a Longo Prazo</t>
  </si>
  <si>
    <t>Outros Ativos Circulantes</t>
  </si>
  <si>
    <t>Tributos a Recuperar</t>
  </si>
  <si>
    <t>Aplicações Financeiras</t>
  </si>
  <si>
    <t>Caixa e Equivalentes de Caixa</t>
  </si>
  <si>
    <t>Ativo Circulante</t>
  </si>
  <si>
    <t>Ativo Total</t>
  </si>
  <si>
    <t>Lucro/Prejuízo do Período</t>
  </si>
  <si>
    <t>Part. de Acionistas Não Controladores</t>
  </si>
  <si>
    <t>Reversão dos Juros sobre Capital Próprio</t>
  </si>
  <si>
    <t>Participações/Contribuições Estatutárias</t>
  </si>
  <si>
    <t>IR Diferido</t>
  </si>
  <si>
    <t>Provisão para IR e Contribuição Social</t>
  </si>
  <si>
    <t>Resultado Antes Tributação/Participações</t>
  </si>
  <si>
    <t>Despesas</t>
  </si>
  <si>
    <t>Receitas</t>
  </si>
  <si>
    <t>Resultado Não Operacional</t>
  </si>
  <si>
    <t>Despesas Financeiras</t>
  </si>
  <si>
    <t>Receitas Financeiras</t>
  </si>
  <si>
    <t>Financeiras</t>
  </si>
  <si>
    <t>Resultado da Equivalência Patrimonial</t>
  </si>
  <si>
    <t>Outras Despesas Operacionais</t>
  </si>
  <si>
    <t>Outras Receitas Operacionais</t>
  </si>
  <si>
    <t>Perdas pela Não Recuperabilidade de Ativos </t>
  </si>
  <si>
    <t>Despesas Gerais e Administrativas</t>
  </si>
  <si>
    <t>Despesas Com Vendas</t>
  </si>
  <si>
    <t>Resultado Bruto</t>
  </si>
  <si>
    <t>Custo de Bens e/ou Serviços Vendidos</t>
  </si>
  <si>
    <t>Receita Líquida de Vendas e/ou Serviços</t>
  </si>
  <si>
    <t>Premissas</t>
  </si>
  <si>
    <t>Demonstração do Resultado do Exercício (DRE)</t>
  </si>
  <si>
    <t>DEMONSTRAÇÕES FINANCEIRAS</t>
  </si>
  <si>
    <t>Tabela de Conteúdo</t>
  </si>
  <si>
    <t>Notas</t>
  </si>
  <si>
    <t>Este modelo foi feito para fins educacionais e não deve ser utilizado por outras razões.</t>
  </si>
  <si>
    <t>Balanço Patrimonial (BP)</t>
  </si>
  <si>
    <t>Cenário Base</t>
  </si>
  <si>
    <t>Cenário Pessimista</t>
  </si>
  <si>
    <t>Cenário Otimista</t>
  </si>
  <si>
    <t>Cenário Atual</t>
  </si>
  <si>
    <t>Crescimento da Receita (Var. %)</t>
  </si>
  <si>
    <t>Custo da Mercadoria Vendida (% da Receita)</t>
  </si>
  <si>
    <t>Despesas com Vendas (% da Receita)</t>
  </si>
  <si>
    <t>Resultado Financeiro (% da Dívida)</t>
  </si>
  <si>
    <t>Alíquota de Impostos (% do EBT)</t>
  </si>
  <si>
    <t>Contas a Receber (Dias)</t>
  </si>
  <si>
    <t>Estoque (Dias)</t>
  </si>
  <si>
    <t>Contas a Pagar (Dias)</t>
  </si>
  <si>
    <t>Emissão (pagamento) de Capital (R$ mil)</t>
  </si>
  <si>
    <t>Demonstrativo de Fluxo de Caixa (DFC)</t>
  </si>
  <si>
    <t>Cronogramas Auxiliares</t>
  </si>
  <si>
    <t>Fluxo de Caixa Operacional</t>
  </si>
  <si>
    <t>Lucro Líquido</t>
  </si>
  <si>
    <t>+ Reversão D&amp;A</t>
  </si>
  <si>
    <t>- Variação NCG</t>
  </si>
  <si>
    <t>Caixa das Atividades Operacionais</t>
  </si>
  <si>
    <t>Fluxo de Caixa de Investimento</t>
  </si>
  <si>
    <t>Capex</t>
  </si>
  <si>
    <t>Caixa das Atividades de Investimento</t>
  </si>
  <si>
    <t>Fluxo de Caixa de Financiamento</t>
  </si>
  <si>
    <t>Emissão (pagamento) de Dívida</t>
  </si>
  <si>
    <t>Emissão (pagamento) de Capital</t>
  </si>
  <si>
    <t>Caixa das Atividades de Financiamento</t>
  </si>
  <si>
    <t>Aumento (diminuição) Líquido no Caixa</t>
  </si>
  <si>
    <t>Saldo de Caixa Inicial</t>
  </si>
  <si>
    <t>Saldo de Caixa Final</t>
  </si>
  <si>
    <t>Contas a Pagar</t>
  </si>
  <si>
    <t>Necessidade de Capital de Giro (NCG)</t>
  </si>
  <si>
    <t>Variação NCG</t>
  </si>
  <si>
    <t>Cronograma Depreciação</t>
  </si>
  <si>
    <t>Cronograma Capital de Giro</t>
  </si>
  <si>
    <t>Saldo Inicial Imobilizado</t>
  </si>
  <si>
    <t>+ Capex</t>
  </si>
  <si>
    <t>- Depreciação e Amortização</t>
  </si>
  <si>
    <t>Saldo Final Imobilizado</t>
  </si>
  <si>
    <t>Cronograma da Dívida</t>
  </si>
  <si>
    <t>Saldo Inicial Dívida</t>
  </si>
  <si>
    <t xml:space="preserve">Emissão (pagamento) </t>
  </si>
  <si>
    <t>Saldo final Dívida</t>
  </si>
  <si>
    <t>Despesas com Juros</t>
  </si>
  <si>
    <t>Despesas Administrativas (% da Receita)</t>
  </si>
  <si>
    <t>Depreciação e Amortização (% do Imobilizado)</t>
  </si>
  <si>
    <t>Forecast</t>
  </si>
  <si>
    <t>Fluxo de Caixa Descontado</t>
  </si>
  <si>
    <t>Gráficos e Tabelas</t>
  </si>
  <si>
    <t>Capex (% do Imobilizado)</t>
  </si>
  <si>
    <t>Emissão (pagamento) de Dívida (% da Dívida)</t>
  </si>
  <si>
    <t>Outras Receitas/Despesas Operacionais (% da Receita)</t>
  </si>
  <si>
    <t>CP</t>
  </si>
  <si>
    <t>LP</t>
  </si>
  <si>
    <t>Dividendos</t>
  </si>
  <si>
    <t>Check Balanço Patrimonial</t>
  </si>
  <si>
    <t>Alíquota de Impostos</t>
  </si>
  <si>
    <t>Taxa de Desconto (WACC)</t>
  </si>
  <si>
    <t>Taxa de Crescimento na Perpetuidade (g)</t>
  </si>
  <si>
    <t>Múltiplo EV/EBITDA</t>
  </si>
  <si>
    <t>Data Base</t>
  </si>
  <si>
    <t>Preço Atual</t>
  </si>
  <si>
    <t>EBITDA</t>
  </si>
  <si>
    <t>Ações em Circulação (div. 1000)</t>
  </si>
  <si>
    <t>Valor Intrínseco/Ação</t>
  </si>
  <si>
    <t xml:space="preserve">DASHBOARD </t>
  </si>
  <si>
    <t>Custo</t>
  </si>
  <si>
    <t>Margem</t>
  </si>
  <si>
    <t>Financiamento</t>
  </si>
  <si>
    <t>Margem EBITDA</t>
  </si>
  <si>
    <t>Faturamento (mil)</t>
  </si>
  <si>
    <t>Lucro Líquido 2020 - Cascata</t>
  </si>
  <si>
    <t>Saldo de Caixa</t>
  </si>
  <si>
    <t>Histórico</t>
  </si>
  <si>
    <t>EBITDA Fcst</t>
  </si>
  <si>
    <t>Margem Fcst</t>
  </si>
  <si>
    <t>Fluxo de Caixa - Forecast (mil)</t>
  </si>
  <si>
    <t>Dados Brutos</t>
  </si>
  <si>
    <t>Operacional</t>
  </si>
  <si>
    <t>Resultado Financeiro (% da Receita)</t>
  </si>
  <si>
    <t>FLUXO DE CAIXA DESCONTADO</t>
  </si>
  <si>
    <t>Período</t>
  </si>
  <si>
    <t>WACC</t>
  </si>
  <si>
    <t>Market Risk Premium (Rm - Rf)</t>
  </si>
  <si>
    <t>Adjusted Market Risk Premium</t>
  </si>
  <si>
    <r>
      <t>Add: Risk-Free Rate of Return (Rf)</t>
    </r>
    <r>
      <rPr>
        <vertAlign val="superscript"/>
        <sz val="11"/>
        <rFont val="Arial"/>
        <family val="2"/>
      </rPr>
      <t>(1)</t>
    </r>
  </si>
  <si>
    <t>Cost of Equity</t>
  </si>
  <si>
    <t>After-Tax Cost of Debt</t>
  </si>
  <si>
    <t>Capital Próprio</t>
  </si>
  <si>
    <t>Capital de Terceiros</t>
  </si>
  <si>
    <t>% Capital Próprio</t>
  </si>
  <si>
    <t>Cost of Debt</t>
  </si>
  <si>
    <t>Tax Rate</t>
  </si>
  <si>
    <t>% Capital de Terceiros</t>
  </si>
  <si>
    <t>Discounted Cash Flow</t>
  </si>
  <si>
    <t>Entry</t>
  </si>
  <si>
    <t>Exit</t>
  </si>
  <si>
    <t>Terminal Value</t>
  </si>
  <si>
    <t>Date</t>
  </si>
  <si>
    <t>EV/EBITDA</t>
  </si>
  <si>
    <t>Time periods</t>
  </si>
  <si>
    <t>Perpetual Growth</t>
  </si>
  <si>
    <t>Year frac.</t>
  </si>
  <si>
    <t>Média</t>
  </si>
  <si>
    <t>EBIT</t>
  </si>
  <si>
    <t>Less Cash Taxes</t>
  </si>
  <si>
    <t>NOPAT</t>
  </si>
  <si>
    <t>(+) D&amp;A</t>
  </si>
  <si>
    <t>(-) CAPEX</t>
  </si>
  <si>
    <t>(-) Delta NCG</t>
  </si>
  <si>
    <t>Unlevered FCFF</t>
  </si>
  <si>
    <t>Transaction FCFF</t>
  </si>
  <si>
    <t>IRR FCFF</t>
  </si>
  <si>
    <t>Intrinsic Value</t>
  </si>
  <si>
    <t>Market Value</t>
  </si>
  <si>
    <t>Rate of Return</t>
  </si>
  <si>
    <t>Enterprise Value</t>
  </si>
  <si>
    <t>Market Cap</t>
  </si>
  <si>
    <t>Current Price</t>
  </si>
  <si>
    <t>(+) Cash</t>
  </si>
  <si>
    <t>(+) Debt</t>
  </si>
  <si>
    <t>Target Price</t>
  </si>
  <si>
    <t>(-) Debt</t>
  </si>
  <si>
    <t>(-) Cash</t>
  </si>
  <si>
    <t>TP Upside</t>
  </si>
  <si>
    <t xml:space="preserve"> Equity Value</t>
  </si>
  <si>
    <t>IRR</t>
  </si>
  <si>
    <t xml:space="preserve"> Equity Value/Share</t>
  </si>
  <si>
    <t xml:space="preserve"> Market Value/Share</t>
  </si>
  <si>
    <t>Capex (% da Receita)</t>
  </si>
  <si>
    <t>Indicadores Fundamentalistas</t>
  </si>
  <si>
    <t>Liquidez</t>
  </si>
  <si>
    <t>Seca</t>
  </si>
  <si>
    <t>Imediata</t>
  </si>
  <si>
    <t>Corrente</t>
  </si>
  <si>
    <t>Geral</t>
  </si>
  <si>
    <t>Endividamento</t>
  </si>
  <si>
    <t>Financeiro</t>
  </si>
  <si>
    <t>Composição</t>
  </si>
  <si>
    <t>Rentabilidade</t>
  </si>
  <si>
    <t>Margem Bruta</t>
  </si>
  <si>
    <t>Margem Líquida</t>
  </si>
  <si>
    <t>ROA</t>
  </si>
  <si>
    <t>ROE</t>
  </si>
  <si>
    <t>Outros Indicadores</t>
  </si>
  <si>
    <t>Add: Risk-Free Rate of Return (Rf)(1)</t>
  </si>
  <si>
    <t>Exit Multiple</t>
  </si>
  <si>
    <t>Preço</t>
  </si>
  <si>
    <t>Valor Intrínseco (R$/ação)</t>
  </si>
  <si>
    <t>Taxa Interna de Retorno (TIR)</t>
  </si>
  <si>
    <t>Taxa de Desconto</t>
  </si>
  <si>
    <t>Preço de Compra (por ação)</t>
  </si>
  <si>
    <t>Rolling Enterprise Value</t>
  </si>
  <si>
    <t>Rolling Value / Share</t>
  </si>
  <si>
    <t>© Corporate Finance Institute. All rights reserved.</t>
  </si>
  <si>
    <t>Share Price Chart</t>
  </si>
  <si>
    <t>52-Wk Hi/Lo</t>
  </si>
  <si>
    <t>5-Yr Share Price:</t>
  </si>
  <si>
    <t xml:space="preserve">High </t>
  </si>
  <si>
    <t>Low</t>
  </si>
  <si>
    <t>Stock Price Chart</t>
  </si>
  <si>
    <t>Dates</t>
  </si>
  <si>
    <t>Eternit - ETER3 Preço Histórico</t>
  </si>
  <si>
    <t>Realista</t>
  </si>
  <si>
    <t>Otimista</t>
  </si>
  <si>
    <t xml:space="preserve">Pessimista </t>
  </si>
  <si>
    <t>Preço da Ação - Histórico e Forecast</t>
  </si>
  <si>
    <t>Fluxo de Caixa (R$ mil) - Forecast</t>
  </si>
  <si>
    <t>Demonstração do Resultado do Exercício (R$ mil) - 9T2020</t>
  </si>
  <si>
    <t>SG&amp;A</t>
  </si>
  <si>
    <t>Resultado Financeiro</t>
  </si>
  <si>
    <t>EBT</t>
  </si>
  <si>
    <t>Ativo Não Circulante</t>
  </si>
  <si>
    <t>Receita Líquida (R$ mi) vs Margem - Histórico e Forecast</t>
  </si>
  <si>
    <t/>
  </si>
  <si>
    <t>Caixa Líquido Atividades Operacionais</t>
  </si>
  <si>
    <t>Caixa Gerado nas Operações</t>
  </si>
  <si>
    <t>Caixa Líquido Atividades de Investimento</t>
  </si>
  <si>
    <t>Aquisição de imobilizado e intangível</t>
  </si>
  <si>
    <t>Caixa Líquido Atividades de Financiamento</t>
  </si>
  <si>
    <t>Capitação de empréstimos e financiamentos</t>
  </si>
  <si>
    <t>Amortização de empréstimos e financiamentos</t>
  </si>
  <si>
    <t>Aumento de Capital</t>
  </si>
  <si>
    <t>Aumento (Redução) de Caixa e Equivalentes</t>
  </si>
  <si>
    <t>Saldo Inicial de Caixa e Equivalentes</t>
  </si>
  <si>
    <t>Saldo Final de Caixa e Equivalentes</t>
  </si>
  <si>
    <t>© 2021 Francisco Ostetto de Souza</t>
  </si>
  <si>
    <t>Projeto de conclusão do curso de Pós-Graduação em Finanças Corporativas, M&amp;A e Equity - PUCRS</t>
  </si>
  <si>
    <r>
      <t xml:space="preserve">Modelagem Financeira e </t>
    </r>
    <r>
      <rPr>
        <b/>
        <i/>
        <sz val="22"/>
        <color theme="1"/>
        <rFont val="Arial Narrow"/>
        <family val="2"/>
      </rPr>
      <t>Valuation</t>
    </r>
  </si>
  <si>
    <t>Unlevered Beta</t>
  </si>
  <si>
    <t>Variações nos Ativos e Passivos Operacionais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</si>
</sst>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-* #,##0.00_-;\-* #,##0.00_-;_-* &quot;-&quot;??_-;_-@_-"/>
    <numFmt numFmtId="164" formatCode="_-[$R$-416]\ * #,##0_-;\-[$R$-416]\ * #,##0_-;_-[$R$-416]\ * &quot;-&quot;_-;_-@_-"/>
    <numFmt numFmtId="165" formatCode="_-[$R$-416]\ * #,##0.00_-;\-[$R$-416]\ * #,##0.00_-;_-[$R$-416]\ * &quot;-&quot;??_-;_-@_-"/>
    <numFmt numFmtId="166" formatCode="_(* #,##0.00_);_(* \(#,##0.00\);_(* &quot;-&quot;??_);_(@_)"/>
    <numFmt numFmtId="167" formatCode="_-* #,##0_-;\(#,##0\)_-;_-* &quot;-&quot;_-;_-@_-"/>
    <numFmt numFmtId="168" formatCode="0.0%"/>
    <numFmt numFmtId="169" formatCode="_-* #,##0.00_-;\(#,##0.00\)_-;_-* &quot;-&quot;_-;_-@_-"/>
    <numFmt numFmtId="170" formatCode="_-* #,##0.000_-;\(#,##0.000\)_-;_-* &quot;-&quot;_-;_-@_-"/>
    <numFmt numFmtId="171" formatCode="_-* #,##0_-;\-* #,##0_-;_-* &quot;-&quot;??_-;_-@_-"/>
    <numFmt numFmtId="172" formatCode="[$-409]d\-mmm\-yyyy;@"/>
    <numFmt numFmtId="173" formatCode="_(* #,##0_);_(* \(#,##0\);_(* &quot;-&quot;??_);_(@_)"/>
    <numFmt numFmtId="174" formatCode="_-* #,##0_-;\-* #,##0_-;_-* &quot;-&quot;?_-;_-@_-"/>
    <numFmt numFmtId="175" formatCode="0000"/>
    <numFmt numFmtId="176" formatCode="#,##0.0000"/>
    <numFmt numFmtId="177" formatCode="&quot;$&quot;#,##0_);\(&quot;$&quot;#,##0\)"/>
    <numFmt numFmtId="178" formatCode="0.0\x"/>
    <numFmt numFmtId="179" formatCode="&quot;R$&quot;#,##0.00_);\(&quot;R$&quot;#,##0.00\)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4"/>
      <color theme="0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rgb="FF0000FF"/>
      <name val="Arial Narrow"/>
      <family val="2"/>
    </font>
    <font>
      <sz val="12"/>
      <name val="Arial Narrow"/>
      <family val="2"/>
    </font>
    <font>
      <sz val="12"/>
      <color theme="0"/>
      <name val="Arial Narrow"/>
      <family val="2"/>
    </font>
    <font>
      <sz val="8"/>
      <color theme="0"/>
      <name val="Arial Narrow"/>
      <family val="2"/>
    </font>
    <font>
      <b/>
      <sz val="12"/>
      <color theme="0"/>
      <name val="Arial Narrow"/>
      <family val="2"/>
    </font>
    <font>
      <b/>
      <sz val="16"/>
      <color theme="0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10"/>
      <color indexed="8"/>
      <name val="Arial"/>
      <family val="2"/>
    </font>
    <font>
      <u/>
      <sz val="11"/>
      <color rgb="FF002060"/>
      <name val="Calibri"/>
      <family val="2"/>
      <scheme val="minor"/>
    </font>
    <font>
      <b/>
      <sz val="9"/>
      <color indexed="81"/>
      <name val="Segoe UI"/>
      <family val="2"/>
    </font>
    <font>
      <sz val="10"/>
      <color rgb="FF0000FF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color rgb="FF0000FF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Arial Narrow"/>
      <family val="2"/>
    </font>
    <font>
      <vertAlign val="superscript"/>
      <sz val="11"/>
      <name val="Arial"/>
      <family val="2"/>
    </font>
    <font>
      <b/>
      <sz val="11"/>
      <name val="Arial Narrow"/>
      <family val="2"/>
    </font>
    <font>
      <b/>
      <sz val="11"/>
      <color theme="0"/>
      <name val="Arial Narrow"/>
      <family val="2"/>
    </font>
    <font>
      <sz val="12"/>
      <color rgb="FF00B050"/>
      <name val="Arial Narrow"/>
      <family val="2"/>
    </font>
    <font>
      <sz val="11"/>
      <color rgb="FF0000FF"/>
      <name val="Arial Narrow"/>
      <family val="2"/>
    </font>
    <font>
      <sz val="11"/>
      <color rgb="FF00B050"/>
      <name val="Arial Narrow"/>
      <family val="2"/>
    </font>
    <font>
      <i/>
      <sz val="12"/>
      <color theme="1"/>
      <name val="Arial Narrow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indexed="8"/>
      <name val="Arial Narrow"/>
      <family val="2"/>
    </font>
    <font>
      <b/>
      <sz val="10"/>
      <color theme="9"/>
      <name val="Arial Narrow"/>
      <family val="2"/>
    </font>
    <font>
      <sz val="10"/>
      <color theme="9"/>
      <name val="Arial Narrow"/>
      <family val="2"/>
    </font>
    <font>
      <sz val="12"/>
      <color rgb="FF92D050"/>
      <name val="Arial Narrow"/>
      <family val="2"/>
    </font>
    <font>
      <b/>
      <sz val="12"/>
      <color rgb="FF92D050"/>
      <name val="Arial Narrow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rgb="FF0000FF"/>
      <name val="Arial Narrow"/>
      <family val="2"/>
    </font>
    <font>
      <sz val="10"/>
      <name val="Arial"/>
      <family val="2"/>
    </font>
    <font>
      <i/>
      <sz val="11"/>
      <color theme="0"/>
      <name val="Arial Narrow"/>
      <family val="2"/>
    </font>
    <font>
      <sz val="10"/>
      <color theme="0"/>
      <name val="Arial"/>
      <family val="2"/>
    </font>
    <font>
      <sz val="10"/>
      <color rgb="FF0000FF"/>
      <name val="Arial"/>
      <family val="2"/>
    </font>
    <font>
      <b/>
      <sz val="11"/>
      <name val="Calibri"/>
      <family val="2"/>
    </font>
    <font>
      <b/>
      <sz val="10"/>
      <color theme="0"/>
      <name val="Arial Narrow"/>
      <family val="2"/>
    </font>
    <font>
      <b/>
      <i/>
      <sz val="22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132E57"/>
        <bgColor indexed="64"/>
      </patternFill>
    </fill>
    <fill>
      <patternFill patternType="darkDown"/>
    </fill>
    <fill>
      <patternFill patternType="solid">
        <fgColor theme="5"/>
        <bgColor indexed="64"/>
      </patternFill>
    </fill>
    <fill>
      <patternFill patternType="solid">
        <fgColor rgb="FFFA621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20" fillId="0" borderId="0"/>
    <xf numFmtId="0" fontId="39" fillId="0" borderId="0"/>
  </cellStyleXfs>
  <cellXfs count="254">
    <xf numFmtId="0" fontId="0" fillId="0" borderId="0" xfId="0"/>
    <xf numFmtId="168" fontId="7" fillId="0" borderId="1" xfId="2" applyNumberFormat="1" applyFont="1" applyFill="1" applyBorder="1" applyProtection="1">
      <protection locked="0"/>
    </xf>
    <xf numFmtId="168" fontId="8" fillId="0" borderId="1" xfId="2" applyNumberFormat="1" applyFont="1" applyFill="1" applyBorder="1" applyProtection="1">
      <protection locked="0"/>
    </xf>
    <xf numFmtId="167" fontId="3" fillId="0" borderId="1" xfId="1" applyNumberFormat="1" applyFont="1" applyBorder="1" applyProtection="1">
      <protection locked="0"/>
    </xf>
    <xf numFmtId="167" fontId="3" fillId="0" borderId="0" xfId="1" applyNumberFormat="1" applyFont="1" applyBorder="1" applyProtection="1">
      <protection locked="0"/>
    </xf>
    <xf numFmtId="167" fontId="3" fillId="0" borderId="0" xfId="1" applyNumberFormat="1" applyFont="1" applyProtection="1">
      <protection locked="0"/>
    </xf>
    <xf numFmtId="167" fontId="5" fillId="0" borderId="0" xfId="1" applyNumberFormat="1" applyFont="1" applyProtection="1">
      <protection locked="0"/>
    </xf>
    <xf numFmtId="167" fontId="3" fillId="0" borderId="0" xfId="1" applyNumberFormat="1" applyFont="1" applyAlignment="1" applyProtection="1">
      <alignment horizontal="center"/>
      <protection locked="0"/>
    </xf>
    <xf numFmtId="167" fontId="8" fillId="0" borderId="0" xfId="1" applyNumberFormat="1" applyFont="1" applyFill="1" applyProtection="1">
      <protection locked="0"/>
    </xf>
    <xf numFmtId="167" fontId="7" fillId="0" borderId="0" xfId="1" applyNumberFormat="1" applyFont="1" applyFill="1" applyProtection="1">
      <protection locked="0"/>
    </xf>
    <xf numFmtId="9" fontId="5" fillId="0" borderId="0" xfId="2" applyFont="1" applyFill="1" applyBorder="1" applyProtection="1">
      <protection locked="0"/>
    </xf>
    <xf numFmtId="10" fontId="3" fillId="0" borderId="0" xfId="2" applyNumberFormat="1" applyFont="1" applyFill="1" applyBorder="1" applyProtection="1">
      <protection locked="0"/>
    </xf>
    <xf numFmtId="167" fontId="5" fillId="0" borderId="1" xfId="1" applyNumberFormat="1" applyFont="1" applyBorder="1" applyProtection="1">
      <protection locked="0"/>
    </xf>
    <xf numFmtId="168" fontId="8" fillId="0" borderId="0" xfId="2" applyNumberFormat="1" applyFont="1" applyFill="1" applyBorder="1" applyProtection="1">
      <protection locked="0"/>
    </xf>
    <xf numFmtId="168" fontId="7" fillId="0" borderId="0" xfId="2" applyNumberFormat="1" applyFont="1" applyFill="1" applyBorder="1" applyProtection="1">
      <protection locked="0"/>
    </xf>
    <xf numFmtId="167" fontId="8" fillId="0" borderId="0" xfId="1" applyNumberFormat="1" applyFont="1" applyFill="1" applyBorder="1" applyProtection="1">
      <protection locked="0"/>
    </xf>
    <xf numFmtId="167" fontId="7" fillId="0" borderId="0" xfId="1" applyNumberFormat="1" applyFont="1" applyFill="1" applyBorder="1" applyProtection="1">
      <protection locked="0"/>
    </xf>
    <xf numFmtId="167" fontId="5" fillId="0" borderId="0" xfId="1" applyNumberFormat="1" applyFont="1" applyBorder="1" applyProtection="1">
      <protection locked="0"/>
    </xf>
    <xf numFmtId="167" fontId="6" fillId="0" borderId="1" xfId="1" applyNumberFormat="1" applyFont="1" applyBorder="1" applyProtection="1">
      <protection locked="0"/>
    </xf>
    <xf numFmtId="167" fontId="3" fillId="0" borderId="1" xfId="1" applyNumberFormat="1" applyFont="1" applyBorder="1" applyAlignment="1" applyProtection="1">
      <alignment horizontal="center"/>
      <protection locked="0"/>
    </xf>
    <xf numFmtId="167" fontId="8" fillId="0" borderId="0" xfId="1" applyNumberFormat="1" applyFont="1" applyBorder="1" applyProtection="1">
      <protection locked="0"/>
    </xf>
    <xf numFmtId="167" fontId="3" fillId="0" borderId="0" xfId="1" applyNumberFormat="1" applyFont="1" applyProtection="1"/>
    <xf numFmtId="167" fontId="8" fillId="0" borderId="1" xfId="1" applyNumberFormat="1" applyFont="1" applyBorder="1" applyProtection="1"/>
    <xf numFmtId="167" fontId="8" fillId="0" borderId="0" xfId="1" applyNumberFormat="1" applyFont="1" applyFill="1" applyProtection="1"/>
    <xf numFmtId="167" fontId="3" fillId="0" borderId="1" xfId="1" applyNumberFormat="1" applyFont="1" applyBorder="1" applyProtection="1"/>
    <xf numFmtId="0" fontId="1" fillId="0" borderId="0" xfId="5" applyFont="1" applyFill="1" applyBorder="1"/>
    <xf numFmtId="0" fontId="15" fillId="0" borderId="0" xfId="5" applyFont="1" applyFill="1" applyBorder="1" applyProtection="1">
      <protection locked="0"/>
    </xf>
    <xf numFmtId="0" fontId="1" fillId="0" borderId="0" xfId="5" applyFont="1" applyFill="1" applyBorder="1" applyProtection="1">
      <protection locked="0"/>
    </xf>
    <xf numFmtId="0" fontId="13" fillId="0" borderId="0" xfId="5" applyFont="1" applyFill="1" applyBorder="1" applyProtection="1">
      <protection locked="0"/>
    </xf>
    <xf numFmtId="0" fontId="17" fillId="0" borderId="0" xfId="6" applyFont="1" applyFill="1" applyBorder="1" applyProtection="1">
      <protection locked="0"/>
    </xf>
    <xf numFmtId="0" fontId="1" fillId="0" borderId="0" xfId="7" applyFont="1" applyFill="1" applyBorder="1"/>
    <xf numFmtId="0" fontId="1" fillId="0" borderId="1" xfId="7" applyFont="1" applyFill="1" applyBorder="1"/>
    <xf numFmtId="0" fontId="18" fillId="0" borderId="0" xfId="8" applyFont="1" applyFill="1" applyBorder="1"/>
    <xf numFmtId="167" fontId="12" fillId="3" borderId="0" xfId="3" applyNumberFormat="1" applyFont="1" applyFill="1" applyBorder="1" applyProtection="1">
      <protection locked="0"/>
    </xf>
    <xf numFmtId="167" fontId="3" fillId="0" borderId="0" xfId="1" quotePrefix="1" applyNumberFormat="1" applyFont="1" applyProtection="1">
      <protection locked="0"/>
    </xf>
    <xf numFmtId="10" fontId="8" fillId="0" borderId="1" xfId="2" applyNumberFormat="1" applyFont="1" applyFill="1" applyBorder="1" applyAlignment="1" applyProtection="1">
      <alignment horizontal="right"/>
      <protection locked="0"/>
    </xf>
    <xf numFmtId="10" fontId="3" fillId="0" borderId="0" xfId="2" applyNumberFormat="1" applyFont="1" applyBorder="1" applyAlignment="1" applyProtection="1">
      <alignment horizontal="right"/>
      <protection locked="0"/>
    </xf>
    <xf numFmtId="169" fontId="3" fillId="0" borderId="0" xfId="1" applyNumberFormat="1" applyFont="1" applyAlignment="1" applyProtection="1">
      <alignment horizontal="right"/>
      <protection locked="0"/>
    </xf>
    <xf numFmtId="170" fontId="3" fillId="0" borderId="0" xfId="1" applyNumberFormat="1" applyFont="1" applyAlignment="1" applyProtection="1">
      <alignment horizontal="right"/>
      <protection locked="0"/>
    </xf>
    <xf numFmtId="167" fontId="8" fillId="0" borderId="0" xfId="1" applyNumberFormat="1" applyFont="1" applyFill="1" applyAlignment="1" applyProtection="1">
      <alignment horizontal="right"/>
      <protection locked="0"/>
    </xf>
    <xf numFmtId="0" fontId="1" fillId="0" borderId="2" xfId="5" applyFont="1" applyFill="1" applyBorder="1"/>
    <xf numFmtId="0" fontId="1" fillId="0" borderId="3" xfId="5" applyFont="1" applyFill="1" applyBorder="1"/>
    <xf numFmtId="0" fontId="1" fillId="0" borderId="4" xfId="5" applyFont="1" applyFill="1" applyBorder="1"/>
    <xf numFmtId="0" fontId="1" fillId="0" borderId="5" xfId="5" applyFont="1" applyFill="1" applyBorder="1"/>
    <xf numFmtId="0" fontId="1" fillId="0" borderId="6" xfId="5" applyFont="1" applyFill="1" applyBorder="1"/>
    <xf numFmtId="0" fontId="21" fillId="0" borderId="0" xfId="4" applyFont="1" applyFill="1" applyBorder="1"/>
    <xf numFmtId="0" fontId="0" fillId="0" borderId="0" xfId="0" applyFill="1" applyBorder="1"/>
    <xf numFmtId="0" fontId="1" fillId="0" borderId="5" xfId="7" applyFont="1" applyFill="1" applyBorder="1"/>
    <xf numFmtId="0" fontId="1" fillId="0" borderId="6" xfId="7" applyFont="1" applyFill="1" applyBorder="1"/>
    <xf numFmtId="0" fontId="1" fillId="2" borderId="5" xfId="7" applyFont="1" applyFill="1" applyBorder="1"/>
    <xf numFmtId="0" fontId="1" fillId="2" borderId="6" xfId="7" applyFont="1" applyFill="1" applyBorder="1"/>
    <xf numFmtId="0" fontId="1" fillId="2" borderId="7" xfId="7" applyFont="1" applyFill="1" applyBorder="1"/>
    <xf numFmtId="0" fontId="1" fillId="2" borderId="8" xfId="7" applyFont="1" applyFill="1" applyBorder="1"/>
    <xf numFmtId="0" fontId="1" fillId="2" borderId="9" xfId="7" applyFont="1" applyFill="1" applyBorder="1"/>
    <xf numFmtId="10" fontId="3" fillId="0" borderId="0" xfId="2" applyNumberFormat="1" applyFont="1" applyAlignment="1" applyProtection="1">
      <alignment horizontal="right"/>
      <protection locked="0"/>
    </xf>
    <xf numFmtId="10" fontId="3" fillId="0" borderId="0" xfId="2" applyNumberFormat="1" applyFont="1" applyProtection="1">
      <protection locked="0"/>
    </xf>
    <xf numFmtId="167" fontId="6" fillId="0" borderId="0" xfId="1" applyNumberFormat="1" applyFont="1" applyProtection="1">
      <protection locked="0"/>
    </xf>
    <xf numFmtId="167" fontId="8" fillId="0" borderId="1" xfId="1" applyNumberFormat="1" applyFont="1" applyBorder="1" applyProtection="1">
      <protection locked="0"/>
    </xf>
    <xf numFmtId="167" fontId="8" fillId="0" borderId="0" xfId="1" applyNumberFormat="1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9"/>
    </xf>
    <xf numFmtId="3" fontId="24" fillId="0" borderId="0" xfId="9" applyNumberFormat="1" applyFont="1" applyAlignment="1">
      <alignment vertical="top"/>
    </xf>
    <xf numFmtId="0" fontId="1" fillId="4" borderId="10" xfId="0" applyFont="1" applyFill="1" applyBorder="1"/>
    <xf numFmtId="0" fontId="1" fillId="0" borderId="0" xfId="0" applyFont="1" applyAlignment="1">
      <alignment horizontal="left" indent="6"/>
    </xf>
    <xf numFmtId="0" fontId="25" fillId="2" borderId="0" xfId="9" applyFont="1" applyFill="1" applyBorder="1" applyAlignment="1">
      <alignment horizontal="center" vertical="top"/>
    </xf>
    <xf numFmtId="0" fontId="25" fillId="0" borderId="0" xfId="9" applyFont="1"/>
    <xf numFmtId="3" fontId="23" fillId="0" borderId="0" xfId="9" applyNumberFormat="1" applyFont="1" applyAlignment="1">
      <alignment vertical="top"/>
    </xf>
    <xf numFmtId="3" fontId="26" fillId="0" borderId="0" xfId="9" applyNumberFormat="1" applyFont="1" applyAlignment="1">
      <alignment vertical="top"/>
    </xf>
    <xf numFmtId="0" fontId="24" fillId="0" borderId="0" xfId="9" applyFont="1"/>
    <xf numFmtId="3" fontId="27" fillId="0" borderId="0" xfId="9" applyNumberFormat="1" applyFont="1" applyAlignment="1">
      <alignment vertical="top"/>
    </xf>
    <xf numFmtId="3" fontId="28" fillId="0" borderId="0" xfId="9" applyNumberFormat="1" applyFont="1" applyAlignment="1">
      <alignment vertical="top"/>
    </xf>
    <xf numFmtId="3" fontId="29" fillId="0" borderId="0" xfId="9" applyNumberFormat="1" applyFont="1" applyAlignment="1">
      <alignment vertical="top"/>
    </xf>
    <xf numFmtId="3" fontId="30" fillId="0" borderId="0" xfId="9" applyNumberFormat="1" applyFont="1" applyAlignment="1">
      <alignment vertical="top"/>
    </xf>
    <xf numFmtId="0" fontId="27" fillId="0" borderId="0" xfId="9" applyFont="1"/>
    <xf numFmtId="169" fontId="1" fillId="0" borderId="0" xfId="0" applyNumberFormat="1" applyFont="1"/>
    <xf numFmtId="172" fontId="31" fillId="0" borderId="0" xfId="0" applyNumberFormat="1" applyFont="1" applyBorder="1" applyAlignment="1">
      <alignment horizontal="left"/>
    </xf>
    <xf numFmtId="0" fontId="0" fillId="0" borderId="0" xfId="0" applyAlignment="1"/>
    <xf numFmtId="0" fontId="32" fillId="0" borderId="0" xfId="0" applyFont="1"/>
    <xf numFmtId="0" fontId="33" fillId="0" borderId="8" xfId="0" quotePrefix="1" applyFont="1" applyBorder="1"/>
    <xf numFmtId="0" fontId="32" fillId="0" borderId="8" xfId="0" applyFont="1" applyBorder="1"/>
    <xf numFmtId="167" fontId="12" fillId="3" borderId="0" xfId="3" applyNumberFormat="1" applyFont="1" applyFill="1" applyBorder="1" applyAlignment="1" applyProtection="1">
      <alignment horizontal="centerContinuous"/>
      <protection locked="0"/>
    </xf>
    <xf numFmtId="171" fontId="0" fillId="0" borderId="0" xfId="1" applyNumberFormat="1" applyFont="1"/>
    <xf numFmtId="10" fontId="0" fillId="0" borderId="0" xfId="2" applyNumberFormat="1" applyFont="1"/>
    <xf numFmtId="0" fontId="32" fillId="0" borderId="0" xfId="0" applyFont="1" applyBorder="1"/>
    <xf numFmtId="0" fontId="0" fillId="0" borderId="0" xfId="0" applyAlignment="1">
      <alignment horizontal="center" vertical="center"/>
    </xf>
    <xf numFmtId="43" fontId="0" fillId="0" borderId="0" xfId="1" applyFont="1"/>
    <xf numFmtId="0" fontId="0" fillId="6" borderId="0" xfId="0" applyFill="1"/>
    <xf numFmtId="10" fontId="0" fillId="6" borderId="0" xfId="2" applyNumberFormat="1" applyFont="1" applyFill="1"/>
    <xf numFmtId="171" fontId="0" fillId="6" borderId="0" xfId="1" applyNumberFormat="1" applyFont="1" applyFill="1"/>
    <xf numFmtId="3" fontId="0" fillId="0" borderId="0" xfId="0" applyNumberFormat="1"/>
    <xf numFmtId="1" fontId="0" fillId="0" borderId="0" xfId="0" applyNumberFormat="1"/>
    <xf numFmtId="10" fontId="0" fillId="0" borderId="0" xfId="0" applyNumberFormat="1"/>
    <xf numFmtId="4" fontId="0" fillId="0" borderId="0" xfId="0" applyNumberFormat="1"/>
    <xf numFmtId="164" fontId="0" fillId="0" borderId="0" xfId="0" applyNumberFormat="1"/>
    <xf numFmtId="167" fontId="7" fillId="0" borderId="0" xfId="1" applyNumberFormat="1" applyFont="1" applyAlignment="1" applyProtection="1">
      <alignment horizontal="center"/>
      <protection locked="0"/>
    </xf>
    <xf numFmtId="167" fontId="10" fillId="3" borderId="0" xfId="1" applyNumberFormat="1" applyFont="1" applyFill="1" applyProtection="1">
      <protection locked="0"/>
    </xf>
    <xf numFmtId="167" fontId="12" fillId="3" borderId="0" xfId="1" applyNumberFormat="1" applyFont="1" applyFill="1" applyAlignment="1" applyProtection="1">
      <protection locked="0"/>
    </xf>
    <xf numFmtId="167" fontId="9" fillId="7" borderId="0" xfId="1" applyNumberFormat="1" applyFont="1" applyFill="1" applyAlignment="1" applyProtection="1">
      <protection locked="0"/>
    </xf>
    <xf numFmtId="167" fontId="9" fillId="7" borderId="0" xfId="1" applyNumberFormat="1" applyFont="1" applyFill="1" applyAlignment="1" applyProtection="1">
      <alignment horizontal="centerContinuous"/>
      <protection locked="0"/>
    </xf>
    <xf numFmtId="167" fontId="3" fillId="7" borderId="0" xfId="1" applyNumberFormat="1" applyFont="1" applyFill="1" applyProtection="1">
      <protection locked="0"/>
    </xf>
    <xf numFmtId="0" fontId="4" fillId="7" borderId="0" xfId="1" applyNumberFormat="1" applyFont="1" applyFill="1" applyAlignment="1" applyProtection="1">
      <alignment horizontal="right"/>
      <protection locked="0"/>
    </xf>
    <xf numFmtId="167" fontId="11" fillId="3" borderId="0" xfId="1" applyNumberFormat="1" applyFont="1" applyFill="1" applyAlignment="1" applyProtection="1">
      <alignment horizontal="left" indent="12"/>
      <protection locked="0"/>
    </xf>
    <xf numFmtId="167" fontId="3" fillId="3" borderId="0" xfId="1" applyNumberFormat="1" applyFont="1" applyFill="1" applyProtection="1">
      <protection locked="0"/>
    </xf>
    <xf numFmtId="0" fontId="4" fillId="3" borderId="0" xfId="1" applyNumberFormat="1" applyFont="1" applyFill="1" applyAlignment="1" applyProtection="1">
      <alignment horizontal="right"/>
      <protection locked="0"/>
    </xf>
    <xf numFmtId="0" fontId="0" fillId="3" borderId="0" xfId="0" applyFill="1"/>
    <xf numFmtId="0" fontId="1" fillId="3" borderId="0" xfId="5" applyFont="1" applyFill="1"/>
    <xf numFmtId="0" fontId="19" fillId="8" borderId="0" xfId="7" applyFont="1" applyFill="1" applyBorder="1"/>
    <xf numFmtId="0" fontId="1" fillId="8" borderId="0" xfId="7" applyFont="1" applyFill="1" applyBorder="1"/>
    <xf numFmtId="3" fontId="26" fillId="9" borderId="0" xfId="9" applyNumberFormat="1" applyFont="1" applyFill="1" applyAlignment="1">
      <alignment vertical="top"/>
    </xf>
    <xf numFmtId="173" fontId="3" fillId="0" borderId="0" xfId="1" applyNumberFormat="1" applyFont="1" applyAlignment="1" applyProtection="1">
      <alignment horizontal="left" indent="2"/>
    </xf>
    <xf numFmtId="167" fontId="3" fillId="0" borderId="0" xfId="1" applyNumberFormat="1" applyFont="1" applyAlignment="1" applyProtection="1">
      <alignment horizontal="right"/>
      <protection locked="0"/>
    </xf>
    <xf numFmtId="10" fontId="7" fillId="0" borderId="0" xfId="2" applyNumberFormat="1" applyFont="1" applyProtection="1">
      <protection locked="0"/>
    </xf>
    <xf numFmtId="10" fontId="7" fillId="0" borderId="0" xfId="2" applyNumberFormat="1" applyFont="1" applyFill="1" applyProtection="1">
      <protection locked="0"/>
    </xf>
    <xf numFmtId="167" fontId="11" fillId="3" borderId="0" xfId="1" applyNumberFormat="1" applyFont="1" applyFill="1" applyAlignment="1" applyProtection="1">
      <alignment horizontal="centerContinuous"/>
      <protection locked="0"/>
    </xf>
    <xf numFmtId="167" fontId="3" fillId="3" borderId="0" xfId="1" applyNumberFormat="1" applyFont="1" applyFill="1" applyAlignment="1" applyProtection="1">
      <alignment horizontal="centerContinuous"/>
      <protection locked="0"/>
    </xf>
    <xf numFmtId="0" fontId="40" fillId="0" borderId="0" xfId="10" applyFont="1"/>
    <xf numFmtId="168" fontId="40" fillId="0" borderId="0" xfId="10" applyNumberFormat="1" applyFont="1"/>
    <xf numFmtId="0" fontId="42" fillId="0" borderId="0" xfId="10" applyFont="1"/>
    <xf numFmtId="168" fontId="42" fillId="0" borderId="0" xfId="10" applyNumberFormat="1" applyFont="1"/>
    <xf numFmtId="168" fontId="43" fillId="7" borderId="0" xfId="10" applyNumberFormat="1" applyFont="1" applyFill="1"/>
    <xf numFmtId="9" fontId="0" fillId="0" borderId="0" xfId="2" applyFont="1"/>
    <xf numFmtId="9" fontId="1" fillId="0" borderId="0" xfId="2" applyFont="1"/>
    <xf numFmtId="9" fontId="44" fillId="0" borderId="0" xfId="2" applyFont="1" applyProtection="1">
      <protection locked="0"/>
    </xf>
    <xf numFmtId="167" fontId="6" fillId="0" borderId="11" xfId="1" applyNumberFormat="1" applyFont="1" applyBorder="1" applyProtection="1">
      <protection locked="0"/>
    </xf>
    <xf numFmtId="168" fontId="45" fillId="0" borderId="0" xfId="10" applyNumberFormat="1" applyFont="1"/>
    <xf numFmtId="10" fontId="46" fillId="0" borderId="0" xfId="10" applyNumberFormat="1" applyFont="1"/>
    <xf numFmtId="3" fontId="46" fillId="0" borderId="0" xfId="0" applyNumberFormat="1" applyFont="1"/>
    <xf numFmtId="14" fontId="3" fillId="0" borderId="0" xfId="1" applyNumberFormat="1" applyFont="1" applyProtection="1">
      <protection locked="0"/>
    </xf>
    <xf numFmtId="4" fontId="24" fillId="0" borderId="0" xfId="9" applyNumberFormat="1" applyFont="1"/>
    <xf numFmtId="167" fontId="13" fillId="0" borderId="11" xfId="1" applyNumberFormat="1" applyFont="1" applyFill="1" applyBorder="1" applyProtection="1">
      <protection locked="0"/>
    </xf>
    <xf numFmtId="0" fontId="13" fillId="0" borderId="11" xfId="0" applyFont="1" applyBorder="1"/>
    <xf numFmtId="0" fontId="38" fillId="0" borderId="0" xfId="0" applyFont="1"/>
    <xf numFmtId="0" fontId="38" fillId="0" borderId="11" xfId="0" applyFont="1" applyBorder="1"/>
    <xf numFmtId="0" fontId="0" fillId="0" borderId="11" xfId="0" applyBorder="1"/>
    <xf numFmtId="167" fontId="47" fillId="0" borderId="0" xfId="1" applyNumberFormat="1" applyFont="1" applyFill="1" applyBorder="1" applyProtection="1">
      <protection locked="0"/>
    </xf>
    <xf numFmtId="174" fontId="0" fillId="0" borderId="0" xfId="0" applyNumberFormat="1"/>
    <xf numFmtId="167" fontId="0" fillId="0" borderId="0" xfId="0" applyNumberFormat="1"/>
    <xf numFmtId="43" fontId="48" fillId="0" borderId="0" xfId="1" applyFont="1"/>
    <xf numFmtId="43" fontId="49" fillId="0" borderId="0" xfId="1" applyFont="1"/>
    <xf numFmtId="167" fontId="3" fillId="0" borderId="0" xfId="1" applyNumberFormat="1" applyFont="1" applyFill="1" applyBorder="1" applyProtection="1">
      <protection locked="0"/>
    </xf>
    <xf numFmtId="167" fontId="3" fillId="0" borderId="11" xfId="1" applyNumberFormat="1" applyFont="1" applyFill="1" applyBorder="1" applyProtection="1">
      <protection locked="0"/>
    </xf>
    <xf numFmtId="167" fontId="0" fillId="0" borderId="11" xfId="0" applyNumberFormat="1" applyBorder="1"/>
    <xf numFmtId="167" fontId="38" fillId="0" borderId="0" xfId="0" applyNumberFormat="1" applyFont="1"/>
    <xf numFmtId="174" fontId="38" fillId="0" borderId="0" xfId="0" applyNumberFormat="1" applyFont="1"/>
    <xf numFmtId="171" fontId="50" fillId="0" borderId="0" xfId="1" applyNumberFormat="1" applyFont="1"/>
    <xf numFmtId="171" fontId="38" fillId="0" borderId="0" xfId="1" applyNumberFormat="1" applyFont="1"/>
    <xf numFmtId="171" fontId="38" fillId="0" borderId="0" xfId="0" applyNumberFormat="1" applyFont="1"/>
    <xf numFmtId="166" fontId="8" fillId="0" borderId="0" xfId="1" applyNumberFormat="1" applyFont="1" applyFill="1" applyBorder="1" applyProtection="1">
      <protection locked="0"/>
    </xf>
    <xf numFmtId="43" fontId="0" fillId="0" borderId="0" xfId="0" applyNumberFormat="1"/>
    <xf numFmtId="171" fontId="0" fillId="0" borderId="11" xfId="1" applyNumberFormat="1" applyFont="1" applyBorder="1"/>
    <xf numFmtId="43" fontId="37" fillId="10" borderId="0" xfId="1" applyFont="1" applyFill="1"/>
    <xf numFmtId="14" fontId="0" fillId="0" borderId="0" xfId="0" applyNumberFormat="1"/>
    <xf numFmtId="169" fontId="7" fillId="0" borderId="0" xfId="1" applyNumberFormat="1" applyFont="1" applyProtection="1">
      <protection locked="0"/>
    </xf>
    <xf numFmtId="168" fontId="44" fillId="0" borderId="0" xfId="2" applyNumberFormat="1" applyFont="1" applyProtection="1">
      <protection locked="0"/>
    </xf>
    <xf numFmtId="168" fontId="7" fillId="0" borderId="0" xfId="2" applyNumberFormat="1" applyFont="1" applyProtection="1">
      <protection locked="0"/>
    </xf>
    <xf numFmtId="165" fontId="51" fillId="0" borderId="0" xfId="9" applyNumberFormat="1" applyFont="1"/>
    <xf numFmtId="3" fontId="51" fillId="0" borderId="0" xfId="9" applyNumberFormat="1" applyFont="1"/>
    <xf numFmtId="43" fontId="46" fillId="0" borderId="0" xfId="1" applyFont="1"/>
    <xf numFmtId="3" fontId="52" fillId="0" borderId="0" xfId="9" applyNumberFormat="1" applyFont="1" applyAlignment="1">
      <alignment vertical="top"/>
    </xf>
    <xf numFmtId="0" fontId="52" fillId="0" borderId="0" xfId="9" applyFont="1"/>
    <xf numFmtId="3" fontId="53" fillId="0" borderId="0" xfId="9" applyNumberFormat="1" applyFont="1" applyAlignment="1">
      <alignment vertical="top"/>
    </xf>
    <xf numFmtId="3" fontId="53" fillId="9" borderId="0" xfId="9" applyNumberFormat="1" applyFont="1" applyFill="1" applyAlignment="1">
      <alignment vertical="top"/>
    </xf>
    <xf numFmtId="167" fontId="54" fillId="0" borderId="0" xfId="1" applyNumberFormat="1" applyFont="1" applyProtection="1">
      <protection locked="0"/>
    </xf>
    <xf numFmtId="167" fontId="55" fillId="0" borderId="1" xfId="1" applyNumberFormat="1" applyFont="1" applyBorder="1" applyProtection="1">
      <protection locked="0"/>
    </xf>
    <xf numFmtId="167" fontId="55" fillId="0" borderId="0" xfId="1" applyNumberFormat="1" applyFont="1" applyBorder="1" applyProtection="1">
      <protection locked="0"/>
    </xf>
    <xf numFmtId="167" fontId="54" fillId="0" borderId="0" xfId="1" applyNumberFormat="1" applyFont="1" applyBorder="1" applyProtection="1">
      <protection locked="0"/>
    </xf>
    <xf numFmtId="3" fontId="24" fillId="0" borderId="0" xfId="9" applyNumberFormat="1" applyFont="1" applyAlignment="1">
      <alignment horizontal="left" vertical="top" indent="1"/>
    </xf>
    <xf numFmtId="4" fontId="24" fillId="0" borderId="0" xfId="9" applyNumberFormat="1" applyFont="1" applyAlignment="1">
      <alignment vertical="top"/>
    </xf>
    <xf numFmtId="167" fontId="5" fillId="0" borderId="12" xfId="1" applyNumberFormat="1" applyFont="1" applyBorder="1" applyProtection="1">
      <protection locked="0"/>
    </xf>
    <xf numFmtId="167" fontId="5" fillId="0" borderId="11" xfId="1" applyNumberFormat="1" applyFont="1" applyBorder="1" applyProtection="1">
      <protection locked="0"/>
    </xf>
    <xf numFmtId="10" fontId="24" fillId="0" borderId="0" xfId="2" applyNumberFormat="1" applyFont="1" applyAlignment="1">
      <alignment vertical="top"/>
    </xf>
    <xf numFmtId="175" fontId="12" fillId="3" borderId="0" xfId="1" applyNumberFormat="1" applyFont="1" applyFill="1" applyBorder="1" applyProtection="1">
      <protection locked="0"/>
    </xf>
    <xf numFmtId="176" fontId="24" fillId="0" borderId="0" xfId="9" applyNumberFormat="1" applyFont="1"/>
    <xf numFmtId="10" fontId="24" fillId="0" borderId="0" xfId="9" applyNumberFormat="1" applyFont="1"/>
    <xf numFmtId="0" fontId="1" fillId="0" borderId="0" xfId="10" applyFont="1"/>
    <xf numFmtId="168" fontId="1" fillId="0" borderId="0" xfId="10" applyNumberFormat="1" applyFont="1"/>
    <xf numFmtId="43" fontId="1" fillId="0" borderId="0" xfId="1" applyFont="1"/>
    <xf numFmtId="168" fontId="13" fillId="0" borderId="0" xfId="10" applyNumberFormat="1" applyFont="1"/>
    <xf numFmtId="10" fontId="1" fillId="0" borderId="0" xfId="10" applyNumberFormat="1" applyFont="1"/>
    <xf numFmtId="0" fontId="2" fillId="0" borderId="0" xfId="0" applyFont="1"/>
    <xf numFmtId="3" fontId="1" fillId="0" borderId="0" xfId="0" applyNumberFormat="1" applyFont="1"/>
    <xf numFmtId="169" fontId="7" fillId="0" borderId="0" xfId="1" applyNumberFormat="1" applyFont="1" applyFill="1" applyProtection="1">
      <protection locked="0"/>
    </xf>
    <xf numFmtId="9" fontId="3" fillId="0" borderId="0" xfId="2" applyFont="1" applyProtection="1">
      <protection locked="0"/>
    </xf>
    <xf numFmtId="168" fontId="56" fillId="7" borderId="0" xfId="10" applyNumberFormat="1" applyFont="1" applyFill="1"/>
    <xf numFmtId="165" fontId="57" fillId="0" borderId="0" xfId="9" applyNumberFormat="1" applyFont="1"/>
    <xf numFmtId="3" fontId="57" fillId="0" borderId="0" xfId="9" applyNumberFormat="1" applyFont="1"/>
    <xf numFmtId="167" fontId="57" fillId="0" borderId="0" xfId="1" applyNumberFormat="1" applyFont="1" applyBorder="1" applyProtection="1">
      <protection locked="0"/>
    </xf>
    <xf numFmtId="9" fontId="57" fillId="0" borderId="0" xfId="2" applyFont="1" applyProtection="1">
      <protection locked="0"/>
    </xf>
    <xf numFmtId="167" fontId="57" fillId="0" borderId="0" xfId="1" applyNumberFormat="1" applyFont="1" applyProtection="1">
      <protection locked="0"/>
    </xf>
    <xf numFmtId="168" fontId="57" fillId="0" borderId="0" xfId="2" applyNumberFormat="1" applyFont="1" applyProtection="1">
      <protection locked="0"/>
    </xf>
    <xf numFmtId="167" fontId="32" fillId="0" borderId="0" xfId="1" applyNumberFormat="1" applyFont="1" applyProtection="1">
      <protection locked="0"/>
    </xf>
    <xf numFmtId="14" fontId="57" fillId="0" borderId="0" xfId="1" applyNumberFormat="1" applyFont="1" applyProtection="1">
      <protection locked="0"/>
    </xf>
    <xf numFmtId="0" fontId="43" fillId="11" borderId="0" xfId="0" applyFont="1" applyFill="1" applyAlignment="1">
      <alignment horizontal="centerContinuous"/>
    </xf>
    <xf numFmtId="0" fontId="13" fillId="0" borderId="0" xfId="0" applyFont="1" applyAlignment="1">
      <alignment horizontal="centerContinuous"/>
    </xf>
    <xf numFmtId="168" fontId="13" fillId="0" borderId="12" xfId="2" applyNumberFormat="1" applyFont="1" applyBorder="1"/>
    <xf numFmtId="177" fontId="13" fillId="0" borderId="12" xfId="0" applyNumberFormat="1" applyFont="1" applyBorder="1"/>
    <xf numFmtId="168" fontId="40" fillId="0" borderId="1" xfId="2" applyNumberFormat="1" applyFont="1" applyBorder="1"/>
    <xf numFmtId="178" fontId="13" fillId="0" borderId="13" xfId="0" applyNumberFormat="1" applyFont="1" applyBorder="1"/>
    <xf numFmtId="168" fontId="0" fillId="0" borderId="0" xfId="2" applyNumberFormat="1" applyFont="1"/>
    <xf numFmtId="168" fontId="0" fillId="4" borderId="0" xfId="2" applyNumberFormat="1" applyFont="1" applyFill="1"/>
    <xf numFmtId="168" fontId="0" fillId="6" borderId="0" xfId="2" applyNumberFormat="1" applyFont="1" applyFill="1"/>
    <xf numFmtId="179" fontId="40" fillId="0" borderId="1" xfId="0" applyNumberFormat="1" applyFont="1" applyBorder="1"/>
    <xf numFmtId="179" fontId="0" fillId="0" borderId="0" xfId="0" applyNumberFormat="1"/>
    <xf numFmtId="179" fontId="0" fillId="4" borderId="0" xfId="0" applyNumberFormat="1" applyFill="1"/>
    <xf numFmtId="179" fontId="0" fillId="6" borderId="0" xfId="0" applyNumberFormat="1" applyFill="1"/>
    <xf numFmtId="167" fontId="10" fillId="8" borderId="0" xfId="1" applyNumberFormat="1" applyFont="1" applyFill="1" applyProtection="1">
      <protection locked="0"/>
    </xf>
    <xf numFmtId="0" fontId="2" fillId="8" borderId="0" xfId="5" applyFill="1" applyAlignment="1">
      <alignment vertical="center"/>
    </xf>
    <xf numFmtId="0" fontId="2" fillId="0" borderId="0" xfId="5" applyAlignment="1">
      <alignment vertical="center"/>
    </xf>
    <xf numFmtId="167" fontId="4" fillId="8" borderId="0" xfId="1" applyNumberFormat="1" applyFont="1" applyFill="1" applyProtection="1">
      <protection locked="0"/>
    </xf>
    <xf numFmtId="0" fontId="60" fillId="8" borderId="0" xfId="0" applyFont="1" applyFill="1"/>
    <xf numFmtId="173" fontId="2" fillId="0" borderId="0" xfId="5" applyNumberFormat="1" applyAlignment="1">
      <alignment vertical="center"/>
    </xf>
    <xf numFmtId="0" fontId="61" fillId="10" borderId="0" xfId="5" applyFont="1" applyFill="1" applyAlignment="1">
      <alignment vertical="center"/>
    </xf>
    <xf numFmtId="0" fontId="35" fillId="10" borderId="0" xfId="5" applyFont="1" applyFill="1" applyAlignment="1">
      <alignment vertical="center"/>
    </xf>
    <xf numFmtId="0" fontId="35" fillId="10" borderId="0" xfId="5" applyFont="1" applyFill="1"/>
    <xf numFmtId="0" fontId="43" fillId="10" borderId="0" xfId="0" applyFont="1" applyFill="1" applyAlignment="1">
      <alignment horizontal="right" wrapText="1"/>
    </xf>
    <xf numFmtId="0" fontId="45" fillId="0" borderId="0" xfId="0" applyFont="1"/>
    <xf numFmtId="0" fontId="62" fillId="0" borderId="0" xfId="5" applyFont="1" applyAlignment="1">
      <alignment vertical="center"/>
    </xf>
    <xf numFmtId="173" fontId="45" fillId="0" borderId="0" xfId="1" applyNumberFormat="1" applyFont="1"/>
    <xf numFmtId="173" fontId="59" fillId="0" borderId="0" xfId="1" applyNumberFormat="1" applyFont="1" applyAlignment="1">
      <alignment vertical="center"/>
    </xf>
    <xf numFmtId="0" fontId="43" fillId="10" borderId="0" xfId="5" applyFont="1" applyFill="1" applyAlignment="1">
      <alignment horizontal="right" wrapText="1"/>
    </xf>
    <xf numFmtId="14" fontId="63" fillId="0" borderId="15" xfId="0" applyNumberFormat="1" applyFont="1" applyBorder="1" applyAlignment="1">
      <alignment horizontal="center" vertical="top"/>
    </xf>
    <xf numFmtId="2" fontId="0" fillId="0" borderId="0" xfId="0" applyNumberFormat="1"/>
    <xf numFmtId="14" fontId="2" fillId="0" borderId="0" xfId="5" applyNumberFormat="1" applyAlignment="1">
      <alignment vertical="center"/>
    </xf>
    <xf numFmtId="166" fontId="2" fillId="0" borderId="0" xfId="5" applyNumberFormat="1" applyAlignment="1">
      <alignment vertical="center"/>
    </xf>
    <xf numFmtId="3" fontId="64" fillId="7" borderId="0" xfId="9" applyNumberFormat="1" applyFont="1" applyFill="1" applyAlignment="1">
      <alignment vertical="top"/>
    </xf>
    <xf numFmtId="3" fontId="24" fillId="0" borderId="0" xfId="9" applyNumberFormat="1" applyFont="1"/>
    <xf numFmtId="14" fontId="63" fillId="0" borderId="0" xfId="0" applyNumberFormat="1" applyFont="1" applyBorder="1" applyAlignment="1">
      <alignment horizontal="center" vertical="top"/>
    </xf>
    <xf numFmtId="3" fontId="52" fillId="12" borderId="0" xfId="9" applyNumberFormat="1" applyFont="1" applyFill="1" applyAlignment="1">
      <alignment vertical="top"/>
    </xf>
    <xf numFmtId="0" fontId="52" fillId="12" borderId="0" xfId="9" applyFont="1" applyFill="1"/>
    <xf numFmtId="3" fontId="53" fillId="12" borderId="0" xfId="9" applyNumberFormat="1" applyFont="1" applyFill="1" applyAlignment="1">
      <alignment vertical="top"/>
    </xf>
    <xf numFmtId="9" fontId="0" fillId="0" borderId="0" xfId="0" applyNumberFormat="1"/>
    <xf numFmtId="2" fontId="2" fillId="0" borderId="0" xfId="5" applyNumberFormat="1" applyAlignment="1">
      <alignment vertical="center"/>
    </xf>
    <xf numFmtId="169" fontId="57" fillId="0" borderId="0" xfId="1" applyNumberFormat="1" applyFont="1" applyFill="1" applyProtection="1">
      <protection locked="0"/>
    </xf>
    <xf numFmtId="177" fontId="19" fillId="0" borderId="0" xfId="0" applyNumberFormat="1" applyFont="1" applyFill="1"/>
    <xf numFmtId="168" fontId="58" fillId="0" borderId="12" xfId="2" applyNumberFormat="1" applyFont="1" applyFill="1" applyBorder="1"/>
    <xf numFmtId="178" fontId="58" fillId="0" borderId="13" xfId="0" applyNumberFormat="1" applyFont="1" applyFill="1" applyBorder="1"/>
    <xf numFmtId="179" fontId="40" fillId="0" borderId="14" xfId="0" applyNumberFormat="1" applyFont="1" applyFill="1" applyBorder="1"/>
    <xf numFmtId="168" fontId="19" fillId="0" borderId="0" xfId="0" applyNumberFormat="1" applyFont="1" applyFill="1"/>
    <xf numFmtId="177" fontId="58" fillId="0" borderId="12" xfId="0" applyNumberFormat="1" applyFont="1" applyFill="1" applyBorder="1"/>
    <xf numFmtId="168" fontId="40" fillId="0" borderId="14" xfId="2" applyNumberFormat="1" applyFont="1" applyFill="1" applyBorder="1"/>
    <xf numFmtId="166" fontId="59" fillId="0" borderId="0" xfId="1" applyNumberFormat="1" applyFont="1" applyAlignment="1">
      <alignment vertical="center"/>
    </xf>
    <xf numFmtId="4" fontId="45" fillId="0" borderId="0" xfId="1" applyNumberFormat="1" applyFont="1" applyFill="1"/>
    <xf numFmtId="4" fontId="45" fillId="12" borderId="0" xfId="1" applyNumberFormat="1" applyFont="1" applyFill="1"/>
    <xf numFmtId="0" fontId="13" fillId="0" borderId="13" xfId="0" applyFont="1" applyBorder="1" applyAlignment="1">
      <alignment horizontal="right" vertical="center" textRotation="90"/>
    </xf>
    <xf numFmtId="0" fontId="35" fillId="5" borderId="0" xfId="0" applyFont="1" applyFill="1" applyAlignment="1">
      <alignment horizontal="center" vertical="center" textRotation="90"/>
    </xf>
    <xf numFmtId="0" fontId="34" fillId="5" borderId="0" xfId="0" applyFont="1" applyFill="1" applyAlignment="1">
      <alignment horizontal="center" vertical="center" textRotation="90"/>
    </xf>
    <xf numFmtId="3" fontId="27" fillId="0" borderId="0" xfId="9" applyNumberFormat="1" applyFont="1" applyFill="1" applyAlignment="1">
      <alignment vertical="top"/>
    </xf>
    <xf numFmtId="3" fontId="24" fillId="0" borderId="0" xfId="9" applyNumberFormat="1" applyFont="1" applyFill="1" applyAlignment="1">
      <alignment vertical="top"/>
    </xf>
    <xf numFmtId="3" fontId="27" fillId="0" borderId="1" xfId="9" applyNumberFormat="1" applyFont="1" applyBorder="1" applyAlignment="1">
      <alignment vertical="top"/>
    </xf>
    <xf numFmtId="3" fontId="27" fillId="0" borderId="1" xfId="9" applyNumberFormat="1" applyFont="1" applyFill="1" applyBorder="1" applyAlignment="1">
      <alignment vertical="top"/>
    </xf>
    <xf numFmtId="10" fontId="27" fillId="0" borderId="0" xfId="9" applyNumberFormat="1" applyFont="1"/>
    <xf numFmtId="9" fontId="24" fillId="0" borderId="0" xfId="9" applyNumberFormat="1" applyFont="1"/>
    <xf numFmtId="168" fontId="2" fillId="0" borderId="0" xfId="5" applyNumberFormat="1" applyAlignment="1">
      <alignment vertical="center"/>
    </xf>
  </cellXfs>
  <cellStyles count="11">
    <cellStyle name="Comma 3" xfId="3" xr:uid="{00000000-0005-0000-0000-000000000000}"/>
    <cellStyle name="Hiperlink" xfId="4" builtinId="8"/>
    <cellStyle name="Hyperlink 2" xfId="6" xr:uid="{00000000-0005-0000-0000-000002000000}"/>
    <cellStyle name="Hyperlink 2 2" xfId="8" xr:uid="{00000000-0005-0000-0000-000003000000}"/>
    <cellStyle name="Normal" xfId="0" builtinId="0"/>
    <cellStyle name="Normal 2" xfId="5" xr:uid="{00000000-0005-0000-0000-000005000000}"/>
    <cellStyle name="Normal 2 2" xfId="7" xr:uid="{00000000-0005-0000-0000-000006000000}"/>
    <cellStyle name="Normal 3" xfId="9" xr:uid="{00000000-0005-0000-0000-000007000000}"/>
    <cellStyle name="Normal 5" xfId="10" xr:uid="{5E1BB2C4-E5AC-4CF9-94B3-22E7FCF5EC8C}"/>
    <cellStyle name="Porcentagem" xfId="2" builtinId="5"/>
    <cellStyle name="Vírgula" xfId="1" builtinId="3"/>
  </cellStyles>
  <dxfs count="8">
    <dxf>
      <font>
        <color theme="9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E8496"/>
      <color rgb="FF132E5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Indicadores!$A$113</c:f>
              <c:strCache>
                <c:ptCount val="1"/>
                <c:pt idx="0">
                  <c:v>Corrente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Indicadores!$B$111:$P$111</c:f>
              <c:numCache>
                <c:formatCode>0000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Indicadores!$B$113:$P$113</c:f>
              <c:numCache>
                <c:formatCode>#,##0.00</c:formatCode>
                <c:ptCount val="15"/>
                <c:pt idx="0">
                  <c:v>2.1581697774416964</c:v>
                </c:pt>
                <c:pt idx="1">
                  <c:v>2.0473007775332301</c:v>
                </c:pt>
                <c:pt idx="2">
                  <c:v>2.0195720367512249</c:v>
                </c:pt>
                <c:pt idx="3">
                  <c:v>1.7873330320177896</c:v>
                </c:pt>
                <c:pt idx="4">
                  <c:v>2.0033038577397728</c:v>
                </c:pt>
                <c:pt idx="5">
                  <c:v>2.1186844538781497</c:v>
                </c:pt>
                <c:pt idx="6">
                  <c:v>1.9993209794758144</c:v>
                </c:pt>
                <c:pt idx="7">
                  <c:v>1.1445666856014041</c:v>
                </c:pt>
                <c:pt idx="8">
                  <c:v>1.0174209015819684</c:v>
                </c:pt>
                <c:pt idx="9">
                  <c:v>2.1970259647730241</c:v>
                </c:pt>
                <c:pt idx="10">
                  <c:v>2.166958264915237</c:v>
                </c:pt>
                <c:pt idx="11">
                  <c:v>2.0435040000836375</c:v>
                </c:pt>
                <c:pt idx="12">
                  <c:v>2.1417438593324545</c:v>
                </c:pt>
                <c:pt idx="13">
                  <c:v>2.2701630984788945</c:v>
                </c:pt>
                <c:pt idx="14">
                  <c:v>2.4127841499419631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1-496C-A080-3C5C1F0D8348}"/>
            </c:ext>
          </c:extLst>
        </c:ser>
        <c:ser>
          <c:idx val="1"/>
          <c:order val="1"/>
          <c:tx>
            <c:strRef>
              <c:f>Indicadores!$A$114</c:f>
              <c:strCache>
                <c:ptCount val="1"/>
                <c:pt idx="0">
                  <c:v>Seca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Indicadores!$B$111:$P$111</c:f>
              <c:numCache>
                <c:formatCode>0000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Indicadores!$B$114:$P$114</c:f>
              <c:numCache>
                <c:formatCode>#,##0.00</c:formatCode>
                <c:ptCount val="15"/>
                <c:pt idx="0">
                  <c:v>1.4680507288151172</c:v>
                </c:pt>
                <c:pt idx="1">
                  <c:v>1.4191135160071888</c:v>
                </c:pt>
                <c:pt idx="2">
                  <c:v>1.2728789219088261</c:v>
                </c:pt>
                <c:pt idx="3">
                  <c:v>1.1090386346790084</c:v>
                </c:pt>
                <c:pt idx="4">
                  <c:v>1.0938198037119813</c:v>
                </c:pt>
                <c:pt idx="5">
                  <c:v>1.1488168912542367</c:v>
                </c:pt>
                <c:pt idx="6">
                  <c:v>1.323029334891116</c:v>
                </c:pt>
                <c:pt idx="7">
                  <c:v>0.7606465167148514</c:v>
                </c:pt>
                <c:pt idx="8">
                  <c:v>0.55840070698586031</c:v>
                </c:pt>
                <c:pt idx="9">
                  <c:v>1.8649506516287611</c:v>
                </c:pt>
                <c:pt idx="10">
                  <c:v>1.7001897007760078</c:v>
                </c:pt>
                <c:pt idx="11">
                  <c:v>1.5425214302582004</c:v>
                </c:pt>
                <c:pt idx="12">
                  <c:v>1.6062595605212999</c:v>
                </c:pt>
                <c:pt idx="13">
                  <c:v>1.7140831085551012</c:v>
                </c:pt>
                <c:pt idx="14">
                  <c:v>1.8344266212577967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1-496C-A080-3C5C1F0D8348}"/>
            </c:ext>
          </c:extLst>
        </c:ser>
        <c:ser>
          <c:idx val="2"/>
          <c:order val="2"/>
          <c:tx>
            <c:strRef>
              <c:f>Indicadores!$A$115</c:f>
              <c:strCache>
                <c:ptCount val="1"/>
                <c:pt idx="0">
                  <c:v>Imediata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Indicadores!$B$111:$P$111</c:f>
              <c:numCache>
                <c:formatCode>0000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Indicadores!$B$115:$P$115</c:f>
              <c:numCache>
                <c:formatCode>#,##0.00</c:formatCode>
                <c:ptCount val="15"/>
                <c:pt idx="0">
                  <c:v>1.3850847438612293</c:v>
                </c:pt>
                <c:pt idx="1">
                  <c:v>1.3146366545887915</c:v>
                </c:pt>
                <c:pt idx="2">
                  <c:v>1.0842284210853419</c:v>
                </c:pt>
                <c:pt idx="3">
                  <c:v>1.0138800643610002</c:v>
                </c:pt>
                <c:pt idx="4">
                  <c:v>0.94574871246720438</c:v>
                </c:pt>
                <c:pt idx="5">
                  <c:v>0.98827826093232252</c:v>
                </c:pt>
                <c:pt idx="6">
                  <c:v>1.1470636502698015</c:v>
                </c:pt>
                <c:pt idx="7">
                  <c:v>0.56985646338671803</c:v>
                </c:pt>
                <c:pt idx="8">
                  <c:v>0.28916421671566567</c:v>
                </c:pt>
                <c:pt idx="9">
                  <c:v>0.77340959654354569</c:v>
                </c:pt>
                <c:pt idx="10">
                  <c:v>0.72728988274983097</c:v>
                </c:pt>
                <c:pt idx="11">
                  <c:v>0.70715094738725959</c:v>
                </c:pt>
                <c:pt idx="12">
                  <c:v>0.79453148814626839</c:v>
                </c:pt>
                <c:pt idx="13">
                  <c:v>0.91127492109829844</c:v>
                </c:pt>
                <c:pt idx="14">
                  <c:v>1.0392170116122803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1-496C-A080-3C5C1F0D8348}"/>
            </c:ext>
          </c:extLst>
        </c:ser>
        <c:ser>
          <c:idx val="3"/>
          <c:order val="3"/>
          <c:tx>
            <c:strRef>
              <c:f>Indicadores!$A$116</c:f>
              <c:strCache>
                <c:ptCount val="1"/>
                <c:pt idx="0">
                  <c:v>Geral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Indicadores!$B$111:$P$111</c:f>
              <c:numCache>
                <c:formatCode>0000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Indicadores!$B$116:$P$116</c:f>
              <c:numCache>
                <c:formatCode>#,##0.00</c:formatCode>
                <c:ptCount val="15"/>
                <c:pt idx="0">
                  <c:v>1.7328202445841963</c:v>
                </c:pt>
                <c:pt idx="1">
                  <c:v>1.5687113428880834</c:v>
                </c:pt>
                <c:pt idx="2">
                  <c:v>1.495742084701321</c:v>
                </c:pt>
                <c:pt idx="3">
                  <c:v>1.2823712668643747</c:v>
                </c:pt>
                <c:pt idx="4">
                  <c:v>1.2069834995081716</c:v>
                </c:pt>
                <c:pt idx="5">
                  <c:v>1.293550992422676</c:v>
                </c:pt>
                <c:pt idx="6">
                  <c:v>1.0308843077799712</c:v>
                </c:pt>
                <c:pt idx="7">
                  <c:v>0.68982160083033162</c:v>
                </c:pt>
                <c:pt idx="8">
                  <c:v>0.55841274418918407</c:v>
                </c:pt>
                <c:pt idx="9">
                  <c:v>1.0266644291604177</c:v>
                </c:pt>
                <c:pt idx="10">
                  <c:v>1.0669213098575452</c:v>
                </c:pt>
                <c:pt idx="11">
                  <c:v>1.1074641061893256</c:v>
                </c:pt>
                <c:pt idx="12">
                  <c:v>1.151366327756929</c:v>
                </c:pt>
                <c:pt idx="13">
                  <c:v>1.1987135737591046</c:v>
                </c:pt>
                <c:pt idx="14">
                  <c:v>1.2481562007754443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C1-496C-A080-3C5C1F0D8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340464"/>
        <c:axId val="525122104"/>
      </c:lineChart>
      <c:catAx>
        <c:axId val="449340464"/>
        <c:scaling>
          <c:orientation val="minMax"/>
        </c:scaling>
        <c:delete val="0"/>
        <c:axPos val="b"/>
        <c:numFmt formatCode="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25122104"/>
        <c:crosses val="autoZero"/>
        <c:auto val="1"/>
        <c:lblAlgn val="ctr"/>
        <c:lblOffset val="100"/>
        <c:noMultiLvlLbl val="0"/>
      </c:catAx>
      <c:valAx>
        <c:axId val="525122104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93404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Indicadores!$A$131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Indicadores!$B$111:$P$111</c:f>
              <c:numCache>
                <c:formatCode>0000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Indicadores!$B$131:$P$131</c:f>
              <c:numCache>
                <c:formatCode>#,##0</c:formatCode>
                <c:ptCount val="15"/>
                <c:pt idx="0">
                  <c:v>140107</c:v>
                </c:pt>
                <c:pt idx="1">
                  <c:v>184326</c:v>
                </c:pt>
                <c:pt idx="2">
                  <c:v>178035.992</c:v>
                </c:pt>
                <c:pt idx="3">
                  <c:v>165500</c:v>
                </c:pt>
                <c:pt idx="4">
                  <c:v>131544</c:v>
                </c:pt>
                <c:pt idx="5">
                  <c:v>31338</c:v>
                </c:pt>
                <c:pt idx="6">
                  <c:v>-192896.992</c:v>
                </c:pt>
                <c:pt idx="7">
                  <c:v>-92263</c:v>
                </c:pt>
                <c:pt idx="8">
                  <c:v>55915</c:v>
                </c:pt>
                <c:pt idx="9">
                  <c:v>203142.008</c:v>
                </c:pt>
                <c:pt idx="10">
                  <c:v>112870.48900814823</c:v>
                </c:pt>
                <c:pt idx="11">
                  <c:v>137564.89417005115</c:v>
                </c:pt>
                <c:pt idx="12">
                  <c:v>151635.40803186284</c:v>
                </c:pt>
                <c:pt idx="13">
                  <c:v>160783.67301586122</c:v>
                </c:pt>
                <c:pt idx="14">
                  <c:v>170223.30540632928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C-44D0-9625-5518C91F4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340464"/>
        <c:axId val="525122104"/>
      </c:lineChart>
      <c:catAx>
        <c:axId val="449340464"/>
        <c:scaling>
          <c:orientation val="minMax"/>
        </c:scaling>
        <c:delete val="0"/>
        <c:axPos val="b"/>
        <c:numFmt formatCode="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25122104"/>
        <c:crosses val="autoZero"/>
        <c:auto val="1"/>
        <c:lblAlgn val="ctr"/>
        <c:lblOffset val="100"/>
        <c:noMultiLvlLbl val="0"/>
      </c:catAx>
      <c:valAx>
        <c:axId val="52512210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9340464"/>
        <c:crosses val="autoZero"/>
        <c:crossBetween val="between"/>
        <c:dispUnits>
          <c:builtInUnit val="thousands"/>
        </c:dispUnits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44363817267943E-2"/>
          <c:y val="0.1012193528657592"/>
          <c:w val="0.83638927487005299"/>
          <c:h val="0.67038995458833062"/>
        </c:manualLayout>
      </c:layout>
      <c:barChart>
        <c:barDir val="col"/>
        <c:grouping val="stacked"/>
        <c:varyColors val="0"/>
        <c:ser>
          <c:idx val="12"/>
          <c:order val="0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A8E-421F-A3DD-98DF1E4B882E}"/>
            </c:ext>
          </c:extLst>
        </c:ser>
        <c:ser>
          <c:idx val="13"/>
          <c:order val="1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A8E-421F-A3DD-98DF1E4B882E}"/>
            </c:ext>
          </c:extLst>
        </c:ser>
        <c:ser>
          <c:idx val="14"/>
          <c:order val="2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A8E-421F-A3DD-98DF1E4B882E}"/>
            </c:ext>
          </c:extLst>
        </c:ser>
        <c:ser>
          <c:idx val="15"/>
          <c:order val="3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A8E-421F-A3DD-98DF1E4B882E}"/>
            </c:ext>
          </c:extLst>
        </c:ser>
        <c:ser>
          <c:idx val="16"/>
          <c:order val="4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A8E-421F-A3DD-98DF1E4B882E}"/>
            </c:ext>
          </c:extLst>
        </c:ser>
        <c:ser>
          <c:idx val="17"/>
          <c:order val="5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A8E-421F-A3DD-98DF1E4B882E}"/>
            </c:ext>
          </c:extLst>
        </c:ser>
        <c:ser>
          <c:idx val="18"/>
          <c:order val="6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A8E-421F-A3DD-98DF1E4B882E}"/>
            </c:ext>
          </c:extLst>
        </c:ser>
        <c:ser>
          <c:idx val="19"/>
          <c:order val="7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A8E-421F-A3DD-98DF1E4B882E}"/>
            </c:ext>
          </c:extLst>
        </c:ser>
        <c:ser>
          <c:idx val="20"/>
          <c:order val="8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A8E-421F-A3DD-98DF1E4B882E}"/>
            </c:ext>
          </c:extLst>
        </c:ser>
        <c:ser>
          <c:idx val="21"/>
          <c:order val="9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A8E-421F-A3DD-98DF1E4B882E}"/>
            </c:ext>
          </c:extLst>
        </c:ser>
        <c:ser>
          <c:idx val="22"/>
          <c:order val="10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A8E-421F-A3DD-98DF1E4B882E}"/>
            </c:ext>
          </c:extLst>
        </c:ser>
        <c:ser>
          <c:idx val="23"/>
          <c:order val="11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A8E-421F-A3DD-98DF1E4B882E}"/>
            </c:ext>
          </c:extLst>
        </c:ser>
        <c:ser>
          <c:idx val="6"/>
          <c:order val="12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A8E-421F-A3DD-98DF1E4B882E}"/>
            </c:ext>
          </c:extLst>
        </c:ser>
        <c:ser>
          <c:idx val="7"/>
          <c:order val="13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A8E-421F-A3DD-98DF1E4B882E}"/>
            </c:ext>
          </c:extLst>
        </c:ser>
        <c:ser>
          <c:idx val="8"/>
          <c:order val="14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A8E-421F-A3DD-98DF1E4B882E}"/>
            </c:ext>
          </c:extLst>
        </c:ser>
        <c:ser>
          <c:idx val="9"/>
          <c:order val="15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A8E-421F-A3DD-98DF1E4B882E}"/>
            </c:ext>
          </c:extLst>
        </c:ser>
        <c:ser>
          <c:idx val="10"/>
          <c:order val="16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A8E-421F-A3DD-98DF1E4B882E}"/>
            </c:ext>
          </c:extLst>
        </c:ser>
        <c:ser>
          <c:idx val="11"/>
          <c:order val="17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A8E-421F-A3DD-98DF1E4B882E}"/>
            </c:ext>
          </c:extLst>
        </c:ser>
        <c:ser>
          <c:idx val="3"/>
          <c:order val="18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A8E-421F-A3DD-98DF1E4B882E}"/>
            </c:ext>
          </c:extLst>
        </c:ser>
        <c:ser>
          <c:idx val="4"/>
          <c:order val="19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A8E-421F-A3DD-98DF1E4B882E}"/>
            </c:ext>
          </c:extLst>
        </c:ser>
        <c:ser>
          <c:idx val="5"/>
          <c:order val="20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A8E-421F-A3DD-98DF1E4B882E}"/>
            </c:ext>
          </c:extLst>
        </c:ser>
        <c:ser>
          <c:idx val="0"/>
          <c:order val="21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A8E-421F-A3DD-98DF1E4B882E}"/>
            </c:ext>
          </c:extLst>
        </c:ser>
        <c:ser>
          <c:idx val="1"/>
          <c:order val="22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A8E-421F-A3DD-98DF1E4B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51967872"/>
        <c:axId val="116465664"/>
      </c:barChart>
      <c:lineChart>
        <c:grouping val="standard"/>
        <c:varyColors val="0"/>
        <c:ser>
          <c:idx val="2"/>
          <c:order val="23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A8E-421F-A3DD-98DF1E4B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77952"/>
        <c:axId val="116467968"/>
      </c:lineChart>
      <c:catAx>
        <c:axId val="5196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16465664"/>
        <c:crosses val="autoZero"/>
        <c:auto val="1"/>
        <c:lblAlgn val="ctr"/>
        <c:lblOffset val="100"/>
        <c:noMultiLvlLbl val="0"/>
      </c:catAx>
      <c:valAx>
        <c:axId val="116465664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51967872"/>
        <c:crosses val="autoZero"/>
        <c:crossBetween val="between"/>
        <c:dispUnits>
          <c:builtInUnit val="thousands"/>
        </c:dispUnits>
      </c:valAx>
      <c:valAx>
        <c:axId val="116467968"/>
        <c:scaling>
          <c:orientation val="minMax"/>
          <c:min val="0.26"/>
        </c:scaling>
        <c:delete val="0"/>
        <c:axPos val="r"/>
        <c:numFmt formatCode="0.00%" sourceLinked="1"/>
        <c:majorTickMark val="out"/>
        <c:minorTickMark val="none"/>
        <c:tickLblPos val="nextTo"/>
        <c:crossAx val="116477952"/>
        <c:crosses val="max"/>
        <c:crossBetween val="between"/>
        <c:majorUnit val="2.0000000000000011E-2"/>
      </c:valAx>
      <c:catAx>
        <c:axId val="116477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64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68161151804225"/>
          <c:y val="4.6809061574621225E-2"/>
          <c:w val="0.7649532762478134"/>
          <c:h val="0.84757127491468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Gráficos!$R$17</c:f>
              <c:strCache>
                <c:ptCount val="1"/>
                <c:pt idx="0">
                  <c:v>Operacional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Gráficos!$AC$5:$AG$5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Gráficos!$AC$17:$AG$17</c:f>
              <c:numCache>
                <c:formatCode>_-* #,##0_-;\-* #,##0_-;_-* "-"??_-;_-@_-</c:formatCode>
                <c:ptCount val="5"/>
                <c:pt idx="0">
                  <c:v>217.08369109299383</c:v>
                </c:pt>
                <c:pt idx="1">
                  <c:v>45145.137838910203</c:v>
                </c:pt>
                <c:pt idx="2">
                  <c:v>76947.351114884455</c:v>
                </c:pt>
                <c:pt idx="3">
                  <c:v>93600.244522732668</c:v>
                </c:pt>
                <c:pt idx="4">
                  <c:v>99680.705488544161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6-45CC-91E3-F4A3950B8D7B}"/>
            </c:ext>
          </c:extLst>
        </c:ser>
        <c:ser>
          <c:idx val="1"/>
          <c:order val="1"/>
          <c:tx>
            <c:strRef>
              <c:f>Gráficos!$R$18</c:f>
              <c:strCache>
                <c:ptCount val="1"/>
                <c:pt idx="0">
                  <c:v>Investimentos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Gráficos!$AC$5:$AG$5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Gráficos!$AC$18:$AG$18</c:f>
              <c:numCache>
                <c:formatCode>_-* #,##0_-;\-* #,##0_-;_-* "-"??_-;_-@_-</c:formatCode>
                <c:ptCount val="5"/>
                <c:pt idx="0">
                  <c:v>-38271.686655999998</c:v>
                </c:pt>
                <c:pt idx="1">
                  <c:v>-47839.608320000007</c:v>
                </c:pt>
                <c:pt idx="2">
                  <c:v>-52623.569152000011</c:v>
                </c:pt>
                <c:pt idx="3">
                  <c:v>-55254.74760960001</c:v>
                </c:pt>
                <c:pt idx="4">
                  <c:v>-58017.484990080011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6-45CC-91E3-F4A3950B8D7B}"/>
            </c:ext>
          </c:extLst>
        </c:ser>
        <c:ser>
          <c:idx val="2"/>
          <c:order val="2"/>
          <c:tx>
            <c:strRef>
              <c:f>Gráficos!$R$19</c:f>
              <c:strCache>
                <c:ptCount val="1"/>
                <c:pt idx="0">
                  <c:v>Financiamento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Gráficos!$AC$5:$AG$5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Gráficos!$AC$19:$AG$19</c:f>
              <c:numCache>
                <c:formatCode>_-* #,##0_-;\-* #,##0_-;_-* "-"??_-;_-@_-</c:formatCode>
                <c:ptCount val="5"/>
                <c:pt idx="0">
                  <c:v>-6763.0708064125747</c:v>
                </c:pt>
                <c:pt idx="1">
                  <c:v>-9449.6585080157311</c:v>
                </c:pt>
                <c:pt idx="2">
                  <c:v>-10394.624358817291</c:v>
                </c:pt>
                <c:pt idx="3">
                  <c:v>-10512.708176758175</c:v>
                </c:pt>
                <c:pt idx="4">
                  <c:v>-10596.531445596074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6-45CC-91E3-F4A3950B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19676928"/>
        <c:axId val="119678464"/>
      </c:barChart>
      <c:lineChart>
        <c:grouping val="standard"/>
        <c:varyColors val="0"/>
        <c:ser>
          <c:idx val="3"/>
          <c:order val="3"/>
          <c:tx>
            <c:strRef>
              <c:f>Gráficos!$R$20</c:f>
              <c:strCache>
                <c:ptCount val="1"/>
                <c:pt idx="0">
                  <c:v>Saldo de Caixa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Gráficos!$AC$20:$AG$20</c:f>
              <c:numCache>
                <c:formatCode>_-* #,##0_-;\-* #,##0_-;_-* "-"??_-;_-@_-</c:formatCode>
                <c:ptCount val="5"/>
                <c:pt idx="0">
                  <c:v>36357.326228680424</c:v>
                </c:pt>
                <c:pt idx="1">
                  <c:v>24213.197239574889</c:v>
                </c:pt>
                <c:pt idx="2">
                  <c:v>38142.354843642039</c:v>
                </c:pt>
                <c:pt idx="3">
                  <c:v>65975.14358001652</c:v>
                </c:pt>
                <c:pt idx="4">
                  <c:v>97041.832632884587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6-45CC-91E3-F4A3950B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89984"/>
        <c:axId val="119680000"/>
      </c:lineChart>
      <c:catAx>
        <c:axId val="11967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9678464"/>
        <c:crosses val="autoZero"/>
        <c:auto val="1"/>
        <c:lblAlgn val="ctr"/>
        <c:lblOffset val="100"/>
        <c:noMultiLvlLbl val="0"/>
      </c:catAx>
      <c:valAx>
        <c:axId val="119678464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spPr>
          <a:ln>
            <a:noFill/>
          </a:ln>
        </c:spPr>
        <c:crossAx val="119676928"/>
        <c:crosses val="autoZero"/>
        <c:crossBetween val="between"/>
        <c:dispUnits>
          <c:builtInUnit val="thousands"/>
        </c:dispUnits>
      </c:valAx>
      <c:valAx>
        <c:axId val="119680000"/>
        <c:scaling>
          <c:orientation val="minMax"/>
          <c:min val="50000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crossAx val="119689984"/>
        <c:crosses val="max"/>
        <c:crossBetween val="between"/>
        <c:majorUnit val="10000"/>
        <c:dispUnits>
          <c:builtInUnit val="thousands"/>
        </c:dispUnits>
      </c:valAx>
      <c:catAx>
        <c:axId val="119689984"/>
        <c:scaling>
          <c:orientation val="minMax"/>
        </c:scaling>
        <c:delete val="1"/>
        <c:axPos val="b"/>
        <c:majorTickMark val="out"/>
        <c:minorTickMark val="none"/>
        <c:tickLblPos val="none"/>
        <c:crossAx val="1196800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554397554226053"/>
          <c:y val="1.8039491680720248E-3"/>
          <c:w val="0.61476987797344385"/>
          <c:h val="0.15317699549842645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Gráficos!$R$12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Gráficos!$S$12:$AG$12</c:f>
              <c:numCache>
                <c:formatCode>_(* #,##0.00_);_(* \(#,##0.00\);_(* "-"??_);_(@_)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F-427A-A91E-6A4C67F5AC2C}"/>
            </c:ext>
          </c:extLst>
        </c:ser>
        <c:ser>
          <c:idx val="2"/>
          <c:order val="2"/>
          <c:tx>
            <c:strRef>
              <c:f>Gráficos!$R$14</c:f>
              <c:strCache>
                <c:ptCount val="1"/>
                <c:pt idx="0">
                  <c:v>EBITDA Fcst</c:v>
                </c:pt>
              </c:strCache>
            </c:strRef>
          </c:tx>
          <c:spPr>
            <a:solidFill>
              <a:srgbClr val="132E57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Gráficos!$S$14:$AG$14</c:f>
              <c:numCache>
                <c:formatCode>0.00%</c:formatCode>
                <c:ptCount val="15"/>
                <c:pt idx="10" formatCode="_(* #,##0.00_);_(* \(#,##0.00\);_(* &quot;-&quot;??_);_(@_)">
                  <c:v>0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 formatCode="_(* #,##0.00_);_(* \(#,##0.00\);_(* &quot;-&quot;??_);_(@_)">
                  <c:v>0</c:v>
                </c:pt>
                <c:pt idx="14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F-427A-A91E-6A4C67F5A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57749888"/>
        <c:axId val="57751424"/>
      </c:barChart>
      <c:lineChart>
        <c:grouping val="standard"/>
        <c:varyColors val="0"/>
        <c:ser>
          <c:idx val="1"/>
          <c:order val="1"/>
          <c:tx>
            <c:strRef>
              <c:f>Gráficos!$R$13</c:f>
              <c:strCache>
                <c:ptCount val="1"/>
                <c:pt idx="0">
                  <c:v>Margem EBITDA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Gráficos!$S$13:$AG$13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F-427A-A91E-6A4C67F5AC2C}"/>
            </c:ext>
          </c:extLst>
        </c:ser>
        <c:ser>
          <c:idx val="3"/>
          <c:order val="3"/>
          <c:tx>
            <c:strRef>
              <c:f>Gráficos!$R$15</c:f>
              <c:strCache>
                <c:ptCount val="1"/>
                <c:pt idx="0">
                  <c:v>Margem Fcst</c:v>
                </c:pt>
              </c:strCache>
            </c:strRef>
          </c:tx>
          <c:spPr>
            <a:ln w="28575"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Gráficos!$S$15:$AG$15</c:f>
              <c:numCache>
                <c:formatCode>General</c:formatCode>
                <c:ptCount val="15"/>
                <c:pt idx="10" formatCode="0.00%">
                  <c:v>0</c:v>
                </c:pt>
                <c:pt idx="11" formatCode="0.00%">
                  <c:v>0</c:v>
                </c:pt>
                <c:pt idx="12" formatCode="0.00%">
                  <c:v>0</c:v>
                </c:pt>
                <c:pt idx="13" formatCode="0.00%">
                  <c:v>0</c:v>
                </c:pt>
                <c:pt idx="14" formatCode="0.0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4F-427A-A91E-6A4C67F5A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57472"/>
        <c:axId val="49387776"/>
      </c:lineChart>
      <c:catAx>
        <c:axId val="5774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7751424"/>
        <c:crosses val="autoZero"/>
        <c:auto val="1"/>
        <c:lblAlgn val="ctr"/>
        <c:lblOffset val="100"/>
        <c:noMultiLvlLbl val="0"/>
      </c:catAx>
      <c:valAx>
        <c:axId val="5775142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crossAx val="57749888"/>
        <c:crosses val="autoZero"/>
        <c:crossBetween val="between"/>
        <c:dispUnits>
          <c:builtInUnit val="thousands"/>
        </c:dispUnits>
      </c:valAx>
      <c:valAx>
        <c:axId val="493877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0057472"/>
        <c:crosses val="max"/>
        <c:crossBetween val="between"/>
      </c:valAx>
      <c:catAx>
        <c:axId val="6005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938777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86282431589288E-2"/>
          <c:y val="6.3465195099814117E-2"/>
          <c:w val="0.87678299332378518"/>
          <c:h val="0.8265955914802684"/>
        </c:manualLayout>
      </c:layout>
      <c:lineChart>
        <c:grouping val="standard"/>
        <c:varyColors val="0"/>
        <c:ser>
          <c:idx val="3"/>
          <c:order val="0"/>
          <c:tx>
            <c:v>Histórico</c:v>
          </c:tx>
          <c:spPr>
            <a:ln w="15875" cap="rnd">
              <a:solidFill>
                <a:srgbClr val="1E8496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Price'!$A$9:$A$2402</c:f>
              <c:numCache>
                <c:formatCode>m/d/yyyy</c:formatCode>
                <c:ptCount val="2394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43215</c:v>
                </c:pt>
                <c:pt idx="1568">
                  <c:v>43216</c:v>
                </c:pt>
                <c:pt idx="1569">
                  <c:v>43217</c:v>
                </c:pt>
                <c:pt idx="1570">
                  <c:v>43220</c:v>
                </c:pt>
                <c:pt idx="1571">
                  <c:v>43222</c:v>
                </c:pt>
                <c:pt idx="1572">
                  <c:v>43223</c:v>
                </c:pt>
                <c:pt idx="1573">
                  <c:v>43224</c:v>
                </c:pt>
                <c:pt idx="1574">
                  <c:v>43227</c:v>
                </c:pt>
                <c:pt idx="1575">
                  <c:v>43228</c:v>
                </c:pt>
                <c:pt idx="1576">
                  <c:v>43229</c:v>
                </c:pt>
                <c:pt idx="1577">
                  <c:v>43230</c:v>
                </c:pt>
                <c:pt idx="1578">
                  <c:v>43231</c:v>
                </c:pt>
                <c:pt idx="1579">
                  <c:v>43234</c:v>
                </c:pt>
                <c:pt idx="1580">
                  <c:v>43235</c:v>
                </c:pt>
                <c:pt idx="1581">
                  <c:v>43236</c:v>
                </c:pt>
                <c:pt idx="1582">
                  <c:v>43237</c:v>
                </c:pt>
                <c:pt idx="1583">
                  <c:v>43238</c:v>
                </c:pt>
                <c:pt idx="1584">
                  <c:v>43241</c:v>
                </c:pt>
                <c:pt idx="1585">
                  <c:v>43242</c:v>
                </c:pt>
                <c:pt idx="1586">
                  <c:v>43243</c:v>
                </c:pt>
                <c:pt idx="1587">
                  <c:v>43244</c:v>
                </c:pt>
                <c:pt idx="1588">
                  <c:v>43245</c:v>
                </c:pt>
                <c:pt idx="1589">
                  <c:v>43248</c:v>
                </c:pt>
                <c:pt idx="1590">
                  <c:v>43249</c:v>
                </c:pt>
                <c:pt idx="1591">
                  <c:v>43250</c:v>
                </c:pt>
                <c:pt idx="1592">
                  <c:v>43252</c:v>
                </c:pt>
                <c:pt idx="1593">
                  <c:v>43255</c:v>
                </c:pt>
                <c:pt idx="1594">
                  <c:v>43256</c:v>
                </c:pt>
                <c:pt idx="1595">
                  <c:v>43257</c:v>
                </c:pt>
                <c:pt idx="1596">
                  <c:v>43258</c:v>
                </c:pt>
                <c:pt idx="1597">
                  <c:v>43259</c:v>
                </c:pt>
                <c:pt idx="1598">
                  <c:v>43262</c:v>
                </c:pt>
                <c:pt idx="1599">
                  <c:v>43263</c:v>
                </c:pt>
                <c:pt idx="1600">
                  <c:v>43264</c:v>
                </c:pt>
                <c:pt idx="1601">
                  <c:v>43265</c:v>
                </c:pt>
                <c:pt idx="1602">
                  <c:v>43266</c:v>
                </c:pt>
                <c:pt idx="1603">
                  <c:v>43269</c:v>
                </c:pt>
                <c:pt idx="1604">
                  <c:v>43270</c:v>
                </c:pt>
                <c:pt idx="1605">
                  <c:v>43271</c:v>
                </c:pt>
                <c:pt idx="1606">
                  <c:v>43272</c:v>
                </c:pt>
                <c:pt idx="1607">
                  <c:v>43273</c:v>
                </c:pt>
                <c:pt idx="1608">
                  <c:v>43276</c:v>
                </c:pt>
                <c:pt idx="1609">
                  <c:v>43277</c:v>
                </c:pt>
                <c:pt idx="1610">
                  <c:v>43278</c:v>
                </c:pt>
                <c:pt idx="1611">
                  <c:v>43279</c:v>
                </c:pt>
                <c:pt idx="1612">
                  <c:v>43280</c:v>
                </c:pt>
                <c:pt idx="1613">
                  <c:v>43283</c:v>
                </c:pt>
                <c:pt idx="1614">
                  <c:v>43284</c:v>
                </c:pt>
                <c:pt idx="1615">
                  <c:v>43285</c:v>
                </c:pt>
                <c:pt idx="1616">
                  <c:v>43286</c:v>
                </c:pt>
                <c:pt idx="1617">
                  <c:v>43287</c:v>
                </c:pt>
                <c:pt idx="1618">
                  <c:v>43291</c:v>
                </c:pt>
                <c:pt idx="1619">
                  <c:v>43292</c:v>
                </c:pt>
                <c:pt idx="1620">
                  <c:v>43293</c:v>
                </c:pt>
                <c:pt idx="1621">
                  <c:v>43294</c:v>
                </c:pt>
                <c:pt idx="1622">
                  <c:v>43297</c:v>
                </c:pt>
                <c:pt idx="1623">
                  <c:v>43298</c:v>
                </c:pt>
                <c:pt idx="1624">
                  <c:v>43299</c:v>
                </c:pt>
                <c:pt idx="1625">
                  <c:v>43300</c:v>
                </c:pt>
                <c:pt idx="1626">
                  <c:v>43301</c:v>
                </c:pt>
                <c:pt idx="1627">
                  <c:v>43304</c:v>
                </c:pt>
                <c:pt idx="1628">
                  <c:v>43305</c:v>
                </c:pt>
                <c:pt idx="1629">
                  <c:v>43306</c:v>
                </c:pt>
                <c:pt idx="1630">
                  <c:v>43307</c:v>
                </c:pt>
                <c:pt idx="1631">
                  <c:v>43308</c:v>
                </c:pt>
                <c:pt idx="1632">
                  <c:v>43311</c:v>
                </c:pt>
                <c:pt idx="1633">
                  <c:v>43312</c:v>
                </c:pt>
                <c:pt idx="1634">
                  <c:v>43313</c:v>
                </c:pt>
                <c:pt idx="1635">
                  <c:v>43314</c:v>
                </c:pt>
                <c:pt idx="1636">
                  <c:v>43315</c:v>
                </c:pt>
                <c:pt idx="1637">
                  <c:v>43318</c:v>
                </c:pt>
                <c:pt idx="1638">
                  <c:v>43319</c:v>
                </c:pt>
                <c:pt idx="1639">
                  <c:v>43320</c:v>
                </c:pt>
                <c:pt idx="1640">
                  <c:v>43321</c:v>
                </c:pt>
                <c:pt idx="1641">
                  <c:v>43322</c:v>
                </c:pt>
                <c:pt idx="1642">
                  <c:v>43325</c:v>
                </c:pt>
                <c:pt idx="1643">
                  <c:v>43326</c:v>
                </c:pt>
                <c:pt idx="1644">
                  <c:v>43327</c:v>
                </c:pt>
                <c:pt idx="1645">
                  <c:v>43328</c:v>
                </c:pt>
                <c:pt idx="1646">
                  <c:v>43329</c:v>
                </c:pt>
                <c:pt idx="1647">
                  <c:v>43332</c:v>
                </c:pt>
                <c:pt idx="1648">
                  <c:v>43333</c:v>
                </c:pt>
                <c:pt idx="1649">
                  <c:v>43334</c:v>
                </c:pt>
                <c:pt idx="1650">
                  <c:v>43335</c:v>
                </c:pt>
                <c:pt idx="1651">
                  <c:v>43336</c:v>
                </c:pt>
                <c:pt idx="1652">
                  <c:v>43339</c:v>
                </c:pt>
                <c:pt idx="1653">
                  <c:v>43340</c:v>
                </c:pt>
                <c:pt idx="1654">
                  <c:v>43341</c:v>
                </c:pt>
                <c:pt idx="1655">
                  <c:v>43342</c:v>
                </c:pt>
                <c:pt idx="1656">
                  <c:v>43343</c:v>
                </c:pt>
                <c:pt idx="1657">
                  <c:v>43346</c:v>
                </c:pt>
                <c:pt idx="1658">
                  <c:v>43347</c:v>
                </c:pt>
                <c:pt idx="1659">
                  <c:v>43348</c:v>
                </c:pt>
                <c:pt idx="1660">
                  <c:v>43349</c:v>
                </c:pt>
                <c:pt idx="1661">
                  <c:v>43353</c:v>
                </c:pt>
                <c:pt idx="1662">
                  <c:v>43354</c:v>
                </c:pt>
                <c:pt idx="1663">
                  <c:v>43355</c:v>
                </c:pt>
                <c:pt idx="1664">
                  <c:v>43356</c:v>
                </c:pt>
                <c:pt idx="1665">
                  <c:v>43357</c:v>
                </c:pt>
                <c:pt idx="1666">
                  <c:v>43360</c:v>
                </c:pt>
                <c:pt idx="1667">
                  <c:v>43361</c:v>
                </c:pt>
                <c:pt idx="1668">
                  <c:v>43362</c:v>
                </c:pt>
                <c:pt idx="1669">
                  <c:v>43363</c:v>
                </c:pt>
                <c:pt idx="1670">
                  <c:v>43364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43374</c:v>
                </c:pt>
                <c:pt idx="1677">
                  <c:v>43375</c:v>
                </c:pt>
                <c:pt idx="1678">
                  <c:v>43376</c:v>
                </c:pt>
                <c:pt idx="1679">
                  <c:v>43377</c:v>
                </c:pt>
                <c:pt idx="1680">
                  <c:v>43378</c:v>
                </c:pt>
                <c:pt idx="1681">
                  <c:v>43381</c:v>
                </c:pt>
                <c:pt idx="1682">
                  <c:v>43382</c:v>
                </c:pt>
                <c:pt idx="1683">
                  <c:v>43383</c:v>
                </c:pt>
                <c:pt idx="1684">
                  <c:v>43384</c:v>
                </c:pt>
                <c:pt idx="1685">
                  <c:v>43388</c:v>
                </c:pt>
                <c:pt idx="1686">
                  <c:v>43389</c:v>
                </c:pt>
                <c:pt idx="1687">
                  <c:v>43390</c:v>
                </c:pt>
                <c:pt idx="1688">
                  <c:v>43391</c:v>
                </c:pt>
                <c:pt idx="1689">
                  <c:v>43392</c:v>
                </c:pt>
                <c:pt idx="1690">
                  <c:v>43395</c:v>
                </c:pt>
                <c:pt idx="1691">
                  <c:v>43396</c:v>
                </c:pt>
                <c:pt idx="1692">
                  <c:v>43397</c:v>
                </c:pt>
                <c:pt idx="1693">
                  <c:v>43398</c:v>
                </c:pt>
                <c:pt idx="1694">
                  <c:v>43399</c:v>
                </c:pt>
                <c:pt idx="1695">
                  <c:v>43402</c:v>
                </c:pt>
                <c:pt idx="1696">
                  <c:v>43403</c:v>
                </c:pt>
                <c:pt idx="1697">
                  <c:v>43404</c:v>
                </c:pt>
                <c:pt idx="1698">
                  <c:v>43405</c:v>
                </c:pt>
                <c:pt idx="1699">
                  <c:v>43409</c:v>
                </c:pt>
                <c:pt idx="1700">
                  <c:v>43410</c:v>
                </c:pt>
                <c:pt idx="1701">
                  <c:v>43411</c:v>
                </c:pt>
                <c:pt idx="1702">
                  <c:v>43412</c:v>
                </c:pt>
                <c:pt idx="1703">
                  <c:v>43413</c:v>
                </c:pt>
                <c:pt idx="1704">
                  <c:v>43416</c:v>
                </c:pt>
                <c:pt idx="1705">
                  <c:v>43417</c:v>
                </c:pt>
                <c:pt idx="1706">
                  <c:v>43418</c:v>
                </c:pt>
                <c:pt idx="1707">
                  <c:v>43420</c:v>
                </c:pt>
                <c:pt idx="1708">
                  <c:v>43423</c:v>
                </c:pt>
                <c:pt idx="1709">
                  <c:v>43425</c:v>
                </c:pt>
                <c:pt idx="1710">
                  <c:v>43426</c:v>
                </c:pt>
                <c:pt idx="1711">
                  <c:v>43427</c:v>
                </c:pt>
                <c:pt idx="1712">
                  <c:v>43430</c:v>
                </c:pt>
                <c:pt idx="1713">
                  <c:v>43431</c:v>
                </c:pt>
                <c:pt idx="1714">
                  <c:v>43432</c:v>
                </c:pt>
                <c:pt idx="1715">
                  <c:v>43433</c:v>
                </c:pt>
                <c:pt idx="1716">
                  <c:v>43434</c:v>
                </c:pt>
                <c:pt idx="1717">
                  <c:v>43437</c:v>
                </c:pt>
                <c:pt idx="1718">
                  <c:v>43438</c:v>
                </c:pt>
                <c:pt idx="1719">
                  <c:v>43439</c:v>
                </c:pt>
                <c:pt idx="1720">
                  <c:v>43440</c:v>
                </c:pt>
                <c:pt idx="1721">
                  <c:v>43441</c:v>
                </c:pt>
                <c:pt idx="1722">
                  <c:v>43444</c:v>
                </c:pt>
                <c:pt idx="1723">
                  <c:v>43445</c:v>
                </c:pt>
                <c:pt idx="1724">
                  <c:v>43446</c:v>
                </c:pt>
                <c:pt idx="1725">
                  <c:v>43447</c:v>
                </c:pt>
                <c:pt idx="1726">
                  <c:v>43448</c:v>
                </c:pt>
                <c:pt idx="1727">
                  <c:v>43451</c:v>
                </c:pt>
                <c:pt idx="1728">
                  <c:v>43452</c:v>
                </c:pt>
                <c:pt idx="1729">
                  <c:v>43453</c:v>
                </c:pt>
                <c:pt idx="1730">
                  <c:v>43454</c:v>
                </c:pt>
                <c:pt idx="1731">
                  <c:v>43455</c:v>
                </c:pt>
                <c:pt idx="1732">
                  <c:v>43460</c:v>
                </c:pt>
                <c:pt idx="1733">
                  <c:v>43461</c:v>
                </c:pt>
                <c:pt idx="1734">
                  <c:v>43462</c:v>
                </c:pt>
                <c:pt idx="1735">
                  <c:v>43467</c:v>
                </c:pt>
                <c:pt idx="1736">
                  <c:v>43468</c:v>
                </c:pt>
                <c:pt idx="1737">
                  <c:v>43469</c:v>
                </c:pt>
                <c:pt idx="1738">
                  <c:v>43472</c:v>
                </c:pt>
                <c:pt idx="1739">
                  <c:v>43473</c:v>
                </c:pt>
                <c:pt idx="1740">
                  <c:v>43474</c:v>
                </c:pt>
                <c:pt idx="1741">
                  <c:v>43475</c:v>
                </c:pt>
                <c:pt idx="1742">
                  <c:v>43476</c:v>
                </c:pt>
                <c:pt idx="1743">
                  <c:v>43479</c:v>
                </c:pt>
                <c:pt idx="1744">
                  <c:v>43480</c:v>
                </c:pt>
                <c:pt idx="1745">
                  <c:v>43481</c:v>
                </c:pt>
                <c:pt idx="1746">
                  <c:v>43482</c:v>
                </c:pt>
                <c:pt idx="1747">
                  <c:v>43483</c:v>
                </c:pt>
                <c:pt idx="1748">
                  <c:v>43486</c:v>
                </c:pt>
                <c:pt idx="1749">
                  <c:v>43487</c:v>
                </c:pt>
                <c:pt idx="1750">
                  <c:v>43488</c:v>
                </c:pt>
                <c:pt idx="1751">
                  <c:v>43489</c:v>
                </c:pt>
                <c:pt idx="1752">
                  <c:v>43493</c:v>
                </c:pt>
                <c:pt idx="1753">
                  <c:v>43494</c:v>
                </c:pt>
                <c:pt idx="1754">
                  <c:v>43495</c:v>
                </c:pt>
                <c:pt idx="1755">
                  <c:v>43496</c:v>
                </c:pt>
                <c:pt idx="1756">
                  <c:v>43497</c:v>
                </c:pt>
                <c:pt idx="1757">
                  <c:v>43500</c:v>
                </c:pt>
                <c:pt idx="1758">
                  <c:v>43501</c:v>
                </c:pt>
                <c:pt idx="1759">
                  <c:v>43502</c:v>
                </c:pt>
                <c:pt idx="1760">
                  <c:v>43503</c:v>
                </c:pt>
                <c:pt idx="1761">
                  <c:v>43504</c:v>
                </c:pt>
                <c:pt idx="1762">
                  <c:v>43507</c:v>
                </c:pt>
                <c:pt idx="1763">
                  <c:v>43508</c:v>
                </c:pt>
                <c:pt idx="1764">
                  <c:v>43509</c:v>
                </c:pt>
                <c:pt idx="1765">
                  <c:v>43510</c:v>
                </c:pt>
                <c:pt idx="1766">
                  <c:v>43511</c:v>
                </c:pt>
                <c:pt idx="1767">
                  <c:v>43514</c:v>
                </c:pt>
                <c:pt idx="1768">
                  <c:v>43515</c:v>
                </c:pt>
                <c:pt idx="1769">
                  <c:v>43516</c:v>
                </c:pt>
                <c:pt idx="1770">
                  <c:v>43517</c:v>
                </c:pt>
                <c:pt idx="1771">
                  <c:v>43518</c:v>
                </c:pt>
                <c:pt idx="1772">
                  <c:v>43521</c:v>
                </c:pt>
                <c:pt idx="1773">
                  <c:v>43522</c:v>
                </c:pt>
                <c:pt idx="1774">
                  <c:v>43523</c:v>
                </c:pt>
                <c:pt idx="1775">
                  <c:v>43524</c:v>
                </c:pt>
                <c:pt idx="1776">
                  <c:v>43525</c:v>
                </c:pt>
                <c:pt idx="1777">
                  <c:v>43531</c:v>
                </c:pt>
                <c:pt idx="1778">
                  <c:v>43532</c:v>
                </c:pt>
                <c:pt idx="1779">
                  <c:v>43535</c:v>
                </c:pt>
                <c:pt idx="1780">
                  <c:v>43536</c:v>
                </c:pt>
                <c:pt idx="1781">
                  <c:v>43537</c:v>
                </c:pt>
                <c:pt idx="1782">
                  <c:v>43538</c:v>
                </c:pt>
                <c:pt idx="1783">
                  <c:v>43539</c:v>
                </c:pt>
                <c:pt idx="1784">
                  <c:v>43542</c:v>
                </c:pt>
                <c:pt idx="1785">
                  <c:v>43543</c:v>
                </c:pt>
                <c:pt idx="1786">
                  <c:v>43544</c:v>
                </c:pt>
                <c:pt idx="1787">
                  <c:v>43545</c:v>
                </c:pt>
                <c:pt idx="1788">
                  <c:v>43546</c:v>
                </c:pt>
                <c:pt idx="1789">
                  <c:v>43549</c:v>
                </c:pt>
                <c:pt idx="1790">
                  <c:v>43550</c:v>
                </c:pt>
                <c:pt idx="1791">
                  <c:v>43551</c:v>
                </c:pt>
                <c:pt idx="1792">
                  <c:v>43552</c:v>
                </c:pt>
                <c:pt idx="1793">
                  <c:v>43553</c:v>
                </c:pt>
                <c:pt idx="1794">
                  <c:v>43556</c:v>
                </c:pt>
                <c:pt idx="1795">
                  <c:v>43557</c:v>
                </c:pt>
                <c:pt idx="1796">
                  <c:v>43558</c:v>
                </c:pt>
                <c:pt idx="1797">
                  <c:v>43559</c:v>
                </c:pt>
                <c:pt idx="1798">
                  <c:v>43560</c:v>
                </c:pt>
                <c:pt idx="1799">
                  <c:v>43563</c:v>
                </c:pt>
                <c:pt idx="1800">
                  <c:v>43564</c:v>
                </c:pt>
                <c:pt idx="1801">
                  <c:v>43565</c:v>
                </c:pt>
                <c:pt idx="1802">
                  <c:v>43566</c:v>
                </c:pt>
                <c:pt idx="1803">
                  <c:v>43567</c:v>
                </c:pt>
                <c:pt idx="1804">
                  <c:v>43570</c:v>
                </c:pt>
                <c:pt idx="1805">
                  <c:v>43571</c:v>
                </c:pt>
                <c:pt idx="1806">
                  <c:v>43572</c:v>
                </c:pt>
                <c:pt idx="1807">
                  <c:v>43573</c:v>
                </c:pt>
                <c:pt idx="1808">
                  <c:v>43577</c:v>
                </c:pt>
                <c:pt idx="1809">
                  <c:v>43578</c:v>
                </c:pt>
                <c:pt idx="1810">
                  <c:v>43579</c:v>
                </c:pt>
                <c:pt idx="1811">
                  <c:v>43580</c:v>
                </c:pt>
                <c:pt idx="1812">
                  <c:v>43581</c:v>
                </c:pt>
                <c:pt idx="1813">
                  <c:v>43584</c:v>
                </c:pt>
                <c:pt idx="1814">
                  <c:v>43585</c:v>
                </c:pt>
                <c:pt idx="1815">
                  <c:v>43587</c:v>
                </c:pt>
                <c:pt idx="1816">
                  <c:v>43588</c:v>
                </c:pt>
                <c:pt idx="1817">
                  <c:v>43591</c:v>
                </c:pt>
                <c:pt idx="1818">
                  <c:v>43592</c:v>
                </c:pt>
                <c:pt idx="1819">
                  <c:v>43593</c:v>
                </c:pt>
                <c:pt idx="1820">
                  <c:v>43594</c:v>
                </c:pt>
                <c:pt idx="1821">
                  <c:v>43595</c:v>
                </c:pt>
                <c:pt idx="1822">
                  <c:v>43598</c:v>
                </c:pt>
                <c:pt idx="1823">
                  <c:v>43599</c:v>
                </c:pt>
                <c:pt idx="1824">
                  <c:v>43600</c:v>
                </c:pt>
                <c:pt idx="1825">
                  <c:v>43601</c:v>
                </c:pt>
                <c:pt idx="1826">
                  <c:v>43602</c:v>
                </c:pt>
                <c:pt idx="1827">
                  <c:v>43605</c:v>
                </c:pt>
                <c:pt idx="1828">
                  <c:v>43606</c:v>
                </c:pt>
                <c:pt idx="1829">
                  <c:v>43607</c:v>
                </c:pt>
                <c:pt idx="1830">
                  <c:v>43608</c:v>
                </c:pt>
                <c:pt idx="1831">
                  <c:v>43609</c:v>
                </c:pt>
                <c:pt idx="1832">
                  <c:v>43612</c:v>
                </c:pt>
                <c:pt idx="1833">
                  <c:v>43613</c:v>
                </c:pt>
                <c:pt idx="1834">
                  <c:v>43614</c:v>
                </c:pt>
                <c:pt idx="1835">
                  <c:v>43615</c:v>
                </c:pt>
                <c:pt idx="1836">
                  <c:v>43616</c:v>
                </c:pt>
                <c:pt idx="1837">
                  <c:v>43619</c:v>
                </c:pt>
                <c:pt idx="1838">
                  <c:v>43620</c:v>
                </c:pt>
                <c:pt idx="1839">
                  <c:v>43621</c:v>
                </c:pt>
                <c:pt idx="1840">
                  <c:v>43622</c:v>
                </c:pt>
                <c:pt idx="1841">
                  <c:v>43623</c:v>
                </c:pt>
                <c:pt idx="1842">
                  <c:v>43626</c:v>
                </c:pt>
                <c:pt idx="1843">
                  <c:v>43627</c:v>
                </c:pt>
                <c:pt idx="1844">
                  <c:v>43628</c:v>
                </c:pt>
                <c:pt idx="1845">
                  <c:v>43629</c:v>
                </c:pt>
                <c:pt idx="1846">
                  <c:v>43630</c:v>
                </c:pt>
                <c:pt idx="1847">
                  <c:v>43633</c:v>
                </c:pt>
                <c:pt idx="1848">
                  <c:v>43634</c:v>
                </c:pt>
                <c:pt idx="1849">
                  <c:v>43635</c:v>
                </c:pt>
                <c:pt idx="1850">
                  <c:v>43637</c:v>
                </c:pt>
                <c:pt idx="1851">
                  <c:v>43640</c:v>
                </c:pt>
                <c:pt idx="1852">
                  <c:v>43641</c:v>
                </c:pt>
                <c:pt idx="1853">
                  <c:v>43642</c:v>
                </c:pt>
                <c:pt idx="1854">
                  <c:v>43643</c:v>
                </c:pt>
                <c:pt idx="1855">
                  <c:v>43644</c:v>
                </c:pt>
                <c:pt idx="1856">
                  <c:v>43647</c:v>
                </c:pt>
                <c:pt idx="1857">
                  <c:v>43648</c:v>
                </c:pt>
                <c:pt idx="1858">
                  <c:v>43649</c:v>
                </c:pt>
                <c:pt idx="1859">
                  <c:v>43650</c:v>
                </c:pt>
                <c:pt idx="1860">
                  <c:v>43651</c:v>
                </c:pt>
                <c:pt idx="1861">
                  <c:v>43654</c:v>
                </c:pt>
                <c:pt idx="1862">
                  <c:v>43656</c:v>
                </c:pt>
                <c:pt idx="1863">
                  <c:v>43657</c:v>
                </c:pt>
                <c:pt idx="1864">
                  <c:v>43658</c:v>
                </c:pt>
                <c:pt idx="1865">
                  <c:v>43661</c:v>
                </c:pt>
                <c:pt idx="1866">
                  <c:v>43662</c:v>
                </c:pt>
                <c:pt idx="1867">
                  <c:v>43663</c:v>
                </c:pt>
                <c:pt idx="1868">
                  <c:v>43664</c:v>
                </c:pt>
                <c:pt idx="1869">
                  <c:v>43665</c:v>
                </c:pt>
                <c:pt idx="1870">
                  <c:v>43668</c:v>
                </c:pt>
                <c:pt idx="1871">
                  <c:v>43669</c:v>
                </c:pt>
                <c:pt idx="1872">
                  <c:v>43670</c:v>
                </c:pt>
                <c:pt idx="1873">
                  <c:v>43671</c:v>
                </c:pt>
                <c:pt idx="1874">
                  <c:v>43672</c:v>
                </c:pt>
                <c:pt idx="1875">
                  <c:v>43675</c:v>
                </c:pt>
                <c:pt idx="1876">
                  <c:v>43676</c:v>
                </c:pt>
                <c:pt idx="1877">
                  <c:v>43677</c:v>
                </c:pt>
                <c:pt idx="1878">
                  <c:v>43678</c:v>
                </c:pt>
                <c:pt idx="1879">
                  <c:v>43679</c:v>
                </c:pt>
                <c:pt idx="1880">
                  <c:v>43682</c:v>
                </c:pt>
                <c:pt idx="1881">
                  <c:v>43683</c:v>
                </c:pt>
                <c:pt idx="1882">
                  <c:v>43684</c:v>
                </c:pt>
                <c:pt idx="1883">
                  <c:v>43685</c:v>
                </c:pt>
                <c:pt idx="1884">
                  <c:v>43686</c:v>
                </c:pt>
                <c:pt idx="1885">
                  <c:v>43689</c:v>
                </c:pt>
                <c:pt idx="1886">
                  <c:v>43690</c:v>
                </c:pt>
                <c:pt idx="1887">
                  <c:v>43691</c:v>
                </c:pt>
                <c:pt idx="1888">
                  <c:v>43692</c:v>
                </c:pt>
                <c:pt idx="1889">
                  <c:v>43693</c:v>
                </c:pt>
                <c:pt idx="1890">
                  <c:v>43696</c:v>
                </c:pt>
                <c:pt idx="1891">
                  <c:v>43697</c:v>
                </c:pt>
                <c:pt idx="1892">
                  <c:v>43698</c:v>
                </c:pt>
                <c:pt idx="1893">
                  <c:v>43699</c:v>
                </c:pt>
                <c:pt idx="1894">
                  <c:v>43700</c:v>
                </c:pt>
                <c:pt idx="1895">
                  <c:v>43703</c:v>
                </c:pt>
                <c:pt idx="1896">
                  <c:v>43704</c:v>
                </c:pt>
                <c:pt idx="1897">
                  <c:v>43705</c:v>
                </c:pt>
                <c:pt idx="1898">
                  <c:v>43706</c:v>
                </c:pt>
                <c:pt idx="1899">
                  <c:v>43707</c:v>
                </c:pt>
                <c:pt idx="1900">
                  <c:v>43710</c:v>
                </c:pt>
                <c:pt idx="1901">
                  <c:v>43711</c:v>
                </c:pt>
                <c:pt idx="1902">
                  <c:v>43712</c:v>
                </c:pt>
                <c:pt idx="1903">
                  <c:v>43713</c:v>
                </c:pt>
                <c:pt idx="1904">
                  <c:v>43714</c:v>
                </c:pt>
                <c:pt idx="1905">
                  <c:v>43717</c:v>
                </c:pt>
                <c:pt idx="1906">
                  <c:v>43718</c:v>
                </c:pt>
                <c:pt idx="1907">
                  <c:v>43719</c:v>
                </c:pt>
                <c:pt idx="1908">
                  <c:v>43720</c:v>
                </c:pt>
                <c:pt idx="1909">
                  <c:v>43721</c:v>
                </c:pt>
                <c:pt idx="1910">
                  <c:v>43724</c:v>
                </c:pt>
                <c:pt idx="1911">
                  <c:v>43725</c:v>
                </c:pt>
                <c:pt idx="1912">
                  <c:v>43726</c:v>
                </c:pt>
                <c:pt idx="1913">
                  <c:v>43727</c:v>
                </c:pt>
                <c:pt idx="1914">
                  <c:v>43728</c:v>
                </c:pt>
                <c:pt idx="1915">
                  <c:v>43731</c:v>
                </c:pt>
                <c:pt idx="1916">
                  <c:v>43732</c:v>
                </c:pt>
                <c:pt idx="1917">
                  <c:v>43733</c:v>
                </c:pt>
                <c:pt idx="1918">
                  <c:v>43734</c:v>
                </c:pt>
                <c:pt idx="1919">
                  <c:v>43735</c:v>
                </c:pt>
                <c:pt idx="1920">
                  <c:v>43738</c:v>
                </c:pt>
                <c:pt idx="1921">
                  <c:v>43739</c:v>
                </c:pt>
                <c:pt idx="1922">
                  <c:v>43740</c:v>
                </c:pt>
                <c:pt idx="1923">
                  <c:v>43741</c:v>
                </c:pt>
                <c:pt idx="1924">
                  <c:v>43742</c:v>
                </c:pt>
                <c:pt idx="1925">
                  <c:v>43745</c:v>
                </c:pt>
                <c:pt idx="1926">
                  <c:v>43746</c:v>
                </c:pt>
                <c:pt idx="1927">
                  <c:v>43747</c:v>
                </c:pt>
                <c:pt idx="1928">
                  <c:v>43748</c:v>
                </c:pt>
                <c:pt idx="1929">
                  <c:v>43749</c:v>
                </c:pt>
                <c:pt idx="1930">
                  <c:v>43752</c:v>
                </c:pt>
                <c:pt idx="1931">
                  <c:v>43753</c:v>
                </c:pt>
                <c:pt idx="1932">
                  <c:v>43754</c:v>
                </c:pt>
                <c:pt idx="1933">
                  <c:v>43755</c:v>
                </c:pt>
                <c:pt idx="1934">
                  <c:v>43756</c:v>
                </c:pt>
                <c:pt idx="1935">
                  <c:v>43759</c:v>
                </c:pt>
                <c:pt idx="1936">
                  <c:v>43760</c:v>
                </c:pt>
                <c:pt idx="1937">
                  <c:v>43761</c:v>
                </c:pt>
                <c:pt idx="1938">
                  <c:v>43762</c:v>
                </c:pt>
                <c:pt idx="1939">
                  <c:v>43763</c:v>
                </c:pt>
                <c:pt idx="1940">
                  <c:v>43766</c:v>
                </c:pt>
                <c:pt idx="1941">
                  <c:v>43767</c:v>
                </c:pt>
                <c:pt idx="1942">
                  <c:v>43768</c:v>
                </c:pt>
                <c:pt idx="1943">
                  <c:v>43769</c:v>
                </c:pt>
                <c:pt idx="1944">
                  <c:v>43770</c:v>
                </c:pt>
                <c:pt idx="1945">
                  <c:v>43773</c:v>
                </c:pt>
                <c:pt idx="1946">
                  <c:v>43774</c:v>
                </c:pt>
                <c:pt idx="1947">
                  <c:v>43775</c:v>
                </c:pt>
                <c:pt idx="1948">
                  <c:v>43776</c:v>
                </c:pt>
                <c:pt idx="1949">
                  <c:v>43777</c:v>
                </c:pt>
                <c:pt idx="1950">
                  <c:v>43780</c:v>
                </c:pt>
                <c:pt idx="1951">
                  <c:v>43781</c:v>
                </c:pt>
                <c:pt idx="1952">
                  <c:v>43782</c:v>
                </c:pt>
                <c:pt idx="1953">
                  <c:v>43783</c:v>
                </c:pt>
                <c:pt idx="1954">
                  <c:v>43787</c:v>
                </c:pt>
                <c:pt idx="1955">
                  <c:v>43788</c:v>
                </c:pt>
                <c:pt idx="1956">
                  <c:v>43790</c:v>
                </c:pt>
                <c:pt idx="1957">
                  <c:v>43791</c:v>
                </c:pt>
                <c:pt idx="1958">
                  <c:v>43794</c:v>
                </c:pt>
                <c:pt idx="1959">
                  <c:v>43795</c:v>
                </c:pt>
                <c:pt idx="1960">
                  <c:v>43796</c:v>
                </c:pt>
                <c:pt idx="1961">
                  <c:v>43797</c:v>
                </c:pt>
                <c:pt idx="1962">
                  <c:v>43798</c:v>
                </c:pt>
                <c:pt idx="1963">
                  <c:v>43801</c:v>
                </c:pt>
                <c:pt idx="1964">
                  <c:v>43802</c:v>
                </c:pt>
                <c:pt idx="1965">
                  <c:v>43803</c:v>
                </c:pt>
                <c:pt idx="1966">
                  <c:v>43804</c:v>
                </c:pt>
                <c:pt idx="1967">
                  <c:v>43805</c:v>
                </c:pt>
                <c:pt idx="1968">
                  <c:v>43808</c:v>
                </c:pt>
                <c:pt idx="1969">
                  <c:v>43809</c:v>
                </c:pt>
                <c:pt idx="1970">
                  <c:v>43810</c:v>
                </c:pt>
                <c:pt idx="1971">
                  <c:v>43811</c:v>
                </c:pt>
                <c:pt idx="1972">
                  <c:v>43812</c:v>
                </c:pt>
                <c:pt idx="1973">
                  <c:v>43815</c:v>
                </c:pt>
                <c:pt idx="1974">
                  <c:v>43816</c:v>
                </c:pt>
                <c:pt idx="1975">
                  <c:v>43817</c:v>
                </c:pt>
                <c:pt idx="1976">
                  <c:v>43818</c:v>
                </c:pt>
                <c:pt idx="1977">
                  <c:v>43819</c:v>
                </c:pt>
                <c:pt idx="1978">
                  <c:v>43822</c:v>
                </c:pt>
                <c:pt idx="1979">
                  <c:v>43825</c:v>
                </c:pt>
                <c:pt idx="1980">
                  <c:v>43826</c:v>
                </c:pt>
                <c:pt idx="1981">
                  <c:v>43829</c:v>
                </c:pt>
                <c:pt idx="1982">
                  <c:v>43832</c:v>
                </c:pt>
                <c:pt idx="1983">
                  <c:v>43833</c:v>
                </c:pt>
                <c:pt idx="1984">
                  <c:v>43836</c:v>
                </c:pt>
                <c:pt idx="1985">
                  <c:v>43837</c:v>
                </c:pt>
                <c:pt idx="1986">
                  <c:v>43838</c:v>
                </c:pt>
                <c:pt idx="1987">
                  <c:v>43839</c:v>
                </c:pt>
                <c:pt idx="1988">
                  <c:v>43840</c:v>
                </c:pt>
                <c:pt idx="1989">
                  <c:v>43843</c:v>
                </c:pt>
                <c:pt idx="1990">
                  <c:v>43844</c:v>
                </c:pt>
                <c:pt idx="1991">
                  <c:v>43845</c:v>
                </c:pt>
                <c:pt idx="1992">
                  <c:v>43846</c:v>
                </c:pt>
                <c:pt idx="1993">
                  <c:v>43847</c:v>
                </c:pt>
                <c:pt idx="1994">
                  <c:v>43850</c:v>
                </c:pt>
                <c:pt idx="1995">
                  <c:v>43851</c:v>
                </c:pt>
                <c:pt idx="1996">
                  <c:v>43852</c:v>
                </c:pt>
                <c:pt idx="1997">
                  <c:v>43853</c:v>
                </c:pt>
                <c:pt idx="1998">
                  <c:v>43854</c:v>
                </c:pt>
                <c:pt idx="1999">
                  <c:v>43857</c:v>
                </c:pt>
                <c:pt idx="2000">
                  <c:v>43858</c:v>
                </c:pt>
                <c:pt idx="2001">
                  <c:v>43859</c:v>
                </c:pt>
                <c:pt idx="2002">
                  <c:v>43860</c:v>
                </c:pt>
                <c:pt idx="2003">
                  <c:v>43861</c:v>
                </c:pt>
                <c:pt idx="2004">
                  <c:v>43864</c:v>
                </c:pt>
                <c:pt idx="2005">
                  <c:v>43865</c:v>
                </c:pt>
                <c:pt idx="2006">
                  <c:v>43866</c:v>
                </c:pt>
                <c:pt idx="2007">
                  <c:v>43867</c:v>
                </c:pt>
                <c:pt idx="2008">
                  <c:v>43868</c:v>
                </c:pt>
                <c:pt idx="2009">
                  <c:v>43871</c:v>
                </c:pt>
                <c:pt idx="2010">
                  <c:v>43872</c:v>
                </c:pt>
                <c:pt idx="2011">
                  <c:v>43873</c:v>
                </c:pt>
                <c:pt idx="2012">
                  <c:v>43874</c:v>
                </c:pt>
                <c:pt idx="2013">
                  <c:v>43875</c:v>
                </c:pt>
                <c:pt idx="2014">
                  <c:v>43878</c:v>
                </c:pt>
                <c:pt idx="2015">
                  <c:v>43879</c:v>
                </c:pt>
                <c:pt idx="2016">
                  <c:v>43880</c:v>
                </c:pt>
                <c:pt idx="2017">
                  <c:v>43881</c:v>
                </c:pt>
                <c:pt idx="2018">
                  <c:v>43882</c:v>
                </c:pt>
                <c:pt idx="2019">
                  <c:v>43888</c:v>
                </c:pt>
                <c:pt idx="2020">
                  <c:v>43889</c:v>
                </c:pt>
                <c:pt idx="2021">
                  <c:v>43892</c:v>
                </c:pt>
                <c:pt idx="2022">
                  <c:v>43893</c:v>
                </c:pt>
                <c:pt idx="2023">
                  <c:v>43894</c:v>
                </c:pt>
                <c:pt idx="2024">
                  <c:v>43895</c:v>
                </c:pt>
                <c:pt idx="2025">
                  <c:v>43896</c:v>
                </c:pt>
                <c:pt idx="2026">
                  <c:v>43899</c:v>
                </c:pt>
                <c:pt idx="2027">
                  <c:v>43900</c:v>
                </c:pt>
                <c:pt idx="2028">
                  <c:v>43901</c:v>
                </c:pt>
                <c:pt idx="2029">
                  <c:v>43902</c:v>
                </c:pt>
                <c:pt idx="2030">
                  <c:v>43903</c:v>
                </c:pt>
                <c:pt idx="2031">
                  <c:v>43906</c:v>
                </c:pt>
                <c:pt idx="2032">
                  <c:v>43907</c:v>
                </c:pt>
                <c:pt idx="2033">
                  <c:v>43908</c:v>
                </c:pt>
                <c:pt idx="2034">
                  <c:v>43909</c:v>
                </c:pt>
                <c:pt idx="2035">
                  <c:v>43910</c:v>
                </c:pt>
                <c:pt idx="2036">
                  <c:v>43913</c:v>
                </c:pt>
                <c:pt idx="2037">
                  <c:v>43914</c:v>
                </c:pt>
                <c:pt idx="2038">
                  <c:v>43915</c:v>
                </c:pt>
                <c:pt idx="2039">
                  <c:v>43916</c:v>
                </c:pt>
                <c:pt idx="2040">
                  <c:v>43917</c:v>
                </c:pt>
                <c:pt idx="2041">
                  <c:v>43920</c:v>
                </c:pt>
                <c:pt idx="2042">
                  <c:v>43921</c:v>
                </c:pt>
                <c:pt idx="2043">
                  <c:v>43922</c:v>
                </c:pt>
                <c:pt idx="2044">
                  <c:v>43923</c:v>
                </c:pt>
                <c:pt idx="2045">
                  <c:v>43924</c:v>
                </c:pt>
                <c:pt idx="2046">
                  <c:v>43927</c:v>
                </c:pt>
                <c:pt idx="2047">
                  <c:v>43928</c:v>
                </c:pt>
                <c:pt idx="2048">
                  <c:v>43929</c:v>
                </c:pt>
                <c:pt idx="2049">
                  <c:v>43930</c:v>
                </c:pt>
                <c:pt idx="2050">
                  <c:v>43934</c:v>
                </c:pt>
                <c:pt idx="2051">
                  <c:v>43935</c:v>
                </c:pt>
                <c:pt idx="2052">
                  <c:v>43936</c:v>
                </c:pt>
                <c:pt idx="2053">
                  <c:v>43937</c:v>
                </c:pt>
                <c:pt idx="2054">
                  <c:v>43938</c:v>
                </c:pt>
                <c:pt idx="2055">
                  <c:v>43941</c:v>
                </c:pt>
                <c:pt idx="2056">
                  <c:v>43943</c:v>
                </c:pt>
                <c:pt idx="2057">
                  <c:v>43944</c:v>
                </c:pt>
                <c:pt idx="2058">
                  <c:v>43945</c:v>
                </c:pt>
                <c:pt idx="2059">
                  <c:v>43948</c:v>
                </c:pt>
                <c:pt idx="2060">
                  <c:v>43949</c:v>
                </c:pt>
                <c:pt idx="2061">
                  <c:v>43950</c:v>
                </c:pt>
                <c:pt idx="2062">
                  <c:v>43951</c:v>
                </c:pt>
                <c:pt idx="2063">
                  <c:v>43955</c:v>
                </c:pt>
                <c:pt idx="2064">
                  <c:v>43956</c:v>
                </c:pt>
                <c:pt idx="2065">
                  <c:v>43957</c:v>
                </c:pt>
                <c:pt idx="2066">
                  <c:v>43958</c:v>
                </c:pt>
                <c:pt idx="2067">
                  <c:v>43959</c:v>
                </c:pt>
                <c:pt idx="2068">
                  <c:v>43962</c:v>
                </c:pt>
                <c:pt idx="2069">
                  <c:v>43963</c:v>
                </c:pt>
                <c:pt idx="2070">
                  <c:v>43964</c:v>
                </c:pt>
                <c:pt idx="2071">
                  <c:v>43965</c:v>
                </c:pt>
                <c:pt idx="2072">
                  <c:v>43966</c:v>
                </c:pt>
                <c:pt idx="2073">
                  <c:v>43969</c:v>
                </c:pt>
                <c:pt idx="2074">
                  <c:v>43970</c:v>
                </c:pt>
                <c:pt idx="2075">
                  <c:v>43971</c:v>
                </c:pt>
                <c:pt idx="2076">
                  <c:v>43972</c:v>
                </c:pt>
                <c:pt idx="2077">
                  <c:v>43973</c:v>
                </c:pt>
                <c:pt idx="2078">
                  <c:v>43976</c:v>
                </c:pt>
                <c:pt idx="2079">
                  <c:v>43977</c:v>
                </c:pt>
                <c:pt idx="2080">
                  <c:v>43978</c:v>
                </c:pt>
                <c:pt idx="2081">
                  <c:v>43979</c:v>
                </c:pt>
                <c:pt idx="2082">
                  <c:v>43980</c:v>
                </c:pt>
                <c:pt idx="2083">
                  <c:v>43983</c:v>
                </c:pt>
                <c:pt idx="2084">
                  <c:v>43984</c:v>
                </c:pt>
                <c:pt idx="2085">
                  <c:v>43985</c:v>
                </c:pt>
                <c:pt idx="2086">
                  <c:v>43986</c:v>
                </c:pt>
                <c:pt idx="2087">
                  <c:v>43987</c:v>
                </c:pt>
                <c:pt idx="2088">
                  <c:v>43990</c:v>
                </c:pt>
                <c:pt idx="2089">
                  <c:v>43991</c:v>
                </c:pt>
                <c:pt idx="2090">
                  <c:v>43992</c:v>
                </c:pt>
                <c:pt idx="2091">
                  <c:v>43994</c:v>
                </c:pt>
                <c:pt idx="2092">
                  <c:v>43997</c:v>
                </c:pt>
                <c:pt idx="2093">
                  <c:v>43998</c:v>
                </c:pt>
                <c:pt idx="2094">
                  <c:v>43999</c:v>
                </c:pt>
                <c:pt idx="2095">
                  <c:v>44000</c:v>
                </c:pt>
                <c:pt idx="2096">
                  <c:v>44001</c:v>
                </c:pt>
                <c:pt idx="2097">
                  <c:v>44004</c:v>
                </c:pt>
                <c:pt idx="2098">
                  <c:v>44005</c:v>
                </c:pt>
                <c:pt idx="2099">
                  <c:v>44006</c:v>
                </c:pt>
                <c:pt idx="2100">
                  <c:v>44007</c:v>
                </c:pt>
                <c:pt idx="2101">
                  <c:v>44008</c:v>
                </c:pt>
                <c:pt idx="2102">
                  <c:v>44011</c:v>
                </c:pt>
                <c:pt idx="2103">
                  <c:v>44012</c:v>
                </c:pt>
                <c:pt idx="2104">
                  <c:v>44013</c:v>
                </c:pt>
                <c:pt idx="2105">
                  <c:v>44014</c:v>
                </c:pt>
                <c:pt idx="2106">
                  <c:v>44015</c:v>
                </c:pt>
                <c:pt idx="2107">
                  <c:v>44018</c:v>
                </c:pt>
                <c:pt idx="2108">
                  <c:v>44019</c:v>
                </c:pt>
                <c:pt idx="2109">
                  <c:v>44020</c:v>
                </c:pt>
                <c:pt idx="2110">
                  <c:v>44021</c:v>
                </c:pt>
                <c:pt idx="2111">
                  <c:v>44022</c:v>
                </c:pt>
                <c:pt idx="2112">
                  <c:v>44025</c:v>
                </c:pt>
                <c:pt idx="2113">
                  <c:v>44026</c:v>
                </c:pt>
                <c:pt idx="2114">
                  <c:v>44027</c:v>
                </c:pt>
                <c:pt idx="2115">
                  <c:v>44028</c:v>
                </c:pt>
                <c:pt idx="2116">
                  <c:v>44029</c:v>
                </c:pt>
                <c:pt idx="2117">
                  <c:v>44032</c:v>
                </c:pt>
                <c:pt idx="2118">
                  <c:v>44033</c:v>
                </c:pt>
                <c:pt idx="2119">
                  <c:v>44034</c:v>
                </c:pt>
                <c:pt idx="2120">
                  <c:v>44035</c:v>
                </c:pt>
                <c:pt idx="2121">
                  <c:v>44036</c:v>
                </c:pt>
                <c:pt idx="2122">
                  <c:v>44039</c:v>
                </c:pt>
                <c:pt idx="2123">
                  <c:v>44040</c:v>
                </c:pt>
                <c:pt idx="2124">
                  <c:v>44041</c:v>
                </c:pt>
                <c:pt idx="2125">
                  <c:v>44042</c:v>
                </c:pt>
                <c:pt idx="2126">
                  <c:v>44043</c:v>
                </c:pt>
                <c:pt idx="2127">
                  <c:v>44046</c:v>
                </c:pt>
                <c:pt idx="2128">
                  <c:v>44047</c:v>
                </c:pt>
                <c:pt idx="2129">
                  <c:v>44048</c:v>
                </c:pt>
                <c:pt idx="2130">
                  <c:v>44049</c:v>
                </c:pt>
                <c:pt idx="2131">
                  <c:v>44050</c:v>
                </c:pt>
                <c:pt idx="2132">
                  <c:v>44053</c:v>
                </c:pt>
                <c:pt idx="2133">
                  <c:v>44054</c:v>
                </c:pt>
                <c:pt idx="2134">
                  <c:v>44055</c:v>
                </c:pt>
                <c:pt idx="2135">
                  <c:v>44056</c:v>
                </c:pt>
                <c:pt idx="2136">
                  <c:v>44057</c:v>
                </c:pt>
                <c:pt idx="2137">
                  <c:v>44060</c:v>
                </c:pt>
                <c:pt idx="2138">
                  <c:v>44061</c:v>
                </c:pt>
                <c:pt idx="2139">
                  <c:v>44062</c:v>
                </c:pt>
                <c:pt idx="2140">
                  <c:v>44063</c:v>
                </c:pt>
                <c:pt idx="2141">
                  <c:v>44064</c:v>
                </c:pt>
                <c:pt idx="2142">
                  <c:v>44067</c:v>
                </c:pt>
                <c:pt idx="2143">
                  <c:v>44068</c:v>
                </c:pt>
                <c:pt idx="2144">
                  <c:v>44069</c:v>
                </c:pt>
                <c:pt idx="2145">
                  <c:v>44070</c:v>
                </c:pt>
                <c:pt idx="2146">
                  <c:v>44071</c:v>
                </c:pt>
                <c:pt idx="2147">
                  <c:v>44074</c:v>
                </c:pt>
                <c:pt idx="2148">
                  <c:v>44075</c:v>
                </c:pt>
                <c:pt idx="2149">
                  <c:v>44076</c:v>
                </c:pt>
                <c:pt idx="2150">
                  <c:v>44077</c:v>
                </c:pt>
                <c:pt idx="2151">
                  <c:v>44078</c:v>
                </c:pt>
                <c:pt idx="2152">
                  <c:v>44082</c:v>
                </c:pt>
                <c:pt idx="2153">
                  <c:v>44083</c:v>
                </c:pt>
                <c:pt idx="2154">
                  <c:v>44084</c:v>
                </c:pt>
                <c:pt idx="2155">
                  <c:v>44085</c:v>
                </c:pt>
                <c:pt idx="2156">
                  <c:v>44088</c:v>
                </c:pt>
                <c:pt idx="2157">
                  <c:v>44089</c:v>
                </c:pt>
                <c:pt idx="2158">
                  <c:v>44090</c:v>
                </c:pt>
                <c:pt idx="2159">
                  <c:v>44091</c:v>
                </c:pt>
                <c:pt idx="2160">
                  <c:v>44092</c:v>
                </c:pt>
                <c:pt idx="2161">
                  <c:v>44095</c:v>
                </c:pt>
                <c:pt idx="2162">
                  <c:v>44096</c:v>
                </c:pt>
                <c:pt idx="2163">
                  <c:v>44097</c:v>
                </c:pt>
                <c:pt idx="2164">
                  <c:v>44098</c:v>
                </c:pt>
                <c:pt idx="2165">
                  <c:v>44099</c:v>
                </c:pt>
                <c:pt idx="2166">
                  <c:v>44102</c:v>
                </c:pt>
                <c:pt idx="2167">
                  <c:v>44103</c:v>
                </c:pt>
                <c:pt idx="2168">
                  <c:v>44104</c:v>
                </c:pt>
                <c:pt idx="2169">
                  <c:v>44105</c:v>
                </c:pt>
                <c:pt idx="2170">
                  <c:v>44106</c:v>
                </c:pt>
                <c:pt idx="2171">
                  <c:v>44109</c:v>
                </c:pt>
                <c:pt idx="2172">
                  <c:v>44110</c:v>
                </c:pt>
                <c:pt idx="2173">
                  <c:v>44111</c:v>
                </c:pt>
                <c:pt idx="2174">
                  <c:v>44112</c:v>
                </c:pt>
                <c:pt idx="2175">
                  <c:v>44113</c:v>
                </c:pt>
                <c:pt idx="2176">
                  <c:v>44117</c:v>
                </c:pt>
                <c:pt idx="2177">
                  <c:v>44118</c:v>
                </c:pt>
                <c:pt idx="2178">
                  <c:v>44119</c:v>
                </c:pt>
                <c:pt idx="2179">
                  <c:v>44120</c:v>
                </c:pt>
                <c:pt idx="2180">
                  <c:v>44123</c:v>
                </c:pt>
                <c:pt idx="2181">
                  <c:v>44124</c:v>
                </c:pt>
                <c:pt idx="2182">
                  <c:v>44125</c:v>
                </c:pt>
                <c:pt idx="2183">
                  <c:v>44126</c:v>
                </c:pt>
                <c:pt idx="2184">
                  <c:v>44127</c:v>
                </c:pt>
                <c:pt idx="2185">
                  <c:v>44130</c:v>
                </c:pt>
                <c:pt idx="2186">
                  <c:v>44131</c:v>
                </c:pt>
                <c:pt idx="2187">
                  <c:v>44132</c:v>
                </c:pt>
                <c:pt idx="2188">
                  <c:v>44133</c:v>
                </c:pt>
                <c:pt idx="2189">
                  <c:v>44134</c:v>
                </c:pt>
                <c:pt idx="2190">
                  <c:v>44138</c:v>
                </c:pt>
                <c:pt idx="2191">
                  <c:v>44139</c:v>
                </c:pt>
                <c:pt idx="2192">
                  <c:v>44140</c:v>
                </c:pt>
                <c:pt idx="2193">
                  <c:v>44141</c:v>
                </c:pt>
                <c:pt idx="2194">
                  <c:v>44144</c:v>
                </c:pt>
                <c:pt idx="2195">
                  <c:v>44145</c:v>
                </c:pt>
                <c:pt idx="2196">
                  <c:v>44146</c:v>
                </c:pt>
                <c:pt idx="2197">
                  <c:v>44147</c:v>
                </c:pt>
                <c:pt idx="2198">
                  <c:v>44148</c:v>
                </c:pt>
                <c:pt idx="2199">
                  <c:v>44151</c:v>
                </c:pt>
                <c:pt idx="2200">
                  <c:v>44152</c:v>
                </c:pt>
                <c:pt idx="2201">
                  <c:v>44153</c:v>
                </c:pt>
                <c:pt idx="2202">
                  <c:v>44154</c:v>
                </c:pt>
                <c:pt idx="2203">
                  <c:v>44158</c:v>
                </c:pt>
                <c:pt idx="2204">
                  <c:v>44159</c:v>
                </c:pt>
                <c:pt idx="2205">
                  <c:v>44160</c:v>
                </c:pt>
                <c:pt idx="2206">
                  <c:v>44161</c:v>
                </c:pt>
                <c:pt idx="2207">
                  <c:v>44162</c:v>
                </c:pt>
                <c:pt idx="2208">
                  <c:v>44165</c:v>
                </c:pt>
                <c:pt idx="2209">
                  <c:v>44166</c:v>
                </c:pt>
                <c:pt idx="2210">
                  <c:v>44167</c:v>
                </c:pt>
                <c:pt idx="2211">
                  <c:v>44168</c:v>
                </c:pt>
                <c:pt idx="2212">
                  <c:v>44169</c:v>
                </c:pt>
                <c:pt idx="2213">
                  <c:v>44172</c:v>
                </c:pt>
                <c:pt idx="2214">
                  <c:v>44173</c:v>
                </c:pt>
                <c:pt idx="2215">
                  <c:v>44174</c:v>
                </c:pt>
                <c:pt idx="2216">
                  <c:v>44175</c:v>
                </c:pt>
                <c:pt idx="2217">
                  <c:v>44176</c:v>
                </c:pt>
                <c:pt idx="2218">
                  <c:v>44179</c:v>
                </c:pt>
                <c:pt idx="2219">
                  <c:v>44180</c:v>
                </c:pt>
                <c:pt idx="2220">
                  <c:v>44181</c:v>
                </c:pt>
                <c:pt idx="2221">
                  <c:v>44182</c:v>
                </c:pt>
                <c:pt idx="2222">
                  <c:v>44183</c:v>
                </c:pt>
                <c:pt idx="2223">
                  <c:v>44186</c:v>
                </c:pt>
                <c:pt idx="2224">
                  <c:v>44187</c:v>
                </c:pt>
                <c:pt idx="2225">
                  <c:v>44188</c:v>
                </c:pt>
                <c:pt idx="2226">
                  <c:v>44193</c:v>
                </c:pt>
                <c:pt idx="2227">
                  <c:v>44194</c:v>
                </c:pt>
                <c:pt idx="2228">
                  <c:v>44195</c:v>
                </c:pt>
                <c:pt idx="2229">
                  <c:v>44200</c:v>
                </c:pt>
                <c:pt idx="2230">
                  <c:v>44201</c:v>
                </c:pt>
                <c:pt idx="2231">
                  <c:v>44202</c:v>
                </c:pt>
                <c:pt idx="2232">
                  <c:v>44203</c:v>
                </c:pt>
                <c:pt idx="2233">
                  <c:v>44204</c:v>
                </c:pt>
                <c:pt idx="2234">
                  <c:v>44207</c:v>
                </c:pt>
                <c:pt idx="2235">
                  <c:v>44208</c:v>
                </c:pt>
                <c:pt idx="2236">
                  <c:v>44209</c:v>
                </c:pt>
                <c:pt idx="2237">
                  <c:v>44210</c:v>
                </c:pt>
                <c:pt idx="2238">
                  <c:v>44211</c:v>
                </c:pt>
                <c:pt idx="2239">
                  <c:v>44214</c:v>
                </c:pt>
                <c:pt idx="2240">
                  <c:v>44215</c:v>
                </c:pt>
                <c:pt idx="2241">
                  <c:v>44216</c:v>
                </c:pt>
                <c:pt idx="2242">
                  <c:v>44217</c:v>
                </c:pt>
                <c:pt idx="2243">
                  <c:v>44218</c:v>
                </c:pt>
                <c:pt idx="2244">
                  <c:v>44222</c:v>
                </c:pt>
                <c:pt idx="2245">
                  <c:v>44223</c:v>
                </c:pt>
                <c:pt idx="2246">
                  <c:v>44224</c:v>
                </c:pt>
                <c:pt idx="2247">
                  <c:v>44225</c:v>
                </c:pt>
                <c:pt idx="2248">
                  <c:v>44228</c:v>
                </c:pt>
                <c:pt idx="2249">
                  <c:v>44229</c:v>
                </c:pt>
                <c:pt idx="2250">
                  <c:v>44230</c:v>
                </c:pt>
                <c:pt idx="2251">
                  <c:v>44231</c:v>
                </c:pt>
                <c:pt idx="2252">
                  <c:v>44232</c:v>
                </c:pt>
                <c:pt idx="2253">
                  <c:v>44235</c:v>
                </c:pt>
                <c:pt idx="2254">
                  <c:v>44236</c:v>
                </c:pt>
                <c:pt idx="2255">
                  <c:v>44237</c:v>
                </c:pt>
                <c:pt idx="2256">
                  <c:v>44238</c:v>
                </c:pt>
                <c:pt idx="2257">
                  <c:v>44239</c:v>
                </c:pt>
                <c:pt idx="2258">
                  <c:v>44244</c:v>
                </c:pt>
                <c:pt idx="2259">
                  <c:v>44245</c:v>
                </c:pt>
                <c:pt idx="2260">
                  <c:v>44246</c:v>
                </c:pt>
                <c:pt idx="2261">
                  <c:v>44249</c:v>
                </c:pt>
                <c:pt idx="2262">
                  <c:v>44250</c:v>
                </c:pt>
                <c:pt idx="2263">
                  <c:v>44251</c:v>
                </c:pt>
                <c:pt idx="2264">
                  <c:v>44252</c:v>
                </c:pt>
                <c:pt idx="2265">
                  <c:v>44253</c:v>
                </c:pt>
                <c:pt idx="2266">
                  <c:v>44256</c:v>
                </c:pt>
                <c:pt idx="2267">
                  <c:v>44257</c:v>
                </c:pt>
                <c:pt idx="2268">
                  <c:v>44258</c:v>
                </c:pt>
                <c:pt idx="2269">
                  <c:v>44259</c:v>
                </c:pt>
                <c:pt idx="2270">
                  <c:v>44260</c:v>
                </c:pt>
                <c:pt idx="2271">
                  <c:v>44263</c:v>
                </c:pt>
                <c:pt idx="2272">
                  <c:v>44264</c:v>
                </c:pt>
                <c:pt idx="2273">
                  <c:v>44265</c:v>
                </c:pt>
                <c:pt idx="2274">
                  <c:v>44266</c:v>
                </c:pt>
                <c:pt idx="2275">
                  <c:v>44267</c:v>
                </c:pt>
                <c:pt idx="2276">
                  <c:v>44270</c:v>
                </c:pt>
                <c:pt idx="2277">
                  <c:v>44271</c:v>
                </c:pt>
                <c:pt idx="2278">
                  <c:v>44272</c:v>
                </c:pt>
                <c:pt idx="2279">
                  <c:v>44273</c:v>
                </c:pt>
                <c:pt idx="2280">
                  <c:v>44274</c:v>
                </c:pt>
                <c:pt idx="2281">
                  <c:v>44277</c:v>
                </c:pt>
                <c:pt idx="2282">
                  <c:v>44278</c:v>
                </c:pt>
                <c:pt idx="2283">
                  <c:v>44279</c:v>
                </c:pt>
                <c:pt idx="2284">
                  <c:v>44280</c:v>
                </c:pt>
                <c:pt idx="2285">
                  <c:v>44281</c:v>
                </c:pt>
                <c:pt idx="2286">
                  <c:v>44284</c:v>
                </c:pt>
                <c:pt idx="2287">
                  <c:v>44285</c:v>
                </c:pt>
                <c:pt idx="2288">
                  <c:v>44286</c:v>
                </c:pt>
                <c:pt idx="2289">
                  <c:v>44287</c:v>
                </c:pt>
                <c:pt idx="2290">
                  <c:v>44291</c:v>
                </c:pt>
                <c:pt idx="2291">
                  <c:v>44292</c:v>
                </c:pt>
                <c:pt idx="2292">
                  <c:v>44293</c:v>
                </c:pt>
                <c:pt idx="2293">
                  <c:v>44294</c:v>
                </c:pt>
                <c:pt idx="2294">
                  <c:v>44295</c:v>
                </c:pt>
                <c:pt idx="2295">
                  <c:v>44298</c:v>
                </c:pt>
                <c:pt idx="2296">
                  <c:v>44299</c:v>
                </c:pt>
                <c:pt idx="2297">
                  <c:v>44300</c:v>
                </c:pt>
                <c:pt idx="2298">
                  <c:v>44301</c:v>
                </c:pt>
                <c:pt idx="2299">
                  <c:v>44302</c:v>
                </c:pt>
                <c:pt idx="2300">
                  <c:v>44305</c:v>
                </c:pt>
                <c:pt idx="2301">
                  <c:v>44306</c:v>
                </c:pt>
                <c:pt idx="2302">
                  <c:v>44308</c:v>
                </c:pt>
                <c:pt idx="2303">
                  <c:v>44309</c:v>
                </c:pt>
                <c:pt idx="2304">
                  <c:v>44312</c:v>
                </c:pt>
                <c:pt idx="2305">
                  <c:v>44313</c:v>
                </c:pt>
                <c:pt idx="2306">
                  <c:v>44314</c:v>
                </c:pt>
                <c:pt idx="2307">
                  <c:v>44315</c:v>
                </c:pt>
                <c:pt idx="2308">
                  <c:v>44316</c:v>
                </c:pt>
                <c:pt idx="2309">
                  <c:v>44319</c:v>
                </c:pt>
                <c:pt idx="2310">
                  <c:v>44320</c:v>
                </c:pt>
                <c:pt idx="2311">
                  <c:v>44321</c:v>
                </c:pt>
                <c:pt idx="2312">
                  <c:v>44322</c:v>
                </c:pt>
                <c:pt idx="2313">
                  <c:v>44323</c:v>
                </c:pt>
                <c:pt idx="2314">
                  <c:v>44326</c:v>
                </c:pt>
                <c:pt idx="2315">
                  <c:v>44327</c:v>
                </c:pt>
                <c:pt idx="2316">
                  <c:v>44328</c:v>
                </c:pt>
                <c:pt idx="2317">
                  <c:v>44329</c:v>
                </c:pt>
                <c:pt idx="2318">
                  <c:v>44330</c:v>
                </c:pt>
                <c:pt idx="2319">
                  <c:v>44333</c:v>
                </c:pt>
                <c:pt idx="2320">
                  <c:v>44334</c:v>
                </c:pt>
                <c:pt idx="2321">
                  <c:v>44335</c:v>
                </c:pt>
                <c:pt idx="2322">
                  <c:v>44336</c:v>
                </c:pt>
                <c:pt idx="2323">
                  <c:v>44337</c:v>
                </c:pt>
                <c:pt idx="2324">
                  <c:v>44340</c:v>
                </c:pt>
                <c:pt idx="2325">
                  <c:v>44341</c:v>
                </c:pt>
                <c:pt idx="2326">
                  <c:v>44342</c:v>
                </c:pt>
                <c:pt idx="2327">
                  <c:v>44343</c:v>
                </c:pt>
                <c:pt idx="2328">
                  <c:v>44344</c:v>
                </c:pt>
                <c:pt idx="2329">
                  <c:v>44347</c:v>
                </c:pt>
                <c:pt idx="2330">
                  <c:v>44348</c:v>
                </c:pt>
                <c:pt idx="2331">
                  <c:v>44349</c:v>
                </c:pt>
                <c:pt idx="2332">
                  <c:v>44351</c:v>
                </c:pt>
                <c:pt idx="2333">
                  <c:v>44354</c:v>
                </c:pt>
                <c:pt idx="2334">
                  <c:v>44355</c:v>
                </c:pt>
                <c:pt idx="2335">
                  <c:v>44356</c:v>
                </c:pt>
                <c:pt idx="2336">
                  <c:v>44357</c:v>
                </c:pt>
                <c:pt idx="2337">
                  <c:v>44358</c:v>
                </c:pt>
                <c:pt idx="2338">
                  <c:v>44361</c:v>
                </c:pt>
                <c:pt idx="2339">
                  <c:v>44362</c:v>
                </c:pt>
                <c:pt idx="2340">
                  <c:v>44363</c:v>
                </c:pt>
                <c:pt idx="2341">
                  <c:v>44364</c:v>
                </c:pt>
                <c:pt idx="2342">
                  <c:v>44365</c:v>
                </c:pt>
                <c:pt idx="2343">
                  <c:v>44368</c:v>
                </c:pt>
                <c:pt idx="2344">
                  <c:v>44369</c:v>
                </c:pt>
                <c:pt idx="2345">
                  <c:v>44370</c:v>
                </c:pt>
                <c:pt idx="2346">
                  <c:v>44371</c:v>
                </c:pt>
                <c:pt idx="2347">
                  <c:v>44372</c:v>
                </c:pt>
                <c:pt idx="2348">
                  <c:v>44375</c:v>
                </c:pt>
                <c:pt idx="2349">
                  <c:v>44376</c:v>
                </c:pt>
                <c:pt idx="2350">
                  <c:v>44377</c:v>
                </c:pt>
                <c:pt idx="2351">
                  <c:v>44378</c:v>
                </c:pt>
                <c:pt idx="2352">
                  <c:v>44379</c:v>
                </c:pt>
                <c:pt idx="2353">
                  <c:v>44382</c:v>
                </c:pt>
                <c:pt idx="2354">
                  <c:v>44383</c:v>
                </c:pt>
                <c:pt idx="2355">
                  <c:v>44384</c:v>
                </c:pt>
                <c:pt idx="2356">
                  <c:v>44385</c:v>
                </c:pt>
                <c:pt idx="2357">
                  <c:v>44389</c:v>
                </c:pt>
                <c:pt idx="2358">
                  <c:v>44390</c:v>
                </c:pt>
                <c:pt idx="2359">
                  <c:v>44391</c:v>
                </c:pt>
                <c:pt idx="2360">
                  <c:v>44392</c:v>
                </c:pt>
                <c:pt idx="2361">
                  <c:v>44393</c:v>
                </c:pt>
                <c:pt idx="2362">
                  <c:v>44396</c:v>
                </c:pt>
                <c:pt idx="2363">
                  <c:v>44397</c:v>
                </c:pt>
                <c:pt idx="2364">
                  <c:v>44398</c:v>
                </c:pt>
                <c:pt idx="2365">
                  <c:v>44399</c:v>
                </c:pt>
                <c:pt idx="2366">
                  <c:v>44400</c:v>
                </c:pt>
                <c:pt idx="2367">
                  <c:v>44403</c:v>
                </c:pt>
                <c:pt idx="2368">
                  <c:v>44404</c:v>
                </c:pt>
                <c:pt idx="2369">
                  <c:v>44405</c:v>
                </c:pt>
                <c:pt idx="2370">
                  <c:v>44406</c:v>
                </c:pt>
                <c:pt idx="2371">
                  <c:v>44407</c:v>
                </c:pt>
                <c:pt idx="2372">
                  <c:v>44410</c:v>
                </c:pt>
                <c:pt idx="2373">
                  <c:v>44411</c:v>
                </c:pt>
                <c:pt idx="2374">
                  <c:v>44412</c:v>
                </c:pt>
                <c:pt idx="2375">
                  <c:v>44413</c:v>
                </c:pt>
                <c:pt idx="2376">
                  <c:v>44414</c:v>
                </c:pt>
                <c:pt idx="2377">
                  <c:v>44417</c:v>
                </c:pt>
                <c:pt idx="2378">
                  <c:v>44418</c:v>
                </c:pt>
                <c:pt idx="2379">
                  <c:v>44419</c:v>
                </c:pt>
                <c:pt idx="2380">
                  <c:v>44420</c:v>
                </c:pt>
                <c:pt idx="2381">
                  <c:v>44421</c:v>
                </c:pt>
                <c:pt idx="2382">
                  <c:v>44424</c:v>
                </c:pt>
                <c:pt idx="2383">
                  <c:v>44425</c:v>
                </c:pt>
                <c:pt idx="2384">
                  <c:v>44426</c:v>
                </c:pt>
                <c:pt idx="2385">
                  <c:v>44427</c:v>
                </c:pt>
                <c:pt idx="2386">
                  <c:v>44428</c:v>
                </c:pt>
                <c:pt idx="2387">
                  <c:v>44431</c:v>
                </c:pt>
                <c:pt idx="2388">
                  <c:v>44432</c:v>
                </c:pt>
                <c:pt idx="2389">
                  <c:v>44561</c:v>
                </c:pt>
                <c:pt idx="2390">
                  <c:v>44926</c:v>
                </c:pt>
                <c:pt idx="2391">
                  <c:v>45291</c:v>
                </c:pt>
                <c:pt idx="2392">
                  <c:v>45657</c:v>
                </c:pt>
                <c:pt idx="2393">
                  <c:v>46022</c:v>
                </c:pt>
              </c:numCache>
            </c:numRef>
          </c:cat>
          <c:val>
            <c:numRef>
              <c:f>'Share Price'!$B$9:$B$2402</c:f>
              <c:numCache>
                <c:formatCode>0.00</c:formatCode>
                <c:ptCount val="2394"/>
                <c:pt idx="0">
                  <c:v>18.51078033447266</c:v>
                </c:pt>
                <c:pt idx="1">
                  <c:v>18.51078033447266</c:v>
                </c:pt>
                <c:pt idx="2">
                  <c:v>18.55183029174805</c:v>
                </c:pt>
                <c:pt idx="3">
                  <c:v>18.55183029174805</c:v>
                </c:pt>
                <c:pt idx="4">
                  <c:v>18.367128372192379</c:v>
                </c:pt>
                <c:pt idx="5">
                  <c:v>18.44921875</c:v>
                </c:pt>
                <c:pt idx="6">
                  <c:v>18.223476409912109</c:v>
                </c:pt>
                <c:pt idx="7">
                  <c:v>18.44921875</c:v>
                </c:pt>
                <c:pt idx="8">
                  <c:v>18.4697380065918</c:v>
                </c:pt>
                <c:pt idx="9">
                  <c:v>18.4697380065918</c:v>
                </c:pt>
                <c:pt idx="10">
                  <c:v>18.4697380065918</c:v>
                </c:pt>
                <c:pt idx="11">
                  <c:v>18.531303405761719</c:v>
                </c:pt>
                <c:pt idx="12">
                  <c:v>18.4697380065918</c:v>
                </c:pt>
                <c:pt idx="13">
                  <c:v>18.44921875</c:v>
                </c:pt>
                <c:pt idx="14">
                  <c:v>18.531303405761719</c:v>
                </c:pt>
                <c:pt idx="15">
                  <c:v>18.654438018798832</c:v>
                </c:pt>
                <c:pt idx="16">
                  <c:v>18.674957275390621</c:v>
                </c:pt>
                <c:pt idx="17">
                  <c:v>18.674957275390621</c:v>
                </c:pt>
                <c:pt idx="18">
                  <c:v>18.654438018798832</c:v>
                </c:pt>
                <c:pt idx="19">
                  <c:v>18.55183029174805</c:v>
                </c:pt>
                <c:pt idx="20">
                  <c:v>18.633916854858398</c:v>
                </c:pt>
                <c:pt idx="21">
                  <c:v>18.613397598266602</c:v>
                </c:pt>
                <c:pt idx="22">
                  <c:v>18.69548225402832</c:v>
                </c:pt>
                <c:pt idx="23">
                  <c:v>18.633916854858398</c:v>
                </c:pt>
                <c:pt idx="24">
                  <c:v>18.572343826293949</c:v>
                </c:pt>
                <c:pt idx="25">
                  <c:v>18.51078033447266</c:v>
                </c:pt>
                <c:pt idx="26">
                  <c:v>18.51078033447266</c:v>
                </c:pt>
                <c:pt idx="27">
                  <c:v>18.51078033447266</c:v>
                </c:pt>
                <c:pt idx="28">
                  <c:v>18.44921875</c:v>
                </c:pt>
                <c:pt idx="29">
                  <c:v>18.44921875</c:v>
                </c:pt>
                <c:pt idx="30">
                  <c:v>18.44921875</c:v>
                </c:pt>
                <c:pt idx="31">
                  <c:v>18.44921875</c:v>
                </c:pt>
                <c:pt idx="32">
                  <c:v>18.408174514770511</c:v>
                </c:pt>
                <c:pt idx="33">
                  <c:v>18.572343826293949</c:v>
                </c:pt>
                <c:pt idx="34">
                  <c:v>19.023834228515621</c:v>
                </c:pt>
                <c:pt idx="35">
                  <c:v>18.880178451538089</c:v>
                </c:pt>
                <c:pt idx="36">
                  <c:v>19.1469612121582</c:v>
                </c:pt>
                <c:pt idx="37">
                  <c:v>18.9827880859375</c:v>
                </c:pt>
                <c:pt idx="38">
                  <c:v>19.023834228515621</c:v>
                </c:pt>
                <c:pt idx="39">
                  <c:v>19.0033073425293</c:v>
                </c:pt>
                <c:pt idx="40">
                  <c:v>19.064874649047852</c:v>
                </c:pt>
                <c:pt idx="41">
                  <c:v>19.08539962768555</c:v>
                </c:pt>
                <c:pt idx="42">
                  <c:v>18.4697380065918</c:v>
                </c:pt>
                <c:pt idx="43">
                  <c:v>18.367128372192379</c:v>
                </c:pt>
                <c:pt idx="44">
                  <c:v>18.798091888427731</c:v>
                </c:pt>
                <c:pt idx="45">
                  <c:v>18.798091888427731</c:v>
                </c:pt>
                <c:pt idx="46">
                  <c:v>19.023834228515621</c:v>
                </c:pt>
                <c:pt idx="47">
                  <c:v>19.064874649047852</c:v>
                </c:pt>
                <c:pt idx="48">
                  <c:v>19.10592079162598</c:v>
                </c:pt>
                <c:pt idx="49">
                  <c:v>19.10592079162598</c:v>
                </c:pt>
                <c:pt idx="50">
                  <c:v>19.167488098144531</c:v>
                </c:pt>
                <c:pt idx="51">
                  <c:v>19.22905349731445</c:v>
                </c:pt>
                <c:pt idx="52">
                  <c:v>19.32065391540527</c:v>
                </c:pt>
                <c:pt idx="53">
                  <c:v>19.279018402099609</c:v>
                </c:pt>
                <c:pt idx="54">
                  <c:v>18.8418083190918</c:v>
                </c:pt>
                <c:pt idx="55">
                  <c:v>19.15410041809082</c:v>
                </c:pt>
                <c:pt idx="56">
                  <c:v>19.15410041809082</c:v>
                </c:pt>
                <c:pt idx="57">
                  <c:v>19.299837112426761</c:v>
                </c:pt>
                <c:pt idx="58">
                  <c:v>18.94589996337891</c:v>
                </c:pt>
                <c:pt idx="59">
                  <c:v>19.216560363769531</c:v>
                </c:pt>
                <c:pt idx="60">
                  <c:v>19.23737716674805</c:v>
                </c:pt>
                <c:pt idx="61">
                  <c:v>19.258197784423832</c:v>
                </c:pt>
                <c:pt idx="62">
                  <c:v>19.19573974609375</c:v>
                </c:pt>
                <c:pt idx="63">
                  <c:v>19.13327789306641</c:v>
                </c:pt>
                <c:pt idx="64">
                  <c:v>19.029180526733398</c:v>
                </c:pt>
                <c:pt idx="65">
                  <c:v>18.987541198730469</c:v>
                </c:pt>
                <c:pt idx="66">
                  <c:v>18.96672439575195</c:v>
                </c:pt>
                <c:pt idx="67">
                  <c:v>18.96672439575195</c:v>
                </c:pt>
                <c:pt idx="68">
                  <c:v>18.96672439575195</c:v>
                </c:pt>
                <c:pt idx="69">
                  <c:v>19.19573974609375</c:v>
                </c:pt>
                <c:pt idx="70">
                  <c:v>19.174922943115231</c:v>
                </c:pt>
                <c:pt idx="71">
                  <c:v>19.216560363769531</c:v>
                </c:pt>
                <c:pt idx="72">
                  <c:v>19.299837112426761</c:v>
                </c:pt>
                <c:pt idx="73">
                  <c:v>19.695413589477539</c:v>
                </c:pt>
                <c:pt idx="74">
                  <c:v>19.674589157104489</c:v>
                </c:pt>
                <c:pt idx="75">
                  <c:v>19.986885070800781</c:v>
                </c:pt>
                <c:pt idx="76">
                  <c:v>20.319999694824219</c:v>
                </c:pt>
                <c:pt idx="77">
                  <c:v>20.694757461547852</c:v>
                </c:pt>
                <c:pt idx="78">
                  <c:v>21.194429397583011</c:v>
                </c:pt>
                <c:pt idx="79">
                  <c:v>20.798854827880859</c:v>
                </c:pt>
                <c:pt idx="80">
                  <c:v>20.778032302856449</c:v>
                </c:pt>
                <c:pt idx="81">
                  <c:v>21.152788162231449</c:v>
                </c:pt>
                <c:pt idx="82">
                  <c:v>21.21524620056152</c:v>
                </c:pt>
                <c:pt idx="83">
                  <c:v>21.256889343261719</c:v>
                </c:pt>
                <c:pt idx="84">
                  <c:v>21.236068725585941</c:v>
                </c:pt>
                <c:pt idx="85">
                  <c:v>21.122909545898441</c:v>
                </c:pt>
                <c:pt idx="86">
                  <c:v>21.311508178710941</c:v>
                </c:pt>
                <c:pt idx="87">
                  <c:v>22.6107292175293</c:v>
                </c:pt>
                <c:pt idx="88">
                  <c:v>22.254489898681641</c:v>
                </c:pt>
                <c:pt idx="89">
                  <c:v>21.793476104736332</c:v>
                </c:pt>
                <c:pt idx="90">
                  <c:v>21.793476104736332</c:v>
                </c:pt>
                <c:pt idx="91">
                  <c:v>21.793476104736332</c:v>
                </c:pt>
                <c:pt idx="92">
                  <c:v>21.94016075134277</c:v>
                </c:pt>
                <c:pt idx="93">
                  <c:v>21.94016075134277</c:v>
                </c:pt>
                <c:pt idx="94">
                  <c:v>21.94016075134277</c:v>
                </c:pt>
                <c:pt idx="95">
                  <c:v>21.164815902709961</c:v>
                </c:pt>
                <c:pt idx="96">
                  <c:v>20.43138313293457</c:v>
                </c:pt>
                <c:pt idx="97">
                  <c:v>20.054189682006839</c:v>
                </c:pt>
                <c:pt idx="98">
                  <c:v>19.781770706176761</c:v>
                </c:pt>
                <c:pt idx="99">
                  <c:v>19.907505035400391</c:v>
                </c:pt>
                <c:pt idx="100">
                  <c:v>19.739860534667969</c:v>
                </c:pt>
                <c:pt idx="101">
                  <c:v>19.46744537353516</c:v>
                </c:pt>
                <c:pt idx="102">
                  <c:v>20.850484848022461</c:v>
                </c:pt>
                <c:pt idx="103">
                  <c:v>20.59902381896973</c:v>
                </c:pt>
                <c:pt idx="104">
                  <c:v>19.82368278503418</c:v>
                </c:pt>
                <c:pt idx="105">
                  <c:v>19.802726745605469</c:v>
                </c:pt>
                <c:pt idx="106">
                  <c:v>19.92845344543457</c:v>
                </c:pt>
                <c:pt idx="107">
                  <c:v>20.6828498840332</c:v>
                </c:pt>
                <c:pt idx="108">
                  <c:v>21.10195350646973</c:v>
                </c:pt>
                <c:pt idx="109">
                  <c:v>21.542011260986332</c:v>
                </c:pt>
                <c:pt idx="110">
                  <c:v>21.458192825317379</c:v>
                </c:pt>
                <c:pt idx="111">
                  <c:v>20.997175216674801</c:v>
                </c:pt>
                <c:pt idx="112">
                  <c:v>22.79932975769043</c:v>
                </c:pt>
                <c:pt idx="113">
                  <c:v>22.79932975769043</c:v>
                </c:pt>
                <c:pt idx="114">
                  <c:v>22.778373718261719</c:v>
                </c:pt>
                <c:pt idx="115">
                  <c:v>22.31735801696777</c:v>
                </c:pt>
                <c:pt idx="116">
                  <c:v>21.982074737548832</c:v>
                </c:pt>
                <c:pt idx="117">
                  <c:v>22.275444030761719</c:v>
                </c:pt>
                <c:pt idx="118">
                  <c:v>22.966970443725589</c:v>
                </c:pt>
                <c:pt idx="119">
                  <c:v>22.883146286010739</c:v>
                </c:pt>
                <c:pt idx="120">
                  <c:v>22.9879264831543</c:v>
                </c:pt>
                <c:pt idx="121">
                  <c:v>22.841239929199219</c:v>
                </c:pt>
                <c:pt idx="122">
                  <c:v>23.029840469360352</c:v>
                </c:pt>
                <c:pt idx="123">
                  <c:v>23.805185317993161</c:v>
                </c:pt>
                <c:pt idx="124">
                  <c:v>23.88900184631348</c:v>
                </c:pt>
                <c:pt idx="125">
                  <c:v>23.805185317993161</c:v>
                </c:pt>
                <c:pt idx="126">
                  <c:v>23.57467079162598</c:v>
                </c:pt>
                <c:pt idx="127">
                  <c:v>22.925058364868161</c:v>
                </c:pt>
                <c:pt idx="128">
                  <c:v>22.275444030761719</c:v>
                </c:pt>
                <c:pt idx="129">
                  <c:v>22.275444030761719</c:v>
                </c:pt>
                <c:pt idx="130">
                  <c:v>22.275444030761719</c:v>
                </c:pt>
                <c:pt idx="131">
                  <c:v>22.275444030761719</c:v>
                </c:pt>
                <c:pt idx="132">
                  <c:v>22.275444030761719</c:v>
                </c:pt>
                <c:pt idx="133">
                  <c:v>21.982074737548832</c:v>
                </c:pt>
                <c:pt idx="134">
                  <c:v>21.898252487182621</c:v>
                </c:pt>
                <c:pt idx="135">
                  <c:v>21.688703536987301</c:v>
                </c:pt>
                <c:pt idx="136">
                  <c:v>21.898252487182621</c:v>
                </c:pt>
                <c:pt idx="137">
                  <c:v>21.542011260986332</c:v>
                </c:pt>
                <c:pt idx="138">
                  <c:v>20.766668319702148</c:v>
                </c:pt>
                <c:pt idx="139">
                  <c:v>20.766668319702148</c:v>
                </c:pt>
                <c:pt idx="140">
                  <c:v>21.667743682861332</c:v>
                </c:pt>
                <c:pt idx="141">
                  <c:v>21.667743682861332</c:v>
                </c:pt>
                <c:pt idx="142">
                  <c:v>22.50595855712891</c:v>
                </c:pt>
                <c:pt idx="143">
                  <c:v>22.736465454101559</c:v>
                </c:pt>
                <c:pt idx="144">
                  <c:v>22.736465454101559</c:v>
                </c:pt>
                <c:pt idx="145">
                  <c:v>21.982074737548832</c:v>
                </c:pt>
                <c:pt idx="146">
                  <c:v>22.485000610351559</c:v>
                </c:pt>
                <c:pt idx="147">
                  <c:v>22.485000610351559</c:v>
                </c:pt>
                <c:pt idx="148">
                  <c:v>22.485000610351559</c:v>
                </c:pt>
                <c:pt idx="149">
                  <c:v>22.485000610351559</c:v>
                </c:pt>
                <c:pt idx="150">
                  <c:v>23.260345458984379</c:v>
                </c:pt>
                <c:pt idx="151">
                  <c:v>22.820283889770511</c:v>
                </c:pt>
                <c:pt idx="152">
                  <c:v>22.820283889770511</c:v>
                </c:pt>
                <c:pt idx="153">
                  <c:v>22.820283889770511</c:v>
                </c:pt>
                <c:pt idx="154">
                  <c:v>22.820283889770511</c:v>
                </c:pt>
                <c:pt idx="155">
                  <c:v>22.820283889770511</c:v>
                </c:pt>
                <c:pt idx="156">
                  <c:v>22.820283889770511</c:v>
                </c:pt>
                <c:pt idx="157">
                  <c:v>22.820283889770511</c:v>
                </c:pt>
                <c:pt idx="158">
                  <c:v>23.210647583007809</c:v>
                </c:pt>
                <c:pt idx="159">
                  <c:v>22.788631439208981</c:v>
                </c:pt>
                <c:pt idx="160">
                  <c:v>22.261117935180661</c:v>
                </c:pt>
                <c:pt idx="161">
                  <c:v>20.99508094787598</c:v>
                </c:pt>
                <c:pt idx="162">
                  <c:v>20.99508094787598</c:v>
                </c:pt>
                <c:pt idx="163">
                  <c:v>21.22719573974609</c:v>
                </c:pt>
                <c:pt idx="164">
                  <c:v>20.973981857299801</c:v>
                </c:pt>
                <c:pt idx="165">
                  <c:v>20.446468353271481</c:v>
                </c:pt>
                <c:pt idx="166">
                  <c:v>20.46756744384766</c:v>
                </c:pt>
                <c:pt idx="167">
                  <c:v>20.509769439697269</c:v>
                </c:pt>
                <c:pt idx="168">
                  <c:v>20.362068176269531</c:v>
                </c:pt>
                <c:pt idx="169">
                  <c:v>20.509769439697269</c:v>
                </c:pt>
                <c:pt idx="170">
                  <c:v>20.551973342895511</c:v>
                </c:pt>
                <c:pt idx="171">
                  <c:v>20.551973342895511</c:v>
                </c:pt>
                <c:pt idx="172">
                  <c:v>20.551973342895511</c:v>
                </c:pt>
                <c:pt idx="173">
                  <c:v>20.551973342895511</c:v>
                </c:pt>
                <c:pt idx="174">
                  <c:v>20.551973342895511</c:v>
                </c:pt>
                <c:pt idx="175">
                  <c:v>20.551973342895511</c:v>
                </c:pt>
                <c:pt idx="176">
                  <c:v>20.784078598022461</c:v>
                </c:pt>
                <c:pt idx="177">
                  <c:v>20.805177688598629</c:v>
                </c:pt>
                <c:pt idx="178">
                  <c:v>21.016183853149411</c:v>
                </c:pt>
                <c:pt idx="179">
                  <c:v>20.952884674072269</c:v>
                </c:pt>
                <c:pt idx="180">
                  <c:v>20.91068077087402</c:v>
                </c:pt>
                <c:pt idx="181">
                  <c:v>20.8262825012207</c:v>
                </c:pt>
                <c:pt idx="182">
                  <c:v>20.805177688598629</c:v>
                </c:pt>
                <c:pt idx="183">
                  <c:v>20.847379684448239</c:v>
                </c:pt>
                <c:pt idx="184">
                  <c:v>20.762979507446289</c:v>
                </c:pt>
                <c:pt idx="185">
                  <c:v>20.678573608398441</c:v>
                </c:pt>
                <c:pt idx="186">
                  <c:v>20.678573608398441</c:v>
                </c:pt>
                <c:pt idx="187">
                  <c:v>20.57307052612305</c:v>
                </c:pt>
                <c:pt idx="188">
                  <c:v>20.57307052612305</c:v>
                </c:pt>
                <c:pt idx="189">
                  <c:v>20.551973342895511</c:v>
                </c:pt>
                <c:pt idx="190">
                  <c:v>20.3831672668457</c:v>
                </c:pt>
                <c:pt idx="191">
                  <c:v>20.362068176269531</c:v>
                </c:pt>
                <c:pt idx="192">
                  <c:v>20.298765182495121</c:v>
                </c:pt>
                <c:pt idx="193">
                  <c:v>20.12995719909668</c:v>
                </c:pt>
                <c:pt idx="194">
                  <c:v>20.045558929443359</c:v>
                </c:pt>
                <c:pt idx="195">
                  <c:v>20.319864273071289</c:v>
                </c:pt>
                <c:pt idx="196">
                  <c:v>20.72077560424805</c:v>
                </c:pt>
                <c:pt idx="197">
                  <c:v>20.657476425170898</c:v>
                </c:pt>
                <c:pt idx="198">
                  <c:v>20.46756744384766</c:v>
                </c:pt>
                <c:pt idx="199">
                  <c:v>20.446468353271481</c:v>
                </c:pt>
                <c:pt idx="200">
                  <c:v>20.46756744384766</c:v>
                </c:pt>
                <c:pt idx="201">
                  <c:v>20.46756744384766</c:v>
                </c:pt>
                <c:pt idx="202">
                  <c:v>20.657476425170898</c:v>
                </c:pt>
                <c:pt idx="203">
                  <c:v>20.57307052612305</c:v>
                </c:pt>
                <c:pt idx="204">
                  <c:v>20.57307052612305</c:v>
                </c:pt>
                <c:pt idx="205">
                  <c:v>18.336410522460941</c:v>
                </c:pt>
                <c:pt idx="206">
                  <c:v>18.610719680786129</c:v>
                </c:pt>
                <c:pt idx="207">
                  <c:v>17.724494934082031</c:v>
                </c:pt>
                <c:pt idx="208">
                  <c:v>18.67402267456055</c:v>
                </c:pt>
                <c:pt idx="209">
                  <c:v>18.821725845336911</c:v>
                </c:pt>
                <c:pt idx="210">
                  <c:v>18.490177154541019</c:v>
                </c:pt>
                <c:pt idx="211">
                  <c:v>18.490177154541019</c:v>
                </c:pt>
                <c:pt idx="212">
                  <c:v>18.32015228271484</c:v>
                </c:pt>
                <c:pt idx="213">
                  <c:v>18.29890060424805</c:v>
                </c:pt>
                <c:pt idx="214">
                  <c:v>17.725065231323239</c:v>
                </c:pt>
                <c:pt idx="215">
                  <c:v>17.53378868103027</c:v>
                </c:pt>
                <c:pt idx="216">
                  <c:v>17.19373893737793</c:v>
                </c:pt>
                <c:pt idx="217">
                  <c:v>17.15123176574707</c:v>
                </c:pt>
                <c:pt idx="218">
                  <c:v>17.363763809204102</c:v>
                </c:pt>
                <c:pt idx="219">
                  <c:v>17.53378868103027</c:v>
                </c:pt>
                <c:pt idx="220">
                  <c:v>17.873836517333981</c:v>
                </c:pt>
                <c:pt idx="221">
                  <c:v>17.810077667236332</c:v>
                </c:pt>
                <c:pt idx="222">
                  <c:v>17.108724594116211</c:v>
                </c:pt>
                <c:pt idx="223">
                  <c:v>17.002456665039059</c:v>
                </c:pt>
                <c:pt idx="224">
                  <c:v>16.938699722290039</c:v>
                </c:pt>
                <c:pt idx="225">
                  <c:v>16.896196365356449</c:v>
                </c:pt>
                <c:pt idx="226">
                  <c:v>16.81118202209473</c:v>
                </c:pt>
                <c:pt idx="227">
                  <c:v>16.42862510681152</c:v>
                </c:pt>
                <c:pt idx="228">
                  <c:v>16.194841384887699</c:v>
                </c:pt>
                <c:pt idx="229">
                  <c:v>16.216098785400391</c:v>
                </c:pt>
                <c:pt idx="230">
                  <c:v>16.471132278442379</c:v>
                </c:pt>
                <c:pt idx="231">
                  <c:v>16.789926528930661</c:v>
                </c:pt>
                <c:pt idx="232">
                  <c:v>16.258600234985352</c:v>
                </c:pt>
                <c:pt idx="233">
                  <c:v>16.577398300170898</c:v>
                </c:pt>
                <c:pt idx="234">
                  <c:v>16.471132278442379</c:v>
                </c:pt>
                <c:pt idx="235">
                  <c:v>16.44987869262695</c:v>
                </c:pt>
                <c:pt idx="236">
                  <c:v>16.322357177734379</c:v>
                </c:pt>
                <c:pt idx="237">
                  <c:v>16.364871978759769</c:v>
                </c:pt>
                <c:pt idx="238">
                  <c:v>17.066217422485352</c:v>
                </c:pt>
                <c:pt idx="239">
                  <c:v>17.29999923706055</c:v>
                </c:pt>
                <c:pt idx="240">
                  <c:v>17.406267166137699</c:v>
                </c:pt>
                <c:pt idx="241">
                  <c:v>17.023712158203121</c:v>
                </c:pt>
                <c:pt idx="242">
                  <c:v>17.19373893737793</c:v>
                </c:pt>
                <c:pt idx="243">
                  <c:v>17.416532516479489</c:v>
                </c:pt>
                <c:pt idx="244">
                  <c:v>17.352262496948239</c:v>
                </c:pt>
                <c:pt idx="245">
                  <c:v>17.43795204162598</c:v>
                </c:pt>
                <c:pt idx="246">
                  <c:v>18.080633163452148</c:v>
                </c:pt>
                <c:pt idx="247">
                  <c:v>17.994941711425781</c:v>
                </c:pt>
                <c:pt idx="248">
                  <c:v>18.1448974609375</c:v>
                </c:pt>
                <c:pt idx="249">
                  <c:v>18.659038543701168</c:v>
                </c:pt>
                <c:pt idx="250">
                  <c:v>18.48765754699707</c:v>
                </c:pt>
                <c:pt idx="251">
                  <c:v>18.48765754699707</c:v>
                </c:pt>
                <c:pt idx="252">
                  <c:v>18.551931381225589</c:v>
                </c:pt>
                <c:pt idx="253">
                  <c:v>18.5305061340332</c:v>
                </c:pt>
                <c:pt idx="254">
                  <c:v>18.616191864013668</c:v>
                </c:pt>
                <c:pt idx="255">
                  <c:v>18.209165573120121</c:v>
                </c:pt>
                <c:pt idx="256">
                  <c:v>18.209165573120121</c:v>
                </c:pt>
                <c:pt idx="257">
                  <c:v>18.273433685302731</c:v>
                </c:pt>
                <c:pt idx="258">
                  <c:v>18.42338943481445</c:v>
                </c:pt>
                <c:pt idx="259">
                  <c:v>18.42338943481445</c:v>
                </c:pt>
                <c:pt idx="260">
                  <c:v>18.42338943481445</c:v>
                </c:pt>
                <c:pt idx="261">
                  <c:v>18.359125137329102</c:v>
                </c:pt>
                <c:pt idx="262">
                  <c:v>18.444814682006839</c:v>
                </c:pt>
                <c:pt idx="263">
                  <c:v>18.187742233276371</c:v>
                </c:pt>
                <c:pt idx="264">
                  <c:v>18.10205078125</c:v>
                </c:pt>
                <c:pt idx="265">
                  <c:v>18.016363143920898</c:v>
                </c:pt>
                <c:pt idx="266">
                  <c:v>18.016363143920898</c:v>
                </c:pt>
                <c:pt idx="267">
                  <c:v>17.973518371582031</c:v>
                </c:pt>
                <c:pt idx="268">
                  <c:v>18.037784576416019</c:v>
                </c:pt>
                <c:pt idx="269">
                  <c:v>18.187742233276371</c:v>
                </c:pt>
                <c:pt idx="270">
                  <c:v>17.8878288269043</c:v>
                </c:pt>
                <c:pt idx="271">
                  <c:v>17.8449821472168</c:v>
                </c:pt>
                <c:pt idx="272">
                  <c:v>17.15946006774902</c:v>
                </c:pt>
                <c:pt idx="273">
                  <c:v>17.138040542602539</c:v>
                </c:pt>
                <c:pt idx="274">
                  <c:v>17.07376861572266</c:v>
                </c:pt>
                <c:pt idx="275">
                  <c:v>16.988079071044918</c:v>
                </c:pt>
                <c:pt idx="276">
                  <c:v>17.630756378173832</c:v>
                </c:pt>
                <c:pt idx="277">
                  <c:v>17.86640548706055</c:v>
                </c:pt>
                <c:pt idx="278">
                  <c:v>18.10205078125</c:v>
                </c:pt>
                <c:pt idx="279">
                  <c:v>17.780715942382809</c:v>
                </c:pt>
                <c:pt idx="280">
                  <c:v>17.952095031738281</c:v>
                </c:pt>
                <c:pt idx="281">
                  <c:v>18.316280364990231</c:v>
                </c:pt>
                <c:pt idx="282">
                  <c:v>18.48765754699707</c:v>
                </c:pt>
                <c:pt idx="283">
                  <c:v>18.401968002319339</c:v>
                </c:pt>
                <c:pt idx="284">
                  <c:v>18.50908279418945</c:v>
                </c:pt>
                <c:pt idx="285">
                  <c:v>18.316280364990231</c:v>
                </c:pt>
                <c:pt idx="286">
                  <c:v>18.401968002319339</c:v>
                </c:pt>
                <c:pt idx="287">
                  <c:v>18.337699890136719</c:v>
                </c:pt>
                <c:pt idx="288">
                  <c:v>18.42338943481445</c:v>
                </c:pt>
                <c:pt idx="289">
                  <c:v>19.194601058959961</c:v>
                </c:pt>
                <c:pt idx="290">
                  <c:v>19.15175819396973</c:v>
                </c:pt>
                <c:pt idx="291">
                  <c:v>19.237445831298832</c:v>
                </c:pt>
                <c:pt idx="292">
                  <c:v>19.194601058959961</c:v>
                </c:pt>
                <c:pt idx="293">
                  <c:v>19.280290603637699</c:v>
                </c:pt>
                <c:pt idx="294">
                  <c:v>19.623052597045898</c:v>
                </c:pt>
                <c:pt idx="295">
                  <c:v>19.730169296264648</c:v>
                </c:pt>
                <c:pt idx="296">
                  <c:v>19.351827621459961</c:v>
                </c:pt>
                <c:pt idx="297">
                  <c:v>19.264852523803711</c:v>
                </c:pt>
                <c:pt idx="298">
                  <c:v>19.221366882324219</c:v>
                </c:pt>
                <c:pt idx="299">
                  <c:v>19.156131744384769</c:v>
                </c:pt>
                <c:pt idx="300">
                  <c:v>19.090900421142582</c:v>
                </c:pt>
                <c:pt idx="301">
                  <c:v>19.177877426147461</c:v>
                </c:pt>
                <c:pt idx="302">
                  <c:v>19.264852523803711</c:v>
                </c:pt>
                <c:pt idx="303">
                  <c:v>19.264852523803711</c:v>
                </c:pt>
                <c:pt idx="304">
                  <c:v>19.308343887329102</c:v>
                </c:pt>
                <c:pt idx="305">
                  <c:v>19.003927230834961</c:v>
                </c:pt>
                <c:pt idx="306">
                  <c:v>19.525774002075199</c:v>
                </c:pt>
                <c:pt idx="307">
                  <c:v>19.134391784667969</c:v>
                </c:pt>
                <c:pt idx="308">
                  <c:v>19.11264610290527</c:v>
                </c:pt>
                <c:pt idx="309">
                  <c:v>19.351827621459961</c:v>
                </c:pt>
                <c:pt idx="310">
                  <c:v>19.74321365356445</c:v>
                </c:pt>
                <c:pt idx="311">
                  <c:v>20.069370269775391</c:v>
                </c:pt>
                <c:pt idx="312">
                  <c:v>20.243314743041989</c:v>
                </c:pt>
                <c:pt idx="313">
                  <c:v>20.46075439453125</c:v>
                </c:pt>
                <c:pt idx="314">
                  <c:v>20.243314743041989</c:v>
                </c:pt>
                <c:pt idx="315">
                  <c:v>20.134599685668949</c:v>
                </c:pt>
                <c:pt idx="316">
                  <c:v>20.22157096862793</c:v>
                </c:pt>
                <c:pt idx="317">
                  <c:v>20.178083419799801</c:v>
                </c:pt>
                <c:pt idx="318">
                  <c:v>20.22157096862793</c:v>
                </c:pt>
                <c:pt idx="319">
                  <c:v>20.634702682495121</c:v>
                </c:pt>
                <c:pt idx="320">
                  <c:v>20.786907196044918</c:v>
                </c:pt>
                <c:pt idx="321">
                  <c:v>21.265266418457031</c:v>
                </c:pt>
                <c:pt idx="322">
                  <c:v>21.22177696228027</c:v>
                </c:pt>
                <c:pt idx="323">
                  <c:v>21.22177696228027</c:v>
                </c:pt>
                <c:pt idx="324">
                  <c:v>20.65644645690918</c:v>
                </c:pt>
                <c:pt idx="325">
                  <c:v>21.015457153320309</c:v>
                </c:pt>
                <c:pt idx="326">
                  <c:v>21.081130981445309</c:v>
                </c:pt>
                <c:pt idx="327">
                  <c:v>21.146804809570309</c:v>
                </c:pt>
                <c:pt idx="328">
                  <c:v>21.278152465820309</c:v>
                </c:pt>
                <c:pt idx="329">
                  <c:v>21.015457153320309</c:v>
                </c:pt>
                <c:pt idx="330">
                  <c:v>20.818437576293949</c:v>
                </c:pt>
                <c:pt idx="331">
                  <c:v>20.796548843383789</c:v>
                </c:pt>
                <c:pt idx="332">
                  <c:v>20.796548843383789</c:v>
                </c:pt>
                <c:pt idx="333">
                  <c:v>20.774658203125</c:v>
                </c:pt>
                <c:pt idx="334">
                  <c:v>20.796548843383789</c:v>
                </c:pt>
                <c:pt idx="335">
                  <c:v>21.015457153320309</c:v>
                </c:pt>
                <c:pt idx="336">
                  <c:v>21.21247482299805</c:v>
                </c:pt>
                <c:pt idx="337">
                  <c:v>21.300043106079102</c:v>
                </c:pt>
                <c:pt idx="338">
                  <c:v>21.365716934204102</c:v>
                </c:pt>
                <c:pt idx="339">
                  <c:v>21.38760948181152</c:v>
                </c:pt>
                <c:pt idx="340">
                  <c:v>21.343826293945309</c:v>
                </c:pt>
                <c:pt idx="341">
                  <c:v>21.847322463989261</c:v>
                </c:pt>
                <c:pt idx="342">
                  <c:v>21.891103744506839</c:v>
                </c:pt>
                <c:pt idx="343">
                  <c:v>21.672187805175781</c:v>
                </c:pt>
                <c:pt idx="344">
                  <c:v>22.08812141418457</c:v>
                </c:pt>
                <c:pt idx="345">
                  <c:v>22.022451400756839</c:v>
                </c:pt>
                <c:pt idx="346">
                  <c:v>21.672187805175781</c:v>
                </c:pt>
                <c:pt idx="347">
                  <c:v>22.11001014709473</c:v>
                </c:pt>
                <c:pt idx="348">
                  <c:v>21.912994384765621</c:v>
                </c:pt>
                <c:pt idx="349">
                  <c:v>21.86921310424805</c:v>
                </c:pt>
                <c:pt idx="350">
                  <c:v>22.2851448059082</c:v>
                </c:pt>
                <c:pt idx="351">
                  <c:v>21.956777572631839</c:v>
                </c:pt>
                <c:pt idx="352">
                  <c:v>21.672187805175781</c:v>
                </c:pt>
                <c:pt idx="353">
                  <c:v>20.599529266357418</c:v>
                </c:pt>
                <c:pt idx="354">
                  <c:v>20.40250396728516</c:v>
                </c:pt>
                <c:pt idx="355">
                  <c:v>20.53385162353516</c:v>
                </c:pt>
                <c:pt idx="356">
                  <c:v>20.884111404418949</c:v>
                </c:pt>
                <c:pt idx="357">
                  <c:v>21.168695449829102</c:v>
                </c:pt>
                <c:pt idx="358">
                  <c:v>21.168695449829102</c:v>
                </c:pt>
                <c:pt idx="359">
                  <c:v>20.906002044677731</c:v>
                </c:pt>
                <c:pt idx="360">
                  <c:v>20.29305267333984</c:v>
                </c:pt>
                <c:pt idx="361">
                  <c:v>19.483083724975589</c:v>
                </c:pt>
                <c:pt idx="362">
                  <c:v>19.132822036743161</c:v>
                </c:pt>
                <c:pt idx="363">
                  <c:v>21.015457153320309</c:v>
                </c:pt>
                <c:pt idx="364">
                  <c:v>20.84033203125</c:v>
                </c:pt>
                <c:pt idx="365">
                  <c:v>21.015457153320309</c:v>
                </c:pt>
                <c:pt idx="366">
                  <c:v>20.687093734741211</c:v>
                </c:pt>
                <c:pt idx="367">
                  <c:v>20.752767562866211</c:v>
                </c:pt>
                <c:pt idx="368">
                  <c:v>20.227376937866211</c:v>
                </c:pt>
                <c:pt idx="369">
                  <c:v>20.139812469482418</c:v>
                </c:pt>
                <c:pt idx="370">
                  <c:v>20.271163940429691</c:v>
                </c:pt>
                <c:pt idx="371">
                  <c:v>19.942792892456051</c:v>
                </c:pt>
                <c:pt idx="372">
                  <c:v>19.96468353271484</c:v>
                </c:pt>
                <c:pt idx="373">
                  <c:v>20.336833953857418</c:v>
                </c:pt>
                <c:pt idx="374">
                  <c:v>20.468179702758789</c:v>
                </c:pt>
                <c:pt idx="375">
                  <c:v>20.73087310791016</c:v>
                </c:pt>
                <c:pt idx="376">
                  <c:v>21.60651779174805</c:v>
                </c:pt>
                <c:pt idx="377">
                  <c:v>21.453279495239261</c:v>
                </c:pt>
                <c:pt idx="378">
                  <c:v>21.234373092651371</c:v>
                </c:pt>
                <c:pt idx="379">
                  <c:v>21.781644821166989</c:v>
                </c:pt>
                <c:pt idx="380">
                  <c:v>21.562736511230469</c:v>
                </c:pt>
                <c:pt idx="381">
                  <c:v>21.715969085693359</c:v>
                </c:pt>
                <c:pt idx="382">
                  <c:v>21.168695449829102</c:v>
                </c:pt>
                <c:pt idx="383">
                  <c:v>20.796548843383789</c:v>
                </c:pt>
                <c:pt idx="384">
                  <c:v>21.86921310424805</c:v>
                </c:pt>
                <c:pt idx="385">
                  <c:v>21.86921310424805</c:v>
                </c:pt>
                <c:pt idx="386">
                  <c:v>21.409494400024411</c:v>
                </c:pt>
                <c:pt idx="387">
                  <c:v>20.99356651306152</c:v>
                </c:pt>
                <c:pt idx="388">
                  <c:v>20.949785232543949</c:v>
                </c:pt>
                <c:pt idx="389">
                  <c:v>21.562736511230469</c:v>
                </c:pt>
                <c:pt idx="390">
                  <c:v>21.19058799743652</c:v>
                </c:pt>
                <c:pt idx="391">
                  <c:v>21.891103744506839</c:v>
                </c:pt>
                <c:pt idx="392">
                  <c:v>21.694084167480469</c:v>
                </c:pt>
                <c:pt idx="393">
                  <c:v>21.234373092651371</c:v>
                </c:pt>
                <c:pt idx="394">
                  <c:v>21.321933746337891</c:v>
                </c:pt>
                <c:pt idx="395">
                  <c:v>21.300043106079102</c:v>
                </c:pt>
                <c:pt idx="396">
                  <c:v>21.453279495239261</c:v>
                </c:pt>
                <c:pt idx="397">
                  <c:v>21.25626182556152</c:v>
                </c:pt>
                <c:pt idx="398">
                  <c:v>21.321933746337891</c:v>
                </c:pt>
                <c:pt idx="399">
                  <c:v>21.015457153320309</c:v>
                </c:pt>
                <c:pt idx="400">
                  <c:v>21.278152465820309</c:v>
                </c:pt>
                <c:pt idx="401">
                  <c:v>20.271163940429691</c:v>
                </c:pt>
                <c:pt idx="402">
                  <c:v>18.951450347900391</c:v>
                </c:pt>
                <c:pt idx="403">
                  <c:v>18.26270866394043</c:v>
                </c:pt>
                <c:pt idx="404">
                  <c:v>18.218271255493161</c:v>
                </c:pt>
                <c:pt idx="405">
                  <c:v>18.66262054443359</c:v>
                </c:pt>
                <c:pt idx="406">
                  <c:v>18.929227828979489</c:v>
                </c:pt>
                <c:pt idx="407">
                  <c:v>18.907012939453121</c:v>
                </c:pt>
                <c:pt idx="408">
                  <c:v>18.995882034301761</c:v>
                </c:pt>
                <c:pt idx="409">
                  <c:v>19.040315628051761</c:v>
                </c:pt>
                <c:pt idx="410">
                  <c:v>18.884796142578121</c:v>
                </c:pt>
                <c:pt idx="411">
                  <c:v>18.440444946289059</c:v>
                </c:pt>
                <c:pt idx="412">
                  <c:v>18.77370643615723</c:v>
                </c:pt>
                <c:pt idx="413">
                  <c:v>19.484664916992191</c:v>
                </c:pt>
                <c:pt idx="414">
                  <c:v>19.55131721496582</c:v>
                </c:pt>
                <c:pt idx="415">
                  <c:v>19.795711517333981</c:v>
                </c:pt>
                <c:pt idx="416">
                  <c:v>19.751276016235352</c:v>
                </c:pt>
                <c:pt idx="417">
                  <c:v>19.55131721496582</c:v>
                </c:pt>
                <c:pt idx="418">
                  <c:v>19.729059219360352</c:v>
                </c:pt>
                <c:pt idx="419">
                  <c:v>19.751276016235352</c:v>
                </c:pt>
                <c:pt idx="420">
                  <c:v>19.995662689208981</c:v>
                </c:pt>
                <c:pt idx="421">
                  <c:v>19.884580612182621</c:v>
                </c:pt>
                <c:pt idx="422">
                  <c:v>19.973451614379879</c:v>
                </c:pt>
                <c:pt idx="423">
                  <c:v>19.973451614379879</c:v>
                </c:pt>
                <c:pt idx="424">
                  <c:v>20.173404693603519</c:v>
                </c:pt>
                <c:pt idx="425">
                  <c:v>20.128969192504879</c:v>
                </c:pt>
                <c:pt idx="426">
                  <c:v>20.173404693603519</c:v>
                </c:pt>
                <c:pt idx="427">
                  <c:v>20.684406280517582</c:v>
                </c:pt>
                <c:pt idx="428">
                  <c:v>20.52888107299805</c:v>
                </c:pt>
                <c:pt idx="429">
                  <c:v>20.773271560668949</c:v>
                </c:pt>
                <c:pt idx="430">
                  <c:v>21.195404052734379</c:v>
                </c:pt>
                <c:pt idx="431">
                  <c:v>21.150972366333011</c:v>
                </c:pt>
                <c:pt idx="432">
                  <c:v>21.37314605712891</c:v>
                </c:pt>
                <c:pt idx="433">
                  <c:v>21.884145736694339</c:v>
                </c:pt>
                <c:pt idx="434">
                  <c:v>21.43979454040527</c:v>
                </c:pt>
                <c:pt idx="435">
                  <c:v>21.7508430480957</c:v>
                </c:pt>
                <c:pt idx="436">
                  <c:v>21.550886154174801</c:v>
                </c:pt>
                <c:pt idx="437">
                  <c:v>21.39536094665527</c:v>
                </c:pt>
                <c:pt idx="438">
                  <c:v>21.37314605712891</c:v>
                </c:pt>
                <c:pt idx="439">
                  <c:v>21.462015151977539</c:v>
                </c:pt>
                <c:pt idx="440">
                  <c:v>21.7508430480957</c:v>
                </c:pt>
                <c:pt idx="441">
                  <c:v>21.039882659912109</c:v>
                </c:pt>
                <c:pt idx="442">
                  <c:v>21.084318161010739</c:v>
                </c:pt>
                <c:pt idx="443">
                  <c:v>21.284275054931641</c:v>
                </c:pt>
                <c:pt idx="444">
                  <c:v>21.328708648681641</c:v>
                </c:pt>
                <c:pt idx="445">
                  <c:v>21.52866363525391</c:v>
                </c:pt>
                <c:pt idx="446">
                  <c:v>21.328708648681641</c:v>
                </c:pt>
                <c:pt idx="447">
                  <c:v>21.37314605712891</c:v>
                </c:pt>
                <c:pt idx="448">
                  <c:v>20.839923858642582</c:v>
                </c:pt>
                <c:pt idx="449">
                  <c:v>20.88436126708984</c:v>
                </c:pt>
                <c:pt idx="450">
                  <c:v>20.817705154418949</c:v>
                </c:pt>
                <c:pt idx="451">
                  <c:v>20.88436126708984</c:v>
                </c:pt>
                <c:pt idx="452">
                  <c:v>20.97323036193848</c:v>
                </c:pt>
                <c:pt idx="453">
                  <c:v>21.306491851806641</c:v>
                </c:pt>
                <c:pt idx="454">
                  <c:v>21.106536865234379</c:v>
                </c:pt>
                <c:pt idx="455">
                  <c:v>21.17319297790527</c:v>
                </c:pt>
                <c:pt idx="456">
                  <c:v>21.306491851806641</c:v>
                </c:pt>
                <c:pt idx="457">
                  <c:v>20.957204818725589</c:v>
                </c:pt>
                <c:pt idx="458">
                  <c:v>20.73186111450195</c:v>
                </c:pt>
                <c:pt idx="459">
                  <c:v>20.79946327209473</c:v>
                </c:pt>
                <c:pt idx="460">
                  <c:v>21.069879531860352</c:v>
                </c:pt>
                <c:pt idx="461">
                  <c:v>20.416374206542969</c:v>
                </c:pt>
                <c:pt idx="462">
                  <c:v>19.853010177612301</c:v>
                </c:pt>
                <c:pt idx="463">
                  <c:v>20.70932769775391</c:v>
                </c:pt>
                <c:pt idx="464">
                  <c:v>20.28116607666016</c:v>
                </c:pt>
                <c:pt idx="465">
                  <c:v>20.348770141601559</c:v>
                </c:pt>
                <c:pt idx="466">
                  <c:v>20.05582237243652</c:v>
                </c:pt>
                <c:pt idx="467">
                  <c:v>19.898078918457031</c:v>
                </c:pt>
                <c:pt idx="468">
                  <c:v>19.898078918457031</c:v>
                </c:pt>
                <c:pt idx="469">
                  <c:v>19.943149566650391</c:v>
                </c:pt>
                <c:pt idx="470">
                  <c:v>20.66425704956055</c:v>
                </c:pt>
                <c:pt idx="471">
                  <c:v>20.574117660522461</c:v>
                </c:pt>
                <c:pt idx="472">
                  <c:v>20.1910285949707</c:v>
                </c:pt>
                <c:pt idx="473">
                  <c:v>20.16849327087402</c:v>
                </c:pt>
                <c:pt idx="474">
                  <c:v>20.05582237243652</c:v>
                </c:pt>
                <c:pt idx="475">
                  <c:v>19.830474853515621</c:v>
                </c:pt>
                <c:pt idx="476">
                  <c:v>19.830474853515621</c:v>
                </c:pt>
                <c:pt idx="477">
                  <c:v>19.80793571472168</c:v>
                </c:pt>
                <c:pt idx="478">
                  <c:v>19.69526481628418</c:v>
                </c:pt>
                <c:pt idx="479">
                  <c:v>19.717800140380859</c:v>
                </c:pt>
                <c:pt idx="480">
                  <c:v>19.853010177612301</c:v>
                </c:pt>
                <c:pt idx="481">
                  <c:v>19.853010177612301</c:v>
                </c:pt>
                <c:pt idx="482">
                  <c:v>19.920610427856449</c:v>
                </c:pt>
                <c:pt idx="483">
                  <c:v>19.943149566650391</c:v>
                </c:pt>
                <c:pt idx="484">
                  <c:v>19.60512733459473</c:v>
                </c:pt>
                <c:pt idx="485">
                  <c:v>19.357248306274411</c:v>
                </c:pt>
                <c:pt idx="486">
                  <c:v>19.56005859375</c:v>
                </c:pt>
                <c:pt idx="487">
                  <c:v>19.717800140380859</c:v>
                </c:pt>
                <c:pt idx="488">
                  <c:v>19.650199890136719</c:v>
                </c:pt>
                <c:pt idx="489">
                  <c:v>19.46992111206055</c:v>
                </c:pt>
                <c:pt idx="490">
                  <c:v>19.540275573730469</c:v>
                </c:pt>
                <c:pt idx="491">
                  <c:v>19.880695343017582</c:v>
                </c:pt>
                <c:pt idx="492">
                  <c:v>19.835308074951168</c:v>
                </c:pt>
                <c:pt idx="493">
                  <c:v>19.835308074951168</c:v>
                </c:pt>
                <c:pt idx="494">
                  <c:v>19.585664749145511</c:v>
                </c:pt>
                <c:pt idx="495">
                  <c:v>19.971477508544918</c:v>
                </c:pt>
                <c:pt idx="496">
                  <c:v>19.744527816772461</c:v>
                </c:pt>
                <c:pt idx="497">
                  <c:v>19.562973022460941</c:v>
                </c:pt>
                <c:pt idx="498">
                  <c:v>19.313327789306641</c:v>
                </c:pt>
                <c:pt idx="499">
                  <c:v>19.426803588867191</c:v>
                </c:pt>
                <c:pt idx="500">
                  <c:v>19.040988922119141</c:v>
                </c:pt>
                <c:pt idx="501">
                  <c:v>18.972906112670898</c:v>
                </c:pt>
                <c:pt idx="502">
                  <c:v>18.79134368896484</c:v>
                </c:pt>
                <c:pt idx="503">
                  <c:v>19.018293380737301</c:v>
                </c:pt>
                <c:pt idx="504">
                  <c:v>18.745954513549801</c:v>
                </c:pt>
                <c:pt idx="505">
                  <c:v>18.745954513549801</c:v>
                </c:pt>
                <c:pt idx="506">
                  <c:v>18.60978889465332</c:v>
                </c:pt>
                <c:pt idx="507">
                  <c:v>18.723260879516602</c:v>
                </c:pt>
                <c:pt idx="508">
                  <c:v>18.723260879516602</c:v>
                </c:pt>
                <c:pt idx="509">
                  <c:v>18.587091445922852</c:v>
                </c:pt>
                <c:pt idx="510">
                  <c:v>18.38283538818359</c:v>
                </c:pt>
                <c:pt idx="511">
                  <c:v>18.26936149597168</c:v>
                </c:pt>
                <c:pt idx="512">
                  <c:v>18.133193969726559</c:v>
                </c:pt>
                <c:pt idx="513">
                  <c:v>18.019720077514648</c:v>
                </c:pt>
                <c:pt idx="514">
                  <c:v>18.133193969726559</c:v>
                </c:pt>
                <c:pt idx="515">
                  <c:v>17.588516235351559</c:v>
                </c:pt>
                <c:pt idx="516">
                  <c:v>17.633909225463871</c:v>
                </c:pt>
                <c:pt idx="517">
                  <c:v>17.588516235351559</c:v>
                </c:pt>
                <c:pt idx="518">
                  <c:v>17.81546592712402</c:v>
                </c:pt>
                <c:pt idx="519">
                  <c:v>17.928939819335941</c:v>
                </c:pt>
                <c:pt idx="520">
                  <c:v>17.95163536071777</c:v>
                </c:pt>
                <c:pt idx="521">
                  <c:v>18.042415618896481</c:v>
                </c:pt>
                <c:pt idx="522">
                  <c:v>18.26936149597168</c:v>
                </c:pt>
                <c:pt idx="523">
                  <c:v>18.95020866394043</c:v>
                </c:pt>
                <c:pt idx="524">
                  <c:v>18.904819488525391</c:v>
                </c:pt>
                <c:pt idx="525">
                  <c:v>18.564397811889648</c:v>
                </c:pt>
                <c:pt idx="526">
                  <c:v>18.496309280395511</c:v>
                </c:pt>
                <c:pt idx="527">
                  <c:v>18.51900672912598</c:v>
                </c:pt>
                <c:pt idx="528">
                  <c:v>18.60978889465332</c:v>
                </c:pt>
                <c:pt idx="529">
                  <c:v>18.677871704101559</c:v>
                </c:pt>
                <c:pt idx="530">
                  <c:v>18.60978889465332</c:v>
                </c:pt>
                <c:pt idx="531">
                  <c:v>18.587091445922852</c:v>
                </c:pt>
                <c:pt idx="532">
                  <c:v>18.700565338134769</c:v>
                </c:pt>
                <c:pt idx="533">
                  <c:v>19.040988922119141</c:v>
                </c:pt>
                <c:pt idx="534">
                  <c:v>18.836736679077148</c:v>
                </c:pt>
                <c:pt idx="535">
                  <c:v>19.47219276428223</c:v>
                </c:pt>
                <c:pt idx="536">
                  <c:v>19.154460906982418</c:v>
                </c:pt>
                <c:pt idx="537">
                  <c:v>19.404108047485352</c:v>
                </c:pt>
                <c:pt idx="538">
                  <c:v>19.222543716430661</c:v>
                </c:pt>
                <c:pt idx="539">
                  <c:v>19.040988922119141</c:v>
                </c:pt>
                <c:pt idx="540">
                  <c:v>19.06368255615234</c:v>
                </c:pt>
                <c:pt idx="541">
                  <c:v>19.08637619018555</c:v>
                </c:pt>
                <c:pt idx="542">
                  <c:v>18.836736679077148</c:v>
                </c:pt>
                <c:pt idx="543">
                  <c:v>18.723260879516602</c:v>
                </c:pt>
                <c:pt idx="544">
                  <c:v>19.29063606262207</c:v>
                </c:pt>
                <c:pt idx="545">
                  <c:v>19.29063606262207</c:v>
                </c:pt>
                <c:pt idx="546">
                  <c:v>19.562973022460941</c:v>
                </c:pt>
                <c:pt idx="547">
                  <c:v>19.313327789306641</c:v>
                </c:pt>
                <c:pt idx="548">
                  <c:v>19.676445007324219</c:v>
                </c:pt>
                <c:pt idx="549">
                  <c:v>19.35123252868652</c:v>
                </c:pt>
                <c:pt idx="550">
                  <c:v>19.074457168579102</c:v>
                </c:pt>
                <c:pt idx="551">
                  <c:v>19.374298095703121</c:v>
                </c:pt>
                <c:pt idx="552">
                  <c:v>19.374298095703121</c:v>
                </c:pt>
                <c:pt idx="553">
                  <c:v>19.258974075317379</c:v>
                </c:pt>
                <c:pt idx="554">
                  <c:v>19.120586395263668</c:v>
                </c:pt>
                <c:pt idx="555">
                  <c:v>19.35123252868652</c:v>
                </c:pt>
                <c:pt idx="556">
                  <c:v>19.074457168579102</c:v>
                </c:pt>
                <c:pt idx="557">
                  <c:v>19.051393508911129</c:v>
                </c:pt>
                <c:pt idx="558">
                  <c:v>19.166715621948239</c:v>
                </c:pt>
                <c:pt idx="559">
                  <c:v>19.30510330200195</c:v>
                </c:pt>
                <c:pt idx="560">
                  <c:v>19.374298095703121</c:v>
                </c:pt>
                <c:pt idx="561">
                  <c:v>19.420427322387699</c:v>
                </c:pt>
                <c:pt idx="562">
                  <c:v>19.604946136474609</c:v>
                </c:pt>
                <c:pt idx="563">
                  <c:v>20.15849494934082</c:v>
                </c:pt>
                <c:pt idx="564">
                  <c:v>19.835588455200199</c:v>
                </c:pt>
                <c:pt idx="565">
                  <c:v>19.76639556884766</c:v>
                </c:pt>
                <c:pt idx="566">
                  <c:v>19.95091438293457</c:v>
                </c:pt>
                <c:pt idx="567">
                  <c:v>19.95091438293457</c:v>
                </c:pt>
                <c:pt idx="568">
                  <c:v>20.481399536132809</c:v>
                </c:pt>
                <c:pt idx="569">
                  <c:v>20.181558609008789</c:v>
                </c:pt>
                <c:pt idx="570">
                  <c:v>20.319948196411129</c:v>
                </c:pt>
                <c:pt idx="571">
                  <c:v>20.250749588012699</c:v>
                </c:pt>
                <c:pt idx="572">
                  <c:v>19.973978042602539</c:v>
                </c:pt>
                <c:pt idx="573">
                  <c:v>20.043170928955082</c:v>
                </c:pt>
                <c:pt idx="574">
                  <c:v>20.06623458862305</c:v>
                </c:pt>
                <c:pt idx="575">
                  <c:v>20.043170928955082</c:v>
                </c:pt>
                <c:pt idx="576">
                  <c:v>20.41220855712891</c:v>
                </c:pt>
                <c:pt idx="577">
                  <c:v>20.089302062988281</c:v>
                </c:pt>
                <c:pt idx="578">
                  <c:v>20.2738151550293</c:v>
                </c:pt>
                <c:pt idx="579">
                  <c:v>20.181558609008789</c:v>
                </c:pt>
                <c:pt idx="580">
                  <c:v>20.66591644287109</c:v>
                </c:pt>
                <c:pt idx="581">
                  <c:v>20.45833587646484</c:v>
                </c:pt>
                <c:pt idx="582">
                  <c:v>20.758174896240231</c:v>
                </c:pt>
                <c:pt idx="583">
                  <c:v>20.57365798950195</c:v>
                </c:pt>
                <c:pt idx="584">
                  <c:v>20.942691802978519</c:v>
                </c:pt>
                <c:pt idx="585">
                  <c:v>20.7812385559082</c:v>
                </c:pt>
                <c:pt idx="586">
                  <c:v>20.663295745849609</c:v>
                </c:pt>
                <c:pt idx="587">
                  <c:v>20.309474945068359</c:v>
                </c:pt>
                <c:pt idx="588">
                  <c:v>20.403827667236332</c:v>
                </c:pt>
                <c:pt idx="589">
                  <c:v>20.451005935668949</c:v>
                </c:pt>
                <c:pt idx="590">
                  <c:v>20.828414916992191</c:v>
                </c:pt>
                <c:pt idx="591">
                  <c:v>20.663295745849609</c:v>
                </c:pt>
                <c:pt idx="592">
                  <c:v>20.7812385559082</c:v>
                </c:pt>
                <c:pt idx="593">
                  <c:v>20.852005004882809</c:v>
                </c:pt>
                <c:pt idx="594">
                  <c:v>20.875595092773441</c:v>
                </c:pt>
                <c:pt idx="595">
                  <c:v>20.75765228271484</c:v>
                </c:pt>
                <c:pt idx="596">
                  <c:v>20.56894683837891</c:v>
                </c:pt>
                <c:pt idx="597">
                  <c:v>20.639711380004879</c:v>
                </c:pt>
                <c:pt idx="598">
                  <c:v>20.380241394042969</c:v>
                </c:pt>
                <c:pt idx="599">
                  <c:v>20.451005935668949</c:v>
                </c:pt>
                <c:pt idx="600">
                  <c:v>20.35665130615234</c:v>
                </c:pt>
                <c:pt idx="601">
                  <c:v>20.238714218139648</c:v>
                </c:pt>
                <c:pt idx="602">
                  <c:v>20.050004959106449</c:v>
                </c:pt>
                <c:pt idx="603">
                  <c:v>20.002824783325199</c:v>
                </c:pt>
                <c:pt idx="604">
                  <c:v>20.073593139648441</c:v>
                </c:pt>
                <c:pt idx="605">
                  <c:v>20.262298583984379</c:v>
                </c:pt>
                <c:pt idx="606">
                  <c:v>20.262298583984379</c:v>
                </c:pt>
                <c:pt idx="607">
                  <c:v>20.050004959106449</c:v>
                </c:pt>
                <c:pt idx="608">
                  <c:v>19.932065963745121</c:v>
                </c:pt>
                <c:pt idx="609">
                  <c:v>20.35665130615234</c:v>
                </c:pt>
                <c:pt idx="610">
                  <c:v>20.262298583984379</c:v>
                </c:pt>
                <c:pt idx="611">
                  <c:v>19.95565223693848</c:v>
                </c:pt>
                <c:pt idx="612">
                  <c:v>19.861299514770511</c:v>
                </c:pt>
                <c:pt idx="613">
                  <c:v>20.02641677856445</c:v>
                </c:pt>
                <c:pt idx="614">
                  <c:v>20.02641677856445</c:v>
                </c:pt>
                <c:pt idx="615">
                  <c:v>19.719770431518551</c:v>
                </c:pt>
                <c:pt idx="616">
                  <c:v>19.743356704711911</c:v>
                </c:pt>
                <c:pt idx="617">
                  <c:v>19.95565223693848</c:v>
                </c:pt>
                <c:pt idx="618">
                  <c:v>19.908473968505859</c:v>
                </c:pt>
                <c:pt idx="619">
                  <c:v>19.95565223693848</c:v>
                </c:pt>
                <c:pt idx="620">
                  <c:v>20.521768569946289</c:v>
                </c:pt>
                <c:pt idx="621">
                  <c:v>20.875595092773441</c:v>
                </c:pt>
                <c:pt idx="622">
                  <c:v>20.922769546508789</c:v>
                </c:pt>
                <c:pt idx="623">
                  <c:v>20.686887741088871</c:v>
                </c:pt>
                <c:pt idx="624">
                  <c:v>20.309474945068359</c:v>
                </c:pt>
                <c:pt idx="625">
                  <c:v>20.71047210693359</c:v>
                </c:pt>
                <c:pt idx="626">
                  <c:v>20.56894683837891</c:v>
                </c:pt>
                <c:pt idx="627">
                  <c:v>20.309474945068359</c:v>
                </c:pt>
                <c:pt idx="628">
                  <c:v>20.285886764526371</c:v>
                </c:pt>
                <c:pt idx="629">
                  <c:v>20.215122222900391</c:v>
                </c:pt>
                <c:pt idx="630">
                  <c:v>20.333065032958981</c:v>
                </c:pt>
                <c:pt idx="631">
                  <c:v>20.16794586181641</c:v>
                </c:pt>
                <c:pt idx="632">
                  <c:v>20.16794586181641</c:v>
                </c:pt>
                <c:pt idx="633">
                  <c:v>20.262298583984379</c:v>
                </c:pt>
                <c:pt idx="634">
                  <c:v>20.380241394042969</c:v>
                </c:pt>
                <c:pt idx="635">
                  <c:v>20.262298583984379</c:v>
                </c:pt>
                <c:pt idx="636">
                  <c:v>20.285886764526371</c:v>
                </c:pt>
                <c:pt idx="637">
                  <c:v>20.120771408081051</c:v>
                </c:pt>
                <c:pt idx="638">
                  <c:v>20.403827667236332</c:v>
                </c:pt>
                <c:pt idx="639">
                  <c:v>20.238714218139648</c:v>
                </c:pt>
                <c:pt idx="640">
                  <c:v>20.191535949707031</c:v>
                </c:pt>
                <c:pt idx="641">
                  <c:v>20.380241394042969</c:v>
                </c:pt>
                <c:pt idx="642">
                  <c:v>20.545358657836911</c:v>
                </c:pt>
                <c:pt idx="643">
                  <c:v>20.663295745849609</c:v>
                </c:pt>
                <c:pt idx="644">
                  <c:v>20.804826736450199</c:v>
                </c:pt>
                <c:pt idx="645">
                  <c:v>20.734062194824219</c:v>
                </c:pt>
                <c:pt idx="646">
                  <c:v>20.946359634399411</c:v>
                </c:pt>
                <c:pt idx="647">
                  <c:v>21.205829620361332</c:v>
                </c:pt>
                <c:pt idx="648">
                  <c:v>20.843954086303711</c:v>
                </c:pt>
                <c:pt idx="649">
                  <c:v>20.38558197021484</c:v>
                </c:pt>
                <c:pt idx="650">
                  <c:v>20.48208045959473</c:v>
                </c:pt>
                <c:pt idx="651">
                  <c:v>20.433828353881839</c:v>
                </c:pt>
                <c:pt idx="652">
                  <c:v>20.433828353881839</c:v>
                </c:pt>
                <c:pt idx="653">
                  <c:v>20.2408332824707</c:v>
                </c:pt>
                <c:pt idx="654">
                  <c:v>20.40970611572266</c:v>
                </c:pt>
                <c:pt idx="655">
                  <c:v>20.6268310546875</c:v>
                </c:pt>
                <c:pt idx="656">
                  <c:v>20.264957427978519</c:v>
                </c:pt>
                <c:pt idx="657">
                  <c:v>20.02370643615723</c:v>
                </c:pt>
                <c:pt idx="658">
                  <c:v>19.806583404541019</c:v>
                </c:pt>
                <c:pt idx="659">
                  <c:v>18.81745719909668</c:v>
                </c:pt>
                <c:pt idx="660">
                  <c:v>19.56533241271973</c:v>
                </c:pt>
                <c:pt idx="661">
                  <c:v>19.830705642700199</c:v>
                </c:pt>
                <c:pt idx="662">
                  <c:v>19.49295616149902</c:v>
                </c:pt>
                <c:pt idx="663">
                  <c:v>19.251707077026371</c:v>
                </c:pt>
                <c:pt idx="664">
                  <c:v>19.299957275390621</c:v>
                </c:pt>
                <c:pt idx="665">
                  <c:v>19.299957275390621</c:v>
                </c:pt>
                <c:pt idx="666">
                  <c:v>19.10695838928223</c:v>
                </c:pt>
                <c:pt idx="667">
                  <c:v>19.49295616149902</c:v>
                </c:pt>
                <c:pt idx="668">
                  <c:v>19.034585952758789</c:v>
                </c:pt>
                <c:pt idx="669">
                  <c:v>19.203458786010739</c:v>
                </c:pt>
                <c:pt idx="670">
                  <c:v>18.841583251953121</c:v>
                </c:pt>
                <c:pt idx="671">
                  <c:v>18.7209587097168</c:v>
                </c:pt>
                <c:pt idx="672">
                  <c:v>19.10695838928223</c:v>
                </c:pt>
                <c:pt idx="673">
                  <c:v>18.8657112121582</c:v>
                </c:pt>
                <c:pt idx="674">
                  <c:v>18.793333053588871</c:v>
                </c:pt>
                <c:pt idx="675">
                  <c:v>19.517082214355469</c:v>
                </c:pt>
                <c:pt idx="676">
                  <c:v>19.6377067565918</c:v>
                </c:pt>
                <c:pt idx="677">
                  <c:v>19.251707077026371</c:v>
                </c:pt>
                <c:pt idx="678">
                  <c:v>19.01045989990234</c:v>
                </c:pt>
                <c:pt idx="679">
                  <c:v>18.81745719909668</c:v>
                </c:pt>
                <c:pt idx="680">
                  <c:v>18.8657112121582</c:v>
                </c:pt>
                <c:pt idx="681">
                  <c:v>19.10695838928223</c:v>
                </c:pt>
                <c:pt idx="682">
                  <c:v>19.155208587646481</c:v>
                </c:pt>
                <c:pt idx="683">
                  <c:v>19.251707077026371</c:v>
                </c:pt>
                <c:pt idx="684">
                  <c:v>18.913959503173832</c:v>
                </c:pt>
                <c:pt idx="685">
                  <c:v>19.251707077026371</c:v>
                </c:pt>
                <c:pt idx="686">
                  <c:v>19.058708190917969</c:v>
                </c:pt>
                <c:pt idx="687">
                  <c:v>19.299957275390621</c:v>
                </c:pt>
                <c:pt idx="688">
                  <c:v>19.155208587646481</c:v>
                </c:pt>
                <c:pt idx="689">
                  <c:v>18.962211608886719</c:v>
                </c:pt>
                <c:pt idx="690">
                  <c:v>18.431461334228519</c:v>
                </c:pt>
                <c:pt idx="691">
                  <c:v>18.57620811462402</c:v>
                </c:pt>
                <c:pt idx="692">
                  <c:v>18.334962844848629</c:v>
                </c:pt>
                <c:pt idx="693">
                  <c:v>17.997211456298832</c:v>
                </c:pt>
                <c:pt idx="694">
                  <c:v>17.611211776733398</c:v>
                </c:pt>
                <c:pt idx="695">
                  <c:v>15.92246627807617</c:v>
                </c:pt>
                <c:pt idx="696">
                  <c:v>16.98396110534668</c:v>
                </c:pt>
                <c:pt idx="697">
                  <c:v>16.597965240478519</c:v>
                </c:pt>
                <c:pt idx="698">
                  <c:v>16.88746452331543</c:v>
                </c:pt>
                <c:pt idx="699">
                  <c:v>16.88746452331543</c:v>
                </c:pt>
                <c:pt idx="700">
                  <c:v>16.79096603393555</c:v>
                </c:pt>
                <c:pt idx="701">
                  <c:v>16.74271392822266</c:v>
                </c:pt>
                <c:pt idx="702">
                  <c:v>16.694463729858398</c:v>
                </c:pt>
                <c:pt idx="703">
                  <c:v>16.646213531494141</c:v>
                </c:pt>
                <c:pt idx="704">
                  <c:v>16.50146484375</c:v>
                </c:pt>
                <c:pt idx="705">
                  <c:v>16.308462142944339</c:v>
                </c:pt>
                <c:pt idx="706">
                  <c:v>16.308462142944339</c:v>
                </c:pt>
                <c:pt idx="707">
                  <c:v>16.453214645385739</c:v>
                </c:pt>
                <c:pt idx="708">
                  <c:v>16.404962539672852</c:v>
                </c:pt>
                <c:pt idx="709">
                  <c:v>16.549713134765621</c:v>
                </c:pt>
                <c:pt idx="710">
                  <c:v>16.163713455200199</c:v>
                </c:pt>
                <c:pt idx="711">
                  <c:v>16.50146484375</c:v>
                </c:pt>
                <c:pt idx="712">
                  <c:v>16.646213531494141</c:v>
                </c:pt>
                <c:pt idx="713">
                  <c:v>16.944355010986332</c:v>
                </c:pt>
                <c:pt idx="714">
                  <c:v>16.795282363891602</c:v>
                </c:pt>
                <c:pt idx="715">
                  <c:v>16.894662857055661</c:v>
                </c:pt>
                <c:pt idx="716">
                  <c:v>16.795282363891602</c:v>
                </c:pt>
                <c:pt idx="717">
                  <c:v>16.596525192260739</c:v>
                </c:pt>
                <c:pt idx="718">
                  <c:v>16.74559211730957</c:v>
                </c:pt>
                <c:pt idx="719">
                  <c:v>16.844976425170898</c:v>
                </c:pt>
                <c:pt idx="720">
                  <c:v>16.795282363891602</c:v>
                </c:pt>
                <c:pt idx="721">
                  <c:v>16.546831130981449</c:v>
                </c:pt>
                <c:pt idx="722">
                  <c:v>16.74559211730957</c:v>
                </c:pt>
                <c:pt idx="723">
                  <c:v>16.74559211730957</c:v>
                </c:pt>
                <c:pt idx="724">
                  <c:v>16.596525192260739</c:v>
                </c:pt>
                <c:pt idx="725">
                  <c:v>16.447454452514648</c:v>
                </c:pt>
                <c:pt idx="726">
                  <c:v>16.397764205932621</c:v>
                </c:pt>
                <c:pt idx="727">
                  <c:v>15.900861740112299</c:v>
                </c:pt>
                <c:pt idx="728">
                  <c:v>15.751790046691889</c:v>
                </c:pt>
                <c:pt idx="729">
                  <c:v>16.149311065673832</c:v>
                </c:pt>
                <c:pt idx="730">
                  <c:v>14.956746101379389</c:v>
                </c:pt>
                <c:pt idx="731">
                  <c:v>15.40395927429199</c:v>
                </c:pt>
                <c:pt idx="732">
                  <c:v>15.354269981384279</c:v>
                </c:pt>
                <c:pt idx="733">
                  <c:v>15.25488948822021</c:v>
                </c:pt>
                <c:pt idx="734">
                  <c:v>15.40395927429199</c:v>
                </c:pt>
                <c:pt idx="735">
                  <c:v>15.65240955352783</c:v>
                </c:pt>
                <c:pt idx="736">
                  <c:v>16.0996208190918</c:v>
                </c:pt>
                <c:pt idx="737">
                  <c:v>16.397764205932621</c:v>
                </c:pt>
                <c:pt idx="738">
                  <c:v>16.0996208190918</c:v>
                </c:pt>
                <c:pt idx="739">
                  <c:v>16.397764205932621</c:v>
                </c:pt>
                <c:pt idx="740">
                  <c:v>16.312437057495121</c:v>
                </c:pt>
                <c:pt idx="741">
                  <c:v>16.262241363525391</c:v>
                </c:pt>
                <c:pt idx="742">
                  <c:v>15.30859375</c:v>
                </c:pt>
                <c:pt idx="743">
                  <c:v>15.96109199523926</c:v>
                </c:pt>
                <c:pt idx="744">
                  <c:v>15.91089916229248</c:v>
                </c:pt>
                <c:pt idx="745">
                  <c:v>15.60974597930908</c:v>
                </c:pt>
                <c:pt idx="746">
                  <c:v>15.60974597930908</c:v>
                </c:pt>
                <c:pt idx="747">
                  <c:v>15.60974597930908</c:v>
                </c:pt>
                <c:pt idx="748">
                  <c:v>15.559553146362299</c:v>
                </c:pt>
                <c:pt idx="749">
                  <c:v>15.50936317443848</c:v>
                </c:pt>
                <c:pt idx="750">
                  <c:v>15.60974597930908</c:v>
                </c:pt>
                <c:pt idx="751">
                  <c:v>15.760323524475099</c:v>
                </c:pt>
                <c:pt idx="752">
                  <c:v>15.760323524475099</c:v>
                </c:pt>
                <c:pt idx="753">
                  <c:v>15.96109199523926</c:v>
                </c:pt>
                <c:pt idx="754">
                  <c:v>15.71013069152832</c:v>
                </c:pt>
                <c:pt idx="755">
                  <c:v>15.760323524475099</c:v>
                </c:pt>
                <c:pt idx="756">
                  <c:v>15.559553146362299</c:v>
                </c:pt>
                <c:pt idx="757">
                  <c:v>15.760323524475099</c:v>
                </c:pt>
                <c:pt idx="758">
                  <c:v>15.559553146362299</c:v>
                </c:pt>
                <c:pt idx="759">
                  <c:v>15.559553146362299</c:v>
                </c:pt>
                <c:pt idx="760">
                  <c:v>15.459170341491699</c:v>
                </c:pt>
                <c:pt idx="761">
                  <c:v>15.459170341491699</c:v>
                </c:pt>
                <c:pt idx="762">
                  <c:v>15.459170341491699</c:v>
                </c:pt>
                <c:pt idx="763">
                  <c:v>15.559553146362299</c:v>
                </c:pt>
                <c:pt idx="764">
                  <c:v>15.358784675598139</c:v>
                </c:pt>
                <c:pt idx="765">
                  <c:v>15.459170341491699</c:v>
                </c:pt>
                <c:pt idx="766">
                  <c:v>15.71013069152832</c:v>
                </c:pt>
                <c:pt idx="767">
                  <c:v>15.50936317443848</c:v>
                </c:pt>
                <c:pt idx="768">
                  <c:v>15.760323524475099</c:v>
                </c:pt>
                <c:pt idx="769">
                  <c:v>15.760323524475099</c:v>
                </c:pt>
                <c:pt idx="770">
                  <c:v>15.760323524475099</c:v>
                </c:pt>
                <c:pt idx="771">
                  <c:v>15.559553146362299</c:v>
                </c:pt>
                <c:pt idx="772">
                  <c:v>15.559553146362299</c:v>
                </c:pt>
                <c:pt idx="773">
                  <c:v>15.60974597930908</c:v>
                </c:pt>
                <c:pt idx="774">
                  <c:v>15.50936317443848</c:v>
                </c:pt>
                <c:pt idx="775">
                  <c:v>15.50936317443848</c:v>
                </c:pt>
                <c:pt idx="776">
                  <c:v>15.50936317443848</c:v>
                </c:pt>
                <c:pt idx="777">
                  <c:v>15.50936317443848</c:v>
                </c:pt>
                <c:pt idx="778">
                  <c:v>15.71013069152832</c:v>
                </c:pt>
                <c:pt idx="779">
                  <c:v>15.40897846221924</c:v>
                </c:pt>
                <c:pt idx="780">
                  <c:v>15.358784675598139</c:v>
                </c:pt>
                <c:pt idx="781">
                  <c:v>14.80667114257812</c:v>
                </c:pt>
                <c:pt idx="782">
                  <c:v>14.80667114257812</c:v>
                </c:pt>
                <c:pt idx="783">
                  <c:v>14.856864929199221</c:v>
                </c:pt>
                <c:pt idx="784">
                  <c:v>14.957248687744141</c:v>
                </c:pt>
                <c:pt idx="785">
                  <c:v>14.70628833770752</c:v>
                </c:pt>
                <c:pt idx="786">
                  <c:v>14.5557107925415</c:v>
                </c:pt>
                <c:pt idx="787">
                  <c:v>14.35494327545166</c:v>
                </c:pt>
                <c:pt idx="788">
                  <c:v>14.90705680847168</c:v>
                </c:pt>
                <c:pt idx="789">
                  <c:v>15.20820999145508</c:v>
                </c:pt>
                <c:pt idx="790">
                  <c:v>15.459170341491699</c:v>
                </c:pt>
                <c:pt idx="791">
                  <c:v>15.40897846221924</c:v>
                </c:pt>
                <c:pt idx="792">
                  <c:v>15.559553146362299</c:v>
                </c:pt>
                <c:pt idx="793">
                  <c:v>15.40897846221924</c:v>
                </c:pt>
                <c:pt idx="794">
                  <c:v>15.60974597930908</c:v>
                </c:pt>
                <c:pt idx="795">
                  <c:v>15.559553146362299</c:v>
                </c:pt>
                <c:pt idx="796">
                  <c:v>15.59546566009521</c:v>
                </c:pt>
                <c:pt idx="797">
                  <c:v>15.44156074523926</c:v>
                </c:pt>
                <c:pt idx="798">
                  <c:v>15.44156074523926</c:v>
                </c:pt>
                <c:pt idx="799">
                  <c:v>15.390261650085449</c:v>
                </c:pt>
                <c:pt idx="800">
                  <c:v>15.390261650085449</c:v>
                </c:pt>
                <c:pt idx="801">
                  <c:v>15.28765964508057</c:v>
                </c:pt>
                <c:pt idx="802">
                  <c:v>15.390261650085449</c:v>
                </c:pt>
                <c:pt idx="803">
                  <c:v>15.54416465759277</c:v>
                </c:pt>
                <c:pt idx="804">
                  <c:v>15.49286556243896</c:v>
                </c:pt>
                <c:pt idx="805">
                  <c:v>15.54416465759277</c:v>
                </c:pt>
                <c:pt idx="806">
                  <c:v>15.64676666259766</c:v>
                </c:pt>
                <c:pt idx="807">
                  <c:v>15.64676666259766</c:v>
                </c:pt>
                <c:pt idx="808">
                  <c:v>16.057172775268551</c:v>
                </c:pt>
                <c:pt idx="809">
                  <c:v>16.108474731445309</c:v>
                </c:pt>
                <c:pt idx="810">
                  <c:v>16.416278839111332</c:v>
                </c:pt>
                <c:pt idx="811">
                  <c:v>16.057172775268551</c:v>
                </c:pt>
                <c:pt idx="812">
                  <c:v>16.313678741455082</c:v>
                </c:pt>
                <c:pt idx="813">
                  <c:v>16.3649787902832</c:v>
                </c:pt>
                <c:pt idx="814">
                  <c:v>15.90326976776123</c:v>
                </c:pt>
                <c:pt idx="815">
                  <c:v>16.313678741455082</c:v>
                </c:pt>
                <c:pt idx="816">
                  <c:v>16.416278839111332</c:v>
                </c:pt>
                <c:pt idx="817">
                  <c:v>16.313678741455082</c:v>
                </c:pt>
                <c:pt idx="818">
                  <c:v>16.313678741455082</c:v>
                </c:pt>
                <c:pt idx="819">
                  <c:v>16.3649787902832</c:v>
                </c:pt>
                <c:pt idx="820">
                  <c:v>16.3649787902832</c:v>
                </c:pt>
                <c:pt idx="821">
                  <c:v>16.416278839111332</c:v>
                </c:pt>
                <c:pt idx="822">
                  <c:v>16.46757888793945</c:v>
                </c:pt>
                <c:pt idx="823">
                  <c:v>17.185792922973629</c:v>
                </c:pt>
                <c:pt idx="824">
                  <c:v>17.134492874145511</c:v>
                </c:pt>
                <c:pt idx="825">
                  <c:v>17.339693069458011</c:v>
                </c:pt>
                <c:pt idx="826">
                  <c:v>17.288393020629879</c:v>
                </c:pt>
                <c:pt idx="827">
                  <c:v>16.72408294677734</c:v>
                </c:pt>
                <c:pt idx="828">
                  <c:v>17.339693069458011</c:v>
                </c:pt>
                <c:pt idx="829">
                  <c:v>16.00587272644043</c:v>
                </c:pt>
                <c:pt idx="830">
                  <c:v>17.134492874145511</c:v>
                </c:pt>
                <c:pt idx="831">
                  <c:v>17.390996932983398</c:v>
                </c:pt>
                <c:pt idx="832">
                  <c:v>17.134492874145511</c:v>
                </c:pt>
                <c:pt idx="833">
                  <c:v>16.929288864135739</c:v>
                </c:pt>
                <c:pt idx="834">
                  <c:v>16.82668495178223</c:v>
                </c:pt>
                <c:pt idx="835">
                  <c:v>16.9805908203125</c:v>
                </c:pt>
                <c:pt idx="836">
                  <c:v>16.877986907958981</c:v>
                </c:pt>
                <c:pt idx="837">
                  <c:v>16.929288864135739</c:v>
                </c:pt>
                <c:pt idx="838">
                  <c:v>16.770576477050781</c:v>
                </c:pt>
                <c:pt idx="839">
                  <c:v>16.400247573852539</c:v>
                </c:pt>
                <c:pt idx="840">
                  <c:v>16.347345352172852</c:v>
                </c:pt>
                <c:pt idx="841">
                  <c:v>14.60151195526123</c:v>
                </c:pt>
                <c:pt idx="842">
                  <c:v>14.866031646728519</c:v>
                </c:pt>
                <c:pt idx="843">
                  <c:v>15.55378246307373</c:v>
                </c:pt>
                <c:pt idx="844">
                  <c:v>15.871208190917971</c:v>
                </c:pt>
                <c:pt idx="845">
                  <c:v>15.818302154541019</c:v>
                </c:pt>
                <c:pt idx="846">
                  <c:v>15.659591674804689</c:v>
                </c:pt>
                <c:pt idx="847">
                  <c:v>15.500880241394039</c:v>
                </c:pt>
                <c:pt idx="848">
                  <c:v>15.23636054992676</c:v>
                </c:pt>
                <c:pt idx="849">
                  <c:v>15.342166900634769</c:v>
                </c:pt>
                <c:pt idx="850">
                  <c:v>15.28926372528076</c:v>
                </c:pt>
                <c:pt idx="851">
                  <c:v>15.02474308013916</c:v>
                </c:pt>
                <c:pt idx="852">
                  <c:v>15.130551338195801</c:v>
                </c:pt>
                <c:pt idx="853">
                  <c:v>15.183455467224119</c:v>
                </c:pt>
                <c:pt idx="854">
                  <c:v>15.23636054992676</c:v>
                </c:pt>
                <c:pt idx="855">
                  <c:v>15.395072937011721</c:v>
                </c:pt>
                <c:pt idx="856">
                  <c:v>15.342166900634769</c:v>
                </c:pt>
                <c:pt idx="857">
                  <c:v>15.130551338195801</c:v>
                </c:pt>
                <c:pt idx="858">
                  <c:v>15.0776481628418</c:v>
                </c:pt>
                <c:pt idx="859">
                  <c:v>14.91893482208252</c:v>
                </c:pt>
                <c:pt idx="860">
                  <c:v>15.0776481628418</c:v>
                </c:pt>
                <c:pt idx="861">
                  <c:v>14.97183895111084</c:v>
                </c:pt>
                <c:pt idx="862">
                  <c:v>14.91893482208252</c:v>
                </c:pt>
                <c:pt idx="863">
                  <c:v>14.91893482208252</c:v>
                </c:pt>
                <c:pt idx="864">
                  <c:v>15.02474308013916</c:v>
                </c:pt>
                <c:pt idx="865">
                  <c:v>15.02474308013916</c:v>
                </c:pt>
                <c:pt idx="866">
                  <c:v>14.91893482208252</c:v>
                </c:pt>
                <c:pt idx="867">
                  <c:v>14.866031646728519</c:v>
                </c:pt>
                <c:pt idx="868">
                  <c:v>14.866031646728519</c:v>
                </c:pt>
                <c:pt idx="869">
                  <c:v>14.76022434234619</c:v>
                </c:pt>
                <c:pt idx="870">
                  <c:v>14.76022434234619</c:v>
                </c:pt>
                <c:pt idx="871">
                  <c:v>14.813127517700201</c:v>
                </c:pt>
                <c:pt idx="872">
                  <c:v>14.866031646728519</c:v>
                </c:pt>
                <c:pt idx="873">
                  <c:v>14.866031646728519</c:v>
                </c:pt>
                <c:pt idx="874">
                  <c:v>14.866031646728519</c:v>
                </c:pt>
                <c:pt idx="875">
                  <c:v>14.97183895111084</c:v>
                </c:pt>
                <c:pt idx="876">
                  <c:v>14.91893482208252</c:v>
                </c:pt>
                <c:pt idx="877">
                  <c:v>14.91893482208252</c:v>
                </c:pt>
                <c:pt idx="878">
                  <c:v>14.866031646728519</c:v>
                </c:pt>
                <c:pt idx="879">
                  <c:v>14.813127517700201</c:v>
                </c:pt>
                <c:pt idx="880">
                  <c:v>14.813127517700201</c:v>
                </c:pt>
                <c:pt idx="881">
                  <c:v>14.866031646728519</c:v>
                </c:pt>
                <c:pt idx="882">
                  <c:v>14.91893482208252</c:v>
                </c:pt>
                <c:pt idx="883">
                  <c:v>14.813127517700201</c:v>
                </c:pt>
                <c:pt idx="884">
                  <c:v>14.866031646728519</c:v>
                </c:pt>
                <c:pt idx="885">
                  <c:v>14.866031646728519</c:v>
                </c:pt>
                <c:pt idx="886">
                  <c:v>14.97183895111084</c:v>
                </c:pt>
                <c:pt idx="887">
                  <c:v>14.91893482208252</c:v>
                </c:pt>
                <c:pt idx="888">
                  <c:v>14.272627830505369</c:v>
                </c:pt>
                <c:pt idx="889">
                  <c:v>13.680178642272949</c:v>
                </c:pt>
                <c:pt idx="890">
                  <c:v>13.464743614196779</c:v>
                </c:pt>
                <c:pt idx="891">
                  <c:v>13.033871650695801</c:v>
                </c:pt>
                <c:pt idx="892">
                  <c:v>12.549140930175779</c:v>
                </c:pt>
                <c:pt idx="893">
                  <c:v>12.60299873352051</c:v>
                </c:pt>
                <c:pt idx="894">
                  <c:v>12.225986480712891</c:v>
                </c:pt>
                <c:pt idx="895">
                  <c:v>12.172128677368161</c:v>
                </c:pt>
                <c:pt idx="896">
                  <c:v>12.27984619140625</c:v>
                </c:pt>
                <c:pt idx="897">
                  <c:v>12.27984619140625</c:v>
                </c:pt>
                <c:pt idx="898">
                  <c:v>12.172128677368161</c:v>
                </c:pt>
                <c:pt idx="899">
                  <c:v>12.010551452636721</c:v>
                </c:pt>
                <c:pt idx="900">
                  <c:v>11.47196102142334</c:v>
                </c:pt>
                <c:pt idx="901">
                  <c:v>11.310384750366209</c:v>
                </c:pt>
                <c:pt idx="902">
                  <c:v>11.525819778442379</c:v>
                </c:pt>
                <c:pt idx="903">
                  <c:v>11.4181022644043</c:v>
                </c:pt>
                <c:pt idx="904">
                  <c:v>11.36424350738525</c:v>
                </c:pt>
                <c:pt idx="905">
                  <c:v>11.20266628265381</c:v>
                </c:pt>
                <c:pt idx="906">
                  <c:v>10.933371543884279</c:v>
                </c:pt>
                <c:pt idx="907">
                  <c:v>10.66407680511475</c:v>
                </c:pt>
                <c:pt idx="908">
                  <c:v>10.77179431915283</c:v>
                </c:pt>
                <c:pt idx="909">
                  <c:v>10.55635929107666</c:v>
                </c:pt>
                <c:pt idx="910">
                  <c:v>10.502498626708981</c:v>
                </c:pt>
                <c:pt idx="911">
                  <c:v>10.44863986968994</c:v>
                </c:pt>
                <c:pt idx="912">
                  <c:v>10.17934608459473</c:v>
                </c:pt>
                <c:pt idx="913">
                  <c:v>10.287063598632811</c:v>
                </c:pt>
                <c:pt idx="914">
                  <c:v>10.23320388793945</c:v>
                </c:pt>
                <c:pt idx="915">
                  <c:v>10.287063598632811</c:v>
                </c:pt>
                <c:pt idx="916">
                  <c:v>10.287063598632811</c:v>
                </c:pt>
                <c:pt idx="917">
                  <c:v>10.17934608459473</c:v>
                </c:pt>
                <c:pt idx="918">
                  <c:v>9.8561925888061523</c:v>
                </c:pt>
                <c:pt idx="919">
                  <c:v>9.5868968963623047</c:v>
                </c:pt>
                <c:pt idx="920">
                  <c:v>9.4791793823242188</c:v>
                </c:pt>
                <c:pt idx="921">
                  <c:v>9.5868968963623047</c:v>
                </c:pt>
                <c:pt idx="922">
                  <c:v>9.6946144104003906</c:v>
                </c:pt>
                <c:pt idx="923">
                  <c:v>9.6946144104003906</c:v>
                </c:pt>
                <c:pt idx="924">
                  <c:v>9.3714618682861328</c:v>
                </c:pt>
                <c:pt idx="925">
                  <c:v>9.4253206253051758</c:v>
                </c:pt>
                <c:pt idx="926">
                  <c:v>9.3714618682861328</c:v>
                </c:pt>
                <c:pt idx="927">
                  <c:v>9.4253206253051758</c:v>
                </c:pt>
                <c:pt idx="928">
                  <c:v>9.2637424468994141</c:v>
                </c:pt>
                <c:pt idx="929">
                  <c:v>9.4791793823242188</c:v>
                </c:pt>
                <c:pt idx="930">
                  <c:v>9.4791793823242188</c:v>
                </c:pt>
                <c:pt idx="931">
                  <c:v>10.125486373901371</c:v>
                </c:pt>
                <c:pt idx="932">
                  <c:v>10.55635929107666</c:v>
                </c:pt>
                <c:pt idx="933">
                  <c:v>10.502498626708981</c:v>
                </c:pt>
                <c:pt idx="934">
                  <c:v>9.7484731674194336</c:v>
                </c:pt>
                <c:pt idx="935">
                  <c:v>9.7484731674194336</c:v>
                </c:pt>
                <c:pt idx="936">
                  <c:v>9.9100513458251953</c:v>
                </c:pt>
                <c:pt idx="937">
                  <c:v>10.23320388793945</c:v>
                </c:pt>
                <c:pt idx="938">
                  <c:v>10.23320388793945</c:v>
                </c:pt>
                <c:pt idx="939">
                  <c:v>10.3947811126709</c:v>
                </c:pt>
                <c:pt idx="940">
                  <c:v>10.61021709442139</c:v>
                </c:pt>
                <c:pt idx="941">
                  <c:v>10.55635929107666</c:v>
                </c:pt>
                <c:pt idx="942">
                  <c:v>11.148805618286129</c:v>
                </c:pt>
                <c:pt idx="943">
                  <c:v>11.848973274230961</c:v>
                </c:pt>
                <c:pt idx="944">
                  <c:v>11.741255760192869</c:v>
                </c:pt>
                <c:pt idx="945">
                  <c:v>11.741255760192869</c:v>
                </c:pt>
                <c:pt idx="946">
                  <c:v>11.579678535461429</c:v>
                </c:pt>
                <c:pt idx="947">
                  <c:v>12.064409255981451</c:v>
                </c:pt>
                <c:pt idx="948">
                  <c:v>13.35702419281006</c:v>
                </c:pt>
                <c:pt idx="949">
                  <c:v>13.08773040771484</c:v>
                </c:pt>
                <c:pt idx="950">
                  <c:v>12.28688907623291</c:v>
                </c:pt>
                <c:pt idx="951">
                  <c:v>12.45144462585449</c:v>
                </c:pt>
                <c:pt idx="952">
                  <c:v>12.780557632446291</c:v>
                </c:pt>
                <c:pt idx="953">
                  <c:v>12.561148643493651</c:v>
                </c:pt>
                <c:pt idx="954">
                  <c:v>12.177183151245121</c:v>
                </c:pt>
                <c:pt idx="955">
                  <c:v>12.780557632446291</c:v>
                </c:pt>
                <c:pt idx="956">
                  <c:v>12.561148643493651</c:v>
                </c:pt>
                <c:pt idx="957">
                  <c:v>12.23203659057617</c:v>
                </c:pt>
                <c:pt idx="958">
                  <c:v>12.616002082824711</c:v>
                </c:pt>
                <c:pt idx="959">
                  <c:v>12.561148643493651</c:v>
                </c:pt>
                <c:pt idx="960">
                  <c:v>12.561148643493651</c:v>
                </c:pt>
                <c:pt idx="961">
                  <c:v>12.670853614807131</c:v>
                </c:pt>
                <c:pt idx="962">
                  <c:v>12.670853614807131</c:v>
                </c:pt>
                <c:pt idx="963">
                  <c:v>12.34174060821533</c:v>
                </c:pt>
                <c:pt idx="964">
                  <c:v>12.23203659057617</c:v>
                </c:pt>
                <c:pt idx="965">
                  <c:v>12.122331619262701</c:v>
                </c:pt>
                <c:pt idx="966">
                  <c:v>12.177183151245121</c:v>
                </c:pt>
                <c:pt idx="967">
                  <c:v>11.9577751159668</c:v>
                </c:pt>
                <c:pt idx="968">
                  <c:v>12.23203659057617</c:v>
                </c:pt>
                <c:pt idx="969">
                  <c:v>12.067479133605961</c:v>
                </c:pt>
                <c:pt idx="970">
                  <c:v>12.23203659057617</c:v>
                </c:pt>
                <c:pt idx="971">
                  <c:v>12.01262760162354</c:v>
                </c:pt>
                <c:pt idx="972">
                  <c:v>12.067479133605961</c:v>
                </c:pt>
                <c:pt idx="973">
                  <c:v>11.9577751159668</c:v>
                </c:pt>
                <c:pt idx="974">
                  <c:v>11.68351459503174</c:v>
                </c:pt>
                <c:pt idx="975">
                  <c:v>11.51895809173584</c:v>
                </c:pt>
                <c:pt idx="976">
                  <c:v>11.4641056060791</c:v>
                </c:pt>
                <c:pt idx="977">
                  <c:v>11.24469661712646</c:v>
                </c:pt>
                <c:pt idx="978">
                  <c:v>10.97043609619141</c:v>
                </c:pt>
                <c:pt idx="979">
                  <c:v>11.27330112457275</c:v>
                </c:pt>
                <c:pt idx="980">
                  <c:v>11.217214584350589</c:v>
                </c:pt>
                <c:pt idx="981">
                  <c:v>11.329386711120611</c:v>
                </c:pt>
                <c:pt idx="982">
                  <c:v>11.6098165512085</c:v>
                </c:pt>
                <c:pt idx="983">
                  <c:v>11.89024829864502</c:v>
                </c:pt>
                <c:pt idx="984">
                  <c:v>11.665903091430661</c:v>
                </c:pt>
                <c:pt idx="985">
                  <c:v>11.778076171875</c:v>
                </c:pt>
                <c:pt idx="986">
                  <c:v>11.72198963165283</c:v>
                </c:pt>
                <c:pt idx="987">
                  <c:v>11.04895687103271</c:v>
                </c:pt>
                <c:pt idx="988">
                  <c:v>11.105043411254879</c:v>
                </c:pt>
                <c:pt idx="989">
                  <c:v>10.936783790588381</c:v>
                </c:pt>
                <c:pt idx="990">
                  <c:v>10.76852607727051</c:v>
                </c:pt>
                <c:pt idx="991">
                  <c:v>10.936783790588381</c:v>
                </c:pt>
                <c:pt idx="992">
                  <c:v>10.76852607727051</c:v>
                </c:pt>
                <c:pt idx="993">
                  <c:v>10.544181823730471</c:v>
                </c:pt>
                <c:pt idx="994">
                  <c:v>10.26375198364258</c:v>
                </c:pt>
                <c:pt idx="995">
                  <c:v>10.15157890319824</c:v>
                </c:pt>
                <c:pt idx="996">
                  <c:v>10.095493316650391</c:v>
                </c:pt>
                <c:pt idx="997">
                  <c:v>10.095493316650391</c:v>
                </c:pt>
                <c:pt idx="998">
                  <c:v>10.095493316650391</c:v>
                </c:pt>
                <c:pt idx="999">
                  <c:v>10.095493316650391</c:v>
                </c:pt>
                <c:pt idx="1000">
                  <c:v>10.544181823730471</c:v>
                </c:pt>
                <c:pt idx="1001">
                  <c:v>10.375924110412599</c:v>
                </c:pt>
                <c:pt idx="1002">
                  <c:v>9.758976936340332</c:v>
                </c:pt>
                <c:pt idx="1003">
                  <c:v>9.9833211898803711</c:v>
                </c:pt>
                <c:pt idx="1004">
                  <c:v>10.095493316650391</c:v>
                </c:pt>
                <c:pt idx="1005">
                  <c:v>10.26375198364258</c:v>
                </c:pt>
                <c:pt idx="1006">
                  <c:v>10.375924110412599</c:v>
                </c:pt>
                <c:pt idx="1007">
                  <c:v>10.375924110412599</c:v>
                </c:pt>
                <c:pt idx="1008">
                  <c:v>10.15157890319824</c:v>
                </c:pt>
                <c:pt idx="1009">
                  <c:v>10.60026836395264</c:v>
                </c:pt>
                <c:pt idx="1010">
                  <c:v>10.544181823730471</c:v>
                </c:pt>
                <c:pt idx="1011">
                  <c:v>10.65635395050049</c:v>
                </c:pt>
                <c:pt idx="1012">
                  <c:v>10.31983757019043</c:v>
                </c:pt>
                <c:pt idx="1013">
                  <c:v>10.15157890319824</c:v>
                </c:pt>
                <c:pt idx="1014">
                  <c:v>10.375924110412599</c:v>
                </c:pt>
                <c:pt idx="1015">
                  <c:v>10.375924110412599</c:v>
                </c:pt>
                <c:pt idx="1016">
                  <c:v>10.31983757019043</c:v>
                </c:pt>
                <c:pt idx="1017">
                  <c:v>10.488096237182621</c:v>
                </c:pt>
                <c:pt idx="1018">
                  <c:v>10.31983757019043</c:v>
                </c:pt>
                <c:pt idx="1019">
                  <c:v>10.375924110412599</c:v>
                </c:pt>
                <c:pt idx="1020">
                  <c:v>10.375924110412599</c:v>
                </c:pt>
                <c:pt idx="1021">
                  <c:v>10.26375198364258</c:v>
                </c:pt>
                <c:pt idx="1022">
                  <c:v>10.31983757019043</c:v>
                </c:pt>
                <c:pt idx="1023">
                  <c:v>10.488096237182621</c:v>
                </c:pt>
                <c:pt idx="1024">
                  <c:v>10.095493316650391</c:v>
                </c:pt>
                <c:pt idx="1025">
                  <c:v>9.534632682800293</c:v>
                </c:pt>
                <c:pt idx="1026">
                  <c:v>8.7494268417358398</c:v>
                </c:pt>
                <c:pt idx="1027">
                  <c:v>8.9176864624023438</c:v>
                </c:pt>
                <c:pt idx="1028">
                  <c:v>9.1981163024902344</c:v>
                </c:pt>
                <c:pt idx="1029">
                  <c:v>9.2542018890380859</c:v>
                </c:pt>
                <c:pt idx="1030">
                  <c:v>9.3663740158081055</c:v>
                </c:pt>
                <c:pt idx="1031">
                  <c:v>9.534632682800293</c:v>
                </c:pt>
                <c:pt idx="1032">
                  <c:v>9.8150634765625</c:v>
                </c:pt>
                <c:pt idx="1033">
                  <c:v>9.7028913497924805</c:v>
                </c:pt>
                <c:pt idx="1034">
                  <c:v>9.5907192230224609</c:v>
                </c:pt>
                <c:pt idx="1035">
                  <c:v>9.534632682800293</c:v>
                </c:pt>
                <c:pt idx="1036">
                  <c:v>9.758976936340332</c:v>
                </c:pt>
                <c:pt idx="1037">
                  <c:v>9.7028913497924805</c:v>
                </c:pt>
                <c:pt idx="1038">
                  <c:v>9.8711490631103516</c:v>
                </c:pt>
                <c:pt idx="1039">
                  <c:v>9.758976936340332</c:v>
                </c:pt>
                <c:pt idx="1040">
                  <c:v>9.9272346496582031</c:v>
                </c:pt>
                <c:pt idx="1041">
                  <c:v>9.8150634765625</c:v>
                </c:pt>
                <c:pt idx="1042">
                  <c:v>9.758976936340332</c:v>
                </c:pt>
                <c:pt idx="1043">
                  <c:v>9.478546142578125</c:v>
                </c:pt>
                <c:pt idx="1044">
                  <c:v>9.534632682800293</c:v>
                </c:pt>
                <c:pt idx="1045">
                  <c:v>9.3663740158081055</c:v>
                </c:pt>
                <c:pt idx="1046">
                  <c:v>9.3102884292602539</c:v>
                </c:pt>
                <c:pt idx="1047">
                  <c:v>9.422459602355957</c:v>
                </c:pt>
                <c:pt idx="1048">
                  <c:v>9.0298576354980469</c:v>
                </c:pt>
                <c:pt idx="1049">
                  <c:v>8.9737720489501953</c:v>
                </c:pt>
                <c:pt idx="1050">
                  <c:v>8.8615999221801758</c:v>
                </c:pt>
                <c:pt idx="1051">
                  <c:v>8.9176864624023438</c:v>
                </c:pt>
                <c:pt idx="1052">
                  <c:v>9.0859441757202148</c:v>
                </c:pt>
                <c:pt idx="1053">
                  <c:v>9.2542018890380859</c:v>
                </c:pt>
                <c:pt idx="1054">
                  <c:v>9.478546142578125</c:v>
                </c:pt>
                <c:pt idx="1055">
                  <c:v>9.534632682800293</c:v>
                </c:pt>
                <c:pt idx="1056">
                  <c:v>9.422459602355957</c:v>
                </c:pt>
                <c:pt idx="1057">
                  <c:v>9.3663740158081055</c:v>
                </c:pt>
                <c:pt idx="1058">
                  <c:v>9.1420297622680664</c:v>
                </c:pt>
                <c:pt idx="1059">
                  <c:v>9.2542018890380859</c:v>
                </c:pt>
                <c:pt idx="1060">
                  <c:v>9.3102884292602539</c:v>
                </c:pt>
                <c:pt idx="1061">
                  <c:v>9.2542018890380859</c:v>
                </c:pt>
                <c:pt idx="1062">
                  <c:v>9.0298576354980469</c:v>
                </c:pt>
                <c:pt idx="1063">
                  <c:v>9.422459602355957</c:v>
                </c:pt>
                <c:pt idx="1064">
                  <c:v>9.3663740158081055</c:v>
                </c:pt>
                <c:pt idx="1065">
                  <c:v>9.1981163024902344</c:v>
                </c:pt>
                <c:pt idx="1066">
                  <c:v>9.3102884292602539</c:v>
                </c:pt>
                <c:pt idx="1067">
                  <c:v>9.3102884292602539</c:v>
                </c:pt>
                <c:pt idx="1068">
                  <c:v>9.1981163024902344</c:v>
                </c:pt>
                <c:pt idx="1069">
                  <c:v>9.2542018890380859</c:v>
                </c:pt>
                <c:pt idx="1070">
                  <c:v>9.3102884292602539</c:v>
                </c:pt>
                <c:pt idx="1071">
                  <c:v>9.422459602355957</c:v>
                </c:pt>
                <c:pt idx="1072">
                  <c:v>9.1981163024902344</c:v>
                </c:pt>
                <c:pt idx="1073">
                  <c:v>9.1981163024902344</c:v>
                </c:pt>
                <c:pt idx="1074">
                  <c:v>9.3102884292602539</c:v>
                </c:pt>
                <c:pt idx="1075">
                  <c:v>9.2542018890380859</c:v>
                </c:pt>
                <c:pt idx="1076">
                  <c:v>9.3663740158081055</c:v>
                </c:pt>
                <c:pt idx="1077">
                  <c:v>9.3663740158081055</c:v>
                </c:pt>
                <c:pt idx="1078">
                  <c:v>9.1420297622680664</c:v>
                </c:pt>
                <c:pt idx="1079">
                  <c:v>9.2542018890380859</c:v>
                </c:pt>
                <c:pt idx="1080">
                  <c:v>9.2542018890380859</c:v>
                </c:pt>
                <c:pt idx="1081">
                  <c:v>9.1420297622680664</c:v>
                </c:pt>
                <c:pt idx="1082">
                  <c:v>9.1981163024902344</c:v>
                </c:pt>
                <c:pt idx="1083">
                  <c:v>9.0298576354980469</c:v>
                </c:pt>
                <c:pt idx="1084">
                  <c:v>9.0298576354980469</c:v>
                </c:pt>
                <c:pt idx="1085">
                  <c:v>8.9737720489501953</c:v>
                </c:pt>
                <c:pt idx="1086">
                  <c:v>9.0859441757202148</c:v>
                </c:pt>
                <c:pt idx="1087">
                  <c:v>8.9176864624023438</c:v>
                </c:pt>
                <c:pt idx="1088">
                  <c:v>9.0298576354980469</c:v>
                </c:pt>
                <c:pt idx="1089">
                  <c:v>9.0859441757202148</c:v>
                </c:pt>
                <c:pt idx="1090">
                  <c:v>9.1420297622680664</c:v>
                </c:pt>
                <c:pt idx="1091">
                  <c:v>9.0859441757202148</c:v>
                </c:pt>
                <c:pt idx="1092">
                  <c:v>9.0298576354980469</c:v>
                </c:pt>
                <c:pt idx="1093">
                  <c:v>9.1981163024902344</c:v>
                </c:pt>
                <c:pt idx="1094">
                  <c:v>9.0298576354980469</c:v>
                </c:pt>
                <c:pt idx="1095">
                  <c:v>9.1420297622680664</c:v>
                </c:pt>
                <c:pt idx="1096">
                  <c:v>9.1420297622680664</c:v>
                </c:pt>
                <c:pt idx="1097">
                  <c:v>9.0859441757202148</c:v>
                </c:pt>
                <c:pt idx="1098">
                  <c:v>8.9737720489501953</c:v>
                </c:pt>
                <c:pt idx="1099">
                  <c:v>8.9737720489501953</c:v>
                </c:pt>
                <c:pt idx="1100">
                  <c:v>8.9176864624023438</c:v>
                </c:pt>
                <c:pt idx="1101">
                  <c:v>8.7494268417358398</c:v>
                </c:pt>
                <c:pt idx="1102">
                  <c:v>8.8055143356323242</c:v>
                </c:pt>
                <c:pt idx="1103">
                  <c:v>8.8055143356323242</c:v>
                </c:pt>
                <c:pt idx="1104">
                  <c:v>8.8055143356323242</c:v>
                </c:pt>
                <c:pt idx="1105">
                  <c:v>8.6372547149658203</c:v>
                </c:pt>
                <c:pt idx="1106">
                  <c:v>8.4129114151000977</c:v>
                </c:pt>
                <c:pt idx="1107">
                  <c:v>8.3568248748779297</c:v>
                </c:pt>
                <c:pt idx="1108">
                  <c:v>8.4129114151000977</c:v>
                </c:pt>
                <c:pt idx="1109">
                  <c:v>8.4689970016479492</c:v>
                </c:pt>
                <c:pt idx="1110">
                  <c:v>8.3568248748779297</c:v>
                </c:pt>
                <c:pt idx="1111">
                  <c:v>8.4689970016479492</c:v>
                </c:pt>
                <c:pt idx="1112">
                  <c:v>8.5250825881958008</c:v>
                </c:pt>
                <c:pt idx="1113">
                  <c:v>8.5811691284179688</c:v>
                </c:pt>
                <c:pt idx="1114">
                  <c:v>8.6933412551879883</c:v>
                </c:pt>
                <c:pt idx="1115">
                  <c:v>8.6372547149658203</c:v>
                </c:pt>
                <c:pt idx="1116">
                  <c:v>8.8055143356323242</c:v>
                </c:pt>
                <c:pt idx="1117">
                  <c:v>8.9176864624023438</c:v>
                </c:pt>
                <c:pt idx="1118">
                  <c:v>8.8615999221801758</c:v>
                </c:pt>
                <c:pt idx="1119">
                  <c:v>8.9737720489501953</c:v>
                </c:pt>
                <c:pt idx="1120">
                  <c:v>8.9737720489501953</c:v>
                </c:pt>
                <c:pt idx="1121">
                  <c:v>9.1420297622680664</c:v>
                </c:pt>
                <c:pt idx="1122">
                  <c:v>9.2542018890380859</c:v>
                </c:pt>
                <c:pt idx="1123">
                  <c:v>9.422459602355957</c:v>
                </c:pt>
                <c:pt idx="1124">
                  <c:v>9.2542018890380859</c:v>
                </c:pt>
                <c:pt idx="1125">
                  <c:v>9.2542018890380859</c:v>
                </c:pt>
                <c:pt idx="1126">
                  <c:v>9.5907192230224609</c:v>
                </c:pt>
                <c:pt idx="1127">
                  <c:v>9.3663740158081055</c:v>
                </c:pt>
                <c:pt idx="1128">
                  <c:v>9.422459602355957</c:v>
                </c:pt>
                <c:pt idx="1129">
                  <c:v>9.422459602355957</c:v>
                </c:pt>
                <c:pt idx="1130">
                  <c:v>9.422459602355957</c:v>
                </c:pt>
                <c:pt idx="1131">
                  <c:v>9.3102884292602539</c:v>
                </c:pt>
                <c:pt idx="1132">
                  <c:v>9.2542018890380859</c:v>
                </c:pt>
                <c:pt idx="1133">
                  <c:v>9.1981163024902344</c:v>
                </c:pt>
                <c:pt idx="1134">
                  <c:v>10.432009696960449</c:v>
                </c:pt>
                <c:pt idx="1135">
                  <c:v>11.217214584350589</c:v>
                </c:pt>
                <c:pt idx="1136">
                  <c:v>10.432009696960449</c:v>
                </c:pt>
                <c:pt idx="1137">
                  <c:v>10.26375198364258</c:v>
                </c:pt>
                <c:pt idx="1138">
                  <c:v>10.31983757019043</c:v>
                </c:pt>
                <c:pt idx="1139">
                  <c:v>9.8711490631103516</c:v>
                </c:pt>
                <c:pt idx="1140">
                  <c:v>10.375924110412599</c:v>
                </c:pt>
                <c:pt idx="1141">
                  <c:v>10.095493316650391</c:v>
                </c:pt>
                <c:pt idx="1142">
                  <c:v>9.9833211898803711</c:v>
                </c:pt>
                <c:pt idx="1143">
                  <c:v>9.9833211898803711</c:v>
                </c:pt>
                <c:pt idx="1144">
                  <c:v>9.7028913497924805</c:v>
                </c:pt>
                <c:pt idx="1145">
                  <c:v>9.7028913497924805</c:v>
                </c:pt>
                <c:pt idx="1146">
                  <c:v>9.3102884292602539</c:v>
                </c:pt>
                <c:pt idx="1147">
                  <c:v>9.3663740158081055</c:v>
                </c:pt>
                <c:pt idx="1148">
                  <c:v>9.1420297622680664</c:v>
                </c:pt>
                <c:pt idx="1149">
                  <c:v>9.3102884292602539</c:v>
                </c:pt>
                <c:pt idx="1150">
                  <c:v>9.478546142578125</c:v>
                </c:pt>
                <c:pt idx="1151">
                  <c:v>9.3663740158081055</c:v>
                </c:pt>
                <c:pt idx="1152">
                  <c:v>9.422459602355957</c:v>
                </c:pt>
                <c:pt idx="1153">
                  <c:v>9.3102884292602539</c:v>
                </c:pt>
                <c:pt idx="1154">
                  <c:v>9.1420297622680664</c:v>
                </c:pt>
                <c:pt idx="1155">
                  <c:v>9.2542018890380859</c:v>
                </c:pt>
                <c:pt idx="1156">
                  <c:v>9.2542018890380859</c:v>
                </c:pt>
                <c:pt idx="1157">
                  <c:v>9.422459602355957</c:v>
                </c:pt>
                <c:pt idx="1158">
                  <c:v>9.422459602355957</c:v>
                </c:pt>
                <c:pt idx="1159">
                  <c:v>9.1981163024902344</c:v>
                </c:pt>
                <c:pt idx="1160">
                  <c:v>9.1981163024902344</c:v>
                </c:pt>
                <c:pt idx="1161">
                  <c:v>9.0298576354980469</c:v>
                </c:pt>
                <c:pt idx="1162">
                  <c:v>8.9737720489501953</c:v>
                </c:pt>
                <c:pt idx="1163">
                  <c:v>8.9737720489501953</c:v>
                </c:pt>
                <c:pt idx="1164">
                  <c:v>8.8055143356323242</c:v>
                </c:pt>
                <c:pt idx="1165">
                  <c:v>8.8615999221801758</c:v>
                </c:pt>
                <c:pt idx="1166">
                  <c:v>8.8055143356323242</c:v>
                </c:pt>
                <c:pt idx="1167">
                  <c:v>8.7494268417358398</c:v>
                </c:pt>
                <c:pt idx="1168">
                  <c:v>8.6933412551879883</c:v>
                </c:pt>
                <c:pt idx="1169">
                  <c:v>8.8055143356323242</c:v>
                </c:pt>
                <c:pt idx="1170">
                  <c:v>8.6933412551879883</c:v>
                </c:pt>
                <c:pt idx="1171">
                  <c:v>8.7494268417358398</c:v>
                </c:pt>
                <c:pt idx="1172">
                  <c:v>8.6933412551879883</c:v>
                </c:pt>
                <c:pt idx="1173">
                  <c:v>8.4689970016479492</c:v>
                </c:pt>
                <c:pt idx="1174">
                  <c:v>8.5811691284179688</c:v>
                </c:pt>
                <c:pt idx="1175">
                  <c:v>8.4689970016479492</c:v>
                </c:pt>
                <c:pt idx="1176">
                  <c:v>8.7494268417358398</c:v>
                </c:pt>
                <c:pt idx="1177">
                  <c:v>8.6372547149658203</c:v>
                </c:pt>
                <c:pt idx="1178">
                  <c:v>8.5811691284179688</c:v>
                </c:pt>
                <c:pt idx="1179">
                  <c:v>8.8055143356323242</c:v>
                </c:pt>
                <c:pt idx="1180">
                  <c:v>8.6372547149658203</c:v>
                </c:pt>
                <c:pt idx="1181">
                  <c:v>8.5250825881958008</c:v>
                </c:pt>
                <c:pt idx="1182">
                  <c:v>8.5250825881958008</c:v>
                </c:pt>
                <c:pt idx="1183">
                  <c:v>8.5250825881958008</c:v>
                </c:pt>
                <c:pt idx="1184">
                  <c:v>8.6372547149658203</c:v>
                </c:pt>
                <c:pt idx="1185">
                  <c:v>9.534632682800293</c:v>
                </c:pt>
                <c:pt idx="1186">
                  <c:v>9.1420297622680664</c:v>
                </c:pt>
                <c:pt idx="1187">
                  <c:v>9.1420297622680664</c:v>
                </c:pt>
                <c:pt idx="1188">
                  <c:v>9.1981163024902344</c:v>
                </c:pt>
                <c:pt idx="1189">
                  <c:v>9.0859441757202148</c:v>
                </c:pt>
                <c:pt idx="1190">
                  <c:v>8.8055143356323242</c:v>
                </c:pt>
                <c:pt idx="1191">
                  <c:v>8.5811691284179688</c:v>
                </c:pt>
                <c:pt idx="1192">
                  <c:v>8.7494268417358398</c:v>
                </c:pt>
                <c:pt idx="1193">
                  <c:v>8.7494268417358398</c:v>
                </c:pt>
                <c:pt idx="1194">
                  <c:v>8.6933412551879883</c:v>
                </c:pt>
                <c:pt idx="1195">
                  <c:v>8.5811691284179688</c:v>
                </c:pt>
                <c:pt idx="1196">
                  <c:v>8.5811691284179688</c:v>
                </c:pt>
                <c:pt idx="1197">
                  <c:v>8.5250825881958008</c:v>
                </c:pt>
                <c:pt idx="1198">
                  <c:v>8.6372547149658203</c:v>
                </c:pt>
                <c:pt idx="1199">
                  <c:v>8.5811691284179688</c:v>
                </c:pt>
                <c:pt idx="1200">
                  <c:v>8.5811691284179688</c:v>
                </c:pt>
                <c:pt idx="1201">
                  <c:v>8.4689970016479492</c:v>
                </c:pt>
                <c:pt idx="1202">
                  <c:v>8.0203075408935547</c:v>
                </c:pt>
                <c:pt idx="1203">
                  <c:v>8.0203075408935547</c:v>
                </c:pt>
                <c:pt idx="1204">
                  <c:v>8.2446527481079102</c:v>
                </c:pt>
                <c:pt idx="1205">
                  <c:v>8.0203075408935547</c:v>
                </c:pt>
                <c:pt idx="1206">
                  <c:v>8.0763950347900391</c:v>
                </c:pt>
                <c:pt idx="1207">
                  <c:v>7.9642219543457031</c:v>
                </c:pt>
                <c:pt idx="1208">
                  <c:v>7.9081358909606934</c:v>
                </c:pt>
                <c:pt idx="1209">
                  <c:v>7.8520498275756836</c:v>
                </c:pt>
                <c:pt idx="1210">
                  <c:v>7.9081358909606934</c:v>
                </c:pt>
                <c:pt idx="1211">
                  <c:v>7.7959637641906738</c:v>
                </c:pt>
                <c:pt idx="1212">
                  <c:v>7.7959637641906738</c:v>
                </c:pt>
                <c:pt idx="1213">
                  <c:v>7.7959637641906738</c:v>
                </c:pt>
                <c:pt idx="1214">
                  <c:v>7.7398781776428223</c:v>
                </c:pt>
                <c:pt idx="1215">
                  <c:v>7.6837921142578116</c:v>
                </c:pt>
                <c:pt idx="1216">
                  <c:v>7.6277060508728027</c:v>
                </c:pt>
                <c:pt idx="1217">
                  <c:v>7.571619987487793</c:v>
                </c:pt>
                <c:pt idx="1218">
                  <c:v>7.6277060508728027</c:v>
                </c:pt>
                <c:pt idx="1219">
                  <c:v>7.571619987487793</c:v>
                </c:pt>
                <c:pt idx="1220">
                  <c:v>7.571619987487793</c:v>
                </c:pt>
                <c:pt idx="1221">
                  <c:v>7.5155339241027832</c:v>
                </c:pt>
                <c:pt idx="1222">
                  <c:v>7.3472762107849121</c:v>
                </c:pt>
                <c:pt idx="1223">
                  <c:v>7.4594478607177734</c:v>
                </c:pt>
                <c:pt idx="1224">
                  <c:v>7.2351031303405762</c:v>
                </c:pt>
                <c:pt idx="1225">
                  <c:v>7.2911891937255859</c:v>
                </c:pt>
                <c:pt idx="1226">
                  <c:v>7.2351031303405762</c:v>
                </c:pt>
                <c:pt idx="1227">
                  <c:v>7.0668449401855469</c:v>
                </c:pt>
                <c:pt idx="1228">
                  <c:v>6.8985872268676758</c:v>
                </c:pt>
                <c:pt idx="1229">
                  <c:v>6.842501163482666</c:v>
                </c:pt>
                <c:pt idx="1230">
                  <c:v>6.9546728134155273</c:v>
                </c:pt>
                <c:pt idx="1231">
                  <c:v>6.9546728134155273</c:v>
                </c:pt>
                <c:pt idx="1232">
                  <c:v>7.2351031303405762</c:v>
                </c:pt>
                <c:pt idx="1233">
                  <c:v>7.2911891937255859</c:v>
                </c:pt>
                <c:pt idx="1234">
                  <c:v>7.2351031303405762</c:v>
                </c:pt>
                <c:pt idx="1235">
                  <c:v>7.4033617973327637</c:v>
                </c:pt>
                <c:pt idx="1236">
                  <c:v>7.8520498275756836</c:v>
                </c:pt>
                <c:pt idx="1237">
                  <c:v>7.8520498275756836</c:v>
                </c:pt>
                <c:pt idx="1238">
                  <c:v>8.1324806213378906</c:v>
                </c:pt>
                <c:pt idx="1239">
                  <c:v>7.9642219543457031</c:v>
                </c:pt>
                <c:pt idx="1240">
                  <c:v>7.8520498275756836</c:v>
                </c:pt>
                <c:pt idx="1241">
                  <c:v>7.7959637641906738</c:v>
                </c:pt>
                <c:pt idx="1242">
                  <c:v>7.8520498275756836</c:v>
                </c:pt>
                <c:pt idx="1243">
                  <c:v>7.9081358909606934</c:v>
                </c:pt>
                <c:pt idx="1244">
                  <c:v>7.9642219543457031</c:v>
                </c:pt>
                <c:pt idx="1245">
                  <c:v>7.9642219543457031</c:v>
                </c:pt>
                <c:pt idx="1246">
                  <c:v>8.5811691284179688</c:v>
                </c:pt>
                <c:pt idx="1247">
                  <c:v>8.8615999221801758</c:v>
                </c:pt>
                <c:pt idx="1248">
                  <c:v>8.5250825881958008</c:v>
                </c:pt>
                <c:pt idx="1249">
                  <c:v>8.5811691284179688</c:v>
                </c:pt>
                <c:pt idx="1250">
                  <c:v>8.4689970016479492</c:v>
                </c:pt>
                <c:pt idx="1251">
                  <c:v>8.6372547149658203</c:v>
                </c:pt>
                <c:pt idx="1252">
                  <c:v>8.5250825881958008</c:v>
                </c:pt>
                <c:pt idx="1253">
                  <c:v>8.5250825881958008</c:v>
                </c:pt>
                <c:pt idx="1254">
                  <c:v>8.5250825881958008</c:v>
                </c:pt>
                <c:pt idx="1255">
                  <c:v>8.3007392883300781</c:v>
                </c:pt>
                <c:pt idx="1256">
                  <c:v>8.4129114151000977</c:v>
                </c:pt>
                <c:pt idx="1257">
                  <c:v>8.3007392883300781</c:v>
                </c:pt>
                <c:pt idx="1258">
                  <c:v>8.2446527481079102</c:v>
                </c:pt>
                <c:pt idx="1259">
                  <c:v>8.5250825881958008</c:v>
                </c:pt>
                <c:pt idx="1260">
                  <c:v>8.3007392883300781</c:v>
                </c:pt>
                <c:pt idx="1261">
                  <c:v>8.3568248748779297</c:v>
                </c:pt>
                <c:pt idx="1262">
                  <c:v>8.1885671615600586</c:v>
                </c:pt>
                <c:pt idx="1263">
                  <c:v>8.2446527481079102</c:v>
                </c:pt>
                <c:pt idx="1264">
                  <c:v>8.2446527481079102</c:v>
                </c:pt>
                <c:pt idx="1265">
                  <c:v>8.9176864624023438</c:v>
                </c:pt>
                <c:pt idx="1266">
                  <c:v>8.5250825881958008</c:v>
                </c:pt>
                <c:pt idx="1267">
                  <c:v>8.5811691284179688</c:v>
                </c:pt>
                <c:pt idx="1268">
                  <c:v>8.4129114151000977</c:v>
                </c:pt>
                <c:pt idx="1269">
                  <c:v>8.3568248748779297</c:v>
                </c:pt>
                <c:pt idx="1270">
                  <c:v>8.3568248748779297</c:v>
                </c:pt>
                <c:pt idx="1271">
                  <c:v>8.4689970016479492</c:v>
                </c:pt>
                <c:pt idx="1272">
                  <c:v>8.4689970016479492</c:v>
                </c:pt>
                <c:pt idx="1273">
                  <c:v>8.3007392883300781</c:v>
                </c:pt>
                <c:pt idx="1274">
                  <c:v>8.2446527481079102</c:v>
                </c:pt>
                <c:pt idx="1275">
                  <c:v>8.3007392883300781</c:v>
                </c:pt>
                <c:pt idx="1276">
                  <c:v>8.3007392883300781</c:v>
                </c:pt>
                <c:pt idx="1277">
                  <c:v>8.3007392883300781</c:v>
                </c:pt>
                <c:pt idx="1278">
                  <c:v>8.3007392883300781</c:v>
                </c:pt>
                <c:pt idx="1279">
                  <c:v>8.3007392883300781</c:v>
                </c:pt>
                <c:pt idx="1280">
                  <c:v>8.0763950347900391</c:v>
                </c:pt>
                <c:pt idx="1281">
                  <c:v>8.0203075408935547</c:v>
                </c:pt>
                <c:pt idx="1282">
                  <c:v>7.9642219543457031</c:v>
                </c:pt>
                <c:pt idx="1283">
                  <c:v>7.9642219543457031</c:v>
                </c:pt>
                <c:pt idx="1284">
                  <c:v>7.571619987487793</c:v>
                </c:pt>
                <c:pt idx="1285">
                  <c:v>7.6837921142578116</c:v>
                </c:pt>
                <c:pt idx="1286">
                  <c:v>7.571619987487793</c:v>
                </c:pt>
                <c:pt idx="1287">
                  <c:v>7.4594478607177734</c:v>
                </c:pt>
                <c:pt idx="1288">
                  <c:v>7.4033617973327637</c:v>
                </c:pt>
                <c:pt idx="1289">
                  <c:v>7.2351031303405762</c:v>
                </c:pt>
                <c:pt idx="1290">
                  <c:v>7.2351031303405762</c:v>
                </c:pt>
                <c:pt idx="1291">
                  <c:v>7.2911891937255859</c:v>
                </c:pt>
                <c:pt idx="1292">
                  <c:v>7.2911891937255859</c:v>
                </c:pt>
                <c:pt idx="1293">
                  <c:v>7.3472762107849121</c:v>
                </c:pt>
                <c:pt idx="1294">
                  <c:v>7.2911891937255859</c:v>
                </c:pt>
                <c:pt idx="1295">
                  <c:v>7.4033617973327637</c:v>
                </c:pt>
                <c:pt idx="1296">
                  <c:v>7.4033617973327637</c:v>
                </c:pt>
                <c:pt idx="1297">
                  <c:v>7.3472762107849121</c:v>
                </c:pt>
                <c:pt idx="1298">
                  <c:v>7.2911891937255859</c:v>
                </c:pt>
                <c:pt idx="1299">
                  <c:v>7.4033617973327637</c:v>
                </c:pt>
                <c:pt idx="1300">
                  <c:v>7.2351031303405762</c:v>
                </c:pt>
                <c:pt idx="1301">
                  <c:v>7.2351031303405762</c:v>
                </c:pt>
                <c:pt idx="1302">
                  <c:v>7.2911891937255859</c:v>
                </c:pt>
                <c:pt idx="1303">
                  <c:v>7.2911891937255859</c:v>
                </c:pt>
                <c:pt idx="1304">
                  <c:v>7.1790170669555664</c:v>
                </c:pt>
                <c:pt idx="1305">
                  <c:v>7.5155339241027832</c:v>
                </c:pt>
                <c:pt idx="1306">
                  <c:v>8.0763950347900391</c:v>
                </c:pt>
                <c:pt idx="1307">
                  <c:v>7.6277060508728027</c:v>
                </c:pt>
                <c:pt idx="1308">
                  <c:v>7.6277060508728027</c:v>
                </c:pt>
                <c:pt idx="1309">
                  <c:v>7.571619987487793</c:v>
                </c:pt>
                <c:pt idx="1310">
                  <c:v>7.7959637641906738</c:v>
                </c:pt>
                <c:pt idx="1311">
                  <c:v>7.571619987487793</c:v>
                </c:pt>
                <c:pt idx="1312">
                  <c:v>7.571619987487793</c:v>
                </c:pt>
                <c:pt idx="1313">
                  <c:v>7.2351031303405762</c:v>
                </c:pt>
                <c:pt idx="1314">
                  <c:v>7.2911891937255859</c:v>
                </c:pt>
                <c:pt idx="1315">
                  <c:v>7.2351031303405762</c:v>
                </c:pt>
                <c:pt idx="1316">
                  <c:v>7.2911891937255859</c:v>
                </c:pt>
                <c:pt idx="1317">
                  <c:v>7.3472762107849121</c:v>
                </c:pt>
                <c:pt idx="1318">
                  <c:v>7.2351031303405762</c:v>
                </c:pt>
                <c:pt idx="1319">
                  <c:v>7.2351031303405762</c:v>
                </c:pt>
                <c:pt idx="1320">
                  <c:v>7.2351031303405762</c:v>
                </c:pt>
                <c:pt idx="1321">
                  <c:v>7.2351031303405762</c:v>
                </c:pt>
                <c:pt idx="1322">
                  <c:v>7.3472762107849121</c:v>
                </c:pt>
                <c:pt idx="1323">
                  <c:v>7.3472762107849121</c:v>
                </c:pt>
                <c:pt idx="1324">
                  <c:v>7.3472762107849121</c:v>
                </c:pt>
                <c:pt idx="1325">
                  <c:v>7.2911891937255859</c:v>
                </c:pt>
                <c:pt idx="1326">
                  <c:v>7.2351031303405762</c:v>
                </c:pt>
                <c:pt idx="1327">
                  <c:v>7.2351031303405762</c:v>
                </c:pt>
                <c:pt idx="1328">
                  <c:v>6.6742429733276367</c:v>
                </c:pt>
                <c:pt idx="1329">
                  <c:v>6.8985872268676758</c:v>
                </c:pt>
                <c:pt idx="1330">
                  <c:v>6.6742429733276367</c:v>
                </c:pt>
                <c:pt idx="1331">
                  <c:v>6.6742429733276367</c:v>
                </c:pt>
                <c:pt idx="1332">
                  <c:v>6.6742429733276367</c:v>
                </c:pt>
                <c:pt idx="1333">
                  <c:v>6.7864151000976563</c:v>
                </c:pt>
                <c:pt idx="1334">
                  <c:v>6.7864151000976563</c:v>
                </c:pt>
                <c:pt idx="1335">
                  <c:v>6.7864151000976563</c:v>
                </c:pt>
                <c:pt idx="1336">
                  <c:v>6.7864151000976563</c:v>
                </c:pt>
                <c:pt idx="1337">
                  <c:v>6.618156909942627</c:v>
                </c:pt>
                <c:pt idx="1338">
                  <c:v>6.5620698928833008</c:v>
                </c:pt>
                <c:pt idx="1339">
                  <c:v>6.505983829498291</c:v>
                </c:pt>
                <c:pt idx="1340">
                  <c:v>6.4498977661132813</c:v>
                </c:pt>
                <c:pt idx="1341">
                  <c:v>6.505983829498291</c:v>
                </c:pt>
                <c:pt idx="1342">
                  <c:v>6.505983829498291</c:v>
                </c:pt>
                <c:pt idx="1343">
                  <c:v>6.505983829498291</c:v>
                </c:pt>
                <c:pt idx="1344">
                  <c:v>6.4498977661132813</c:v>
                </c:pt>
                <c:pt idx="1345">
                  <c:v>6.3377261161804199</c:v>
                </c:pt>
                <c:pt idx="1346">
                  <c:v>6.3938121795654297</c:v>
                </c:pt>
                <c:pt idx="1347">
                  <c:v>6.3377261161804199</c:v>
                </c:pt>
                <c:pt idx="1348">
                  <c:v>6.3377261161804199</c:v>
                </c:pt>
                <c:pt idx="1349">
                  <c:v>6.3377261161804199</c:v>
                </c:pt>
                <c:pt idx="1350">
                  <c:v>6.2255539894104004</c:v>
                </c:pt>
                <c:pt idx="1351">
                  <c:v>6.0572957992553711</c:v>
                </c:pt>
                <c:pt idx="1352">
                  <c:v>5.9451241493225098</c:v>
                </c:pt>
                <c:pt idx="1353">
                  <c:v>6.0572957992553711</c:v>
                </c:pt>
                <c:pt idx="1354">
                  <c:v>6.0572957992553711</c:v>
                </c:pt>
                <c:pt idx="1355">
                  <c:v>6.505983829498291</c:v>
                </c:pt>
                <c:pt idx="1356">
                  <c:v>6.1694679260253906</c:v>
                </c:pt>
                <c:pt idx="1357">
                  <c:v>6.1694679260253906</c:v>
                </c:pt>
                <c:pt idx="1358">
                  <c:v>6.0572957992553711</c:v>
                </c:pt>
                <c:pt idx="1359">
                  <c:v>6.2816400527954102</c:v>
                </c:pt>
                <c:pt idx="1360">
                  <c:v>6.4498977661132813</c:v>
                </c:pt>
                <c:pt idx="1361">
                  <c:v>6.618156909942627</c:v>
                </c:pt>
                <c:pt idx="1362">
                  <c:v>6.6742429733276367</c:v>
                </c:pt>
                <c:pt idx="1363">
                  <c:v>6.5620698928833008</c:v>
                </c:pt>
                <c:pt idx="1364">
                  <c:v>6.3377261161804199</c:v>
                </c:pt>
                <c:pt idx="1365">
                  <c:v>6.505983829498291</c:v>
                </c:pt>
                <c:pt idx="1366">
                  <c:v>6.618156909942627</c:v>
                </c:pt>
                <c:pt idx="1367">
                  <c:v>6.505983829498291</c:v>
                </c:pt>
                <c:pt idx="1368">
                  <c:v>6.4498977661132813</c:v>
                </c:pt>
                <c:pt idx="1369">
                  <c:v>6.3938121795654297</c:v>
                </c:pt>
                <c:pt idx="1370">
                  <c:v>6.505983829498291</c:v>
                </c:pt>
                <c:pt idx="1371">
                  <c:v>6.505983829498291</c:v>
                </c:pt>
                <c:pt idx="1372">
                  <c:v>6.6742429733276367</c:v>
                </c:pt>
                <c:pt idx="1373">
                  <c:v>6.6742429733276367</c:v>
                </c:pt>
                <c:pt idx="1374">
                  <c:v>6.9546728134155273</c:v>
                </c:pt>
                <c:pt idx="1375">
                  <c:v>6.7864151000976563</c:v>
                </c:pt>
                <c:pt idx="1376">
                  <c:v>6.9546728134155273</c:v>
                </c:pt>
                <c:pt idx="1377">
                  <c:v>7.3472762107849121</c:v>
                </c:pt>
                <c:pt idx="1378">
                  <c:v>7.2911891937255859</c:v>
                </c:pt>
                <c:pt idx="1379">
                  <c:v>7.2911891937255859</c:v>
                </c:pt>
                <c:pt idx="1380">
                  <c:v>7.2351031303405762</c:v>
                </c:pt>
                <c:pt idx="1381">
                  <c:v>7.2351031303405762</c:v>
                </c:pt>
                <c:pt idx="1382">
                  <c:v>7.2351031303405762</c:v>
                </c:pt>
                <c:pt idx="1383">
                  <c:v>7.2351031303405762</c:v>
                </c:pt>
                <c:pt idx="1384">
                  <c:v>7.1790170669555664</c:v>
                </c:pt>
                <c:pt idx="1385">
                  <c:v>7.1229310035705566</c:v>
                </c:pt>
                <c:pt idx="1386">
                  <c:v>7.1229310035705566</c:v>
                </c:pt>
                <c:pt idx="1387">
                  <c:v>7.0107588768005371</c:v>
                </c:pt>
                <c:pt idx="1388">
                  <c:v>6.7303290367126456</c:v>
                </c:pt>
                <c:pt idx="1389">
                  <c:v>6.5620698928833008</c:v>
                </c:pt>
                <c:pt idx="1390">
                  <c:v>6.6742429733276367</c:v>
                </c:pt>
                <c:pt idx="1391">
                  <c:v>6.618156909942627</c:v>
                </c:pt>
                <c:pt idx="1392">
                  <c:v>6.505983829498291</c:v>
                </c:pt>
                <c:pt idx="1393">
                  <c:v>6.5620698928833008</c:v>
                </c:pt>
                <c:pt idx="1394">
                  <c:v>6.5620698928833008</c:v>
                </c:pt>
                <c:pt idx="1395">
                  <c:v>6.5620698928833008</c:v>
                </c:pt>
                <c:pt idx="1396">
                  <c:v>6.505983829498291</c:v>
                </c:pt>
                <c:pt idx="1397">
                  <c:v>6.3938121795654297</c:v>
                </c:pt>
                <c:pt idx="1398">
                  <c:v>6.842501163482666</c:v>
                </c:pt>
                <c:pt idx="1399">
                  <c:v>6.505983829498291</c:v>
                </c:pt>
                <c:pt idx="1400">
                  <c:v>6.5620698928833008</c:v>
                </c:pt>
                <c:pt idx="1401">
                  <c:v>6.4498977661132813</c:v>
                </c:pt>
                <c:pt idx="1402">
                  <c:v>6.4498977661132813</c:v>
                </c:pt>
                <c:pt idx="1403">
                  <c:v>6.3377261161804199</c:v>
                </c:pt>
                <c:pt idx="1404">
                  <c:v>6.2816400527954102</c:v>
                </c:pt>
                <c:pt idx="1405">
                  <c:v>6.2255539894104004</c:v>
                </c:pt>
                <c:pt idx="1406">
                  <c:v>6.1133818626403809</c:v>
                </c:pt>
                <c:pt idx="1407">
                  <c:v>6.1694679260253906</c:v>
                </c:pt>
                <c:pt idx="1408">
                  <c:v>6.1694679260253906</c:v>
                </c:pt>
                <c:pt idx="1409">
                  <c:v>6.1694679260253906</c:v>
                </c:pt>
                <c:pt idx="1410">
                  <c:v>6.2816400527954102</c:v>
                </c:pt>
                <c:pt idx="1411">
                  <c:v>6.2816400527954102</c:v>
                </c:pt>
                <c:pt idx="1412">
                  <c:v>6.2255539894104004</c:v>
                </c:pt>
                <c:pt idx="1413">
                  <c:v>6.2255539894104004</c:v>
                </c:pt>
                <c:pt idx="1414">
                  <c:v>6.4498977661132813</c:v>
                </c:pt>
                <c:pt idx="1415">
                  <c:v>6.6742429733276367</c:v>
                </c:pt>
                <c:pt idx="1416">
                  <c:v>6.9546728134155273</c:v>
                </c:pt>
                <c:pt idx="1417">
                  <c:v>6.7303290367126456</c:v>
                </c:pt>
                <c:pt idx="1418">
                  <c:v>6.618156909942627</c:v>
                </c:pt>
                <c:pt idx="1419">
                  <c:v>6.618156909942627</c:v>
                </c:pt>
                <c:pt idx="1420">
                  <c:v>6.3938121795654297</c:v>
                </c:pt>
                <c:pt idx="1421">
                  <c:v>6.505983829498291</c:v>
                </c:pt>
                <c:pt idx="1422">
                  <c:v>6.3377261161804199</c:v>
                </c:pt>
                <c:pt idx="1423">
                  <c:v>6.4498977661132813</c:v>
                </c:pt>
                <c:pt idx="1424">
                  <c:v>6.3938121795654297</c:v>
                </c:pt>
                <c:pt idx="1425">
                  <c:v>6.3938121795654297</c:v>
                </c:pt>
                <c:pt idx="1426">
                  <c:v>6.505983829498291</c:v>
                </c:pt>
                <c:pt idx="1427">
                  <c:v>6.505983829498291</c:v>
                </c:pt>
                <c:pt idx="1428">
                  <c:v>6.3938121795654297</c:v>
                </c:pt>
                <c:pt idx="1429">
                  <c:v>6.3938121795654297</c:v>
                </c:pt>
                <c:pt idx="1430">
                  <c:v>6.3938121795654297</c:v>
                </c:pt>
                <c:pt idx="1431">
                  <c:v>6.3938121795654297</c:v>
                </c:pt>
                <c:pt idx="1432">
                  <c:v>6.2816400527954102</c:v>
                </c:pt>
                <c:pt idx="1433">
                  <c:v>6.2816400527954102</c:v>
                </c:pt>
                <c:pt idx="1434">
                  <c:v>6.2255539894104004</c:v>
                </c:pt>
                <c:pt idx="1435">
                  <c:v>6.2816400527954102</c:v>
                </c:pt>
                <c:pt idx="1436">
                  <c:v>6.2255539894104004</c:v>
                </c:pt>
                <c:pt idx="1437">
                  <c:v>6.3377261161804199</c:v>
                </c:pt>
                <c:pt idx="1438">
                  <c:v>6.3377261161804199</c:v>
                </c:pt>
                <c:pt idx="1439">
                  <c:v>6.2816400527954102</c:v>
                </c:pt>
                <c:pt idx="1440">
                  <c:v>6.2255539894104004</c:v>
                </c:pt>
                <c:pt idx="1441">
                  <c:v>6.2816400527954102</c:v>
                </c:pt>
                <c:pt idx="1442">
                  <c:v>6.1694679260253906</c:v>
                </c:pt>
                <c:pt idx="1443">
                  <c:v>6.1694679260253906</c:v>
                </c:pt>
                <c:pt idx="1444">
                  <c:v>6.2816400527954102</c:v>
                </c:pt>
                <c:pt idx="1445">
                  <c:v>6.1133818626403809</c:v>
                </c:pt>
                <c:pt idx="1446">
                  <c:v>6.0572957992553711</c:v>
                </c:pt>
                <c:pt idx="1447">
                  <c:v>6.1694679260253906</c:v>
                </c:pt>
                <c:pt idx="1448">
                  <c:v>6.1694679260253906</c:v>
                </c:pt>
                <c:pt idx="1449">
                  <c:v>6.1694679260253906</c:v>
                </c:pt>
                <c:pt idx="1450">
                  <c:v>6.0572957992553711</c:v>
                </c:pt>
                <c:pt idx="1451">
                  <c:v>6.0012102127075204</c:v>
                </c:pt>
                <c:pt idx="1452">
                  <c:v>6.1133818626403809</c:v>
                </c:pt>
                <c:pt idx="1453">
                  <c:v>6.0572957992553711</c:v>
                </c:pt>
                <c:pt idx="1454">
                  <c:v>5.9451241493225098</c:v>
                </c:pt>
                <c:pt idx="1455">
                  <c:v>5.6086068153381348</c:v>
                </c:pt>
                <c:pt idx="1456">
                  <c:v>5.6086068153381348</c:v>
                </c:pt>
                <c:pt idx="1457">
                  <c:v>5.6086068153381348</c:v>
                </c:pt>
                <c:pt idx="1458">
                  <c:v>5.4964351654052734</c:v>
                </c:pt>
                <c:pt idx="1459">
                  <c:v>5.3842630386352539</c:v>
                </c:pt>
                <c:pt idx="1460">
                  <c:v>5.3842630386352539</c:v>
                </c:pt>
                <c:pt idx="1461">
                  <c:v>5.5525212287902832</c:v>
                </c:pt>
                <c:pt idx="1462">
                  <c:v>5.4964351654052734</c:v>
                </c:pt>
                <c:pt idx="1463">
                  <c:v>5.4403491020202637</c:v>
                </c:pt>
                <c:pt idx="1464">
                  <c:v>5.4964351654052734</c:v>
                </c:pt>
                <c:pt idx="1465">
                  <c:v>5.4403491020202637</c:v>
                </c:pt>
                <c:pt idx="1466">
                  <c:v>6.2816400527954102</c:v>
                </c:pt>
                <c:pt idx="1467">
                  <c:v>5.8890380859375</c:v>
                </c:pt>
                <c:pt idx="1468">
                  <c:v>5.4403491020202637</c:v>
                </c:pt>
                <c:pt idx="1469">
                  <c:v>5.4964351654052734</c:v>
                </c:pt>
                <c:pt idx="1470">
                  <c:v>5.4403491020202637</c:v>
                </c:pt>
                <c:pt idx="1471">
                  <c:v>5.3281769752502441</c:v>
                </c:pt>
                <c:pt idx="1472">
                  <c:v>5.1599187850952148</c:v>
                </c:pt>
                <c:pt idx="1473">
                  <c:v>5.1599187850952148</c:v>
                </c:pt>
                <c:pt idx="1474">
                  <c:v>5.2160048484802246</c:v>
                </c:pt>
                <c:pt idx="1475">
                  <c:v>5.1599187850952148</c:v>
                </c:pt>
                <c:pt idx="1476">
                  <c:v>5.1038317680358887</c:v>
                </c:pt>
                <c:pt idx="1477">
                  <c:v>5.1599187850952148</c:v>
                </c:pt>
                <c:pt idx="1478">
                  <c:v>5.0477461814880371</c:v>
                </c:pt>
                <c:pt idx="1479">
                  <c:v>5.0477461814880371</c:v>
                </c:pt>
                <c:pt idx="1480">
                  <c:v>5.0477461814880371</c:v>
                </c:pt>
                <c:pt idx="1481">
                  <c:v>4.9916601181030273</c:v>
                </c:pt>
                <c:pt idx="1482">
                  <c:v>4.9916601181030273</c:v>
                </c:pt>
                <c:pt idx="1483">
                  <c:v>5.1599187850952148</c:v>
                </c:pt>
                <c:pt idx="1484">
                  <c:v>5.1038317680358887</c:v>
                </c:pt>
                <c:pt idx="1485">
                  <c:v>5.1038317680358887</c:v>
                </c:pt>
                <c:pt idx="1486">
                  <c:v>5.0477461814880371</c:v>
                </c:pt>
                <c:pt idx="1487">
                  <c:v>5.1599187850952148</c:v>
                </c:pt>
                <c:pt idx="1488">
                  <c:v>5.1599187850952148</c:v>
                </c:pt>
                <c:pt idx="1489">
                  <c:v>5.1599187850952148</c:v>
                </c:pt>
                <c:pt idx="1490">
                  <c:v>5.2720909118652344</c:v>
                </c:pt>
                <c:pt idx="1491">
                  <c:v>5.5525212287902832</c:v>
                </c:pt>
                <c:pt idx="1492">
                  <c:v>5.8329510688781738</c:v>
                </c:pt>
                <c:pt idx="1493">
                  <c:v>5.8890380859375</c:v>
                </c:pt>
                <c:pt idx="1494">
                  <c:v>5.7768650054931641</c:v>
                </c:pt>
                <c:pt idx="1495">
                  <c:v>5.6086068153381348</c:v>
                </c:pt>
                <c:pt idx="1496">
                  <c:v>5.6086068153381348</c:v>
                </c:pt>
                <c:pt idx="1497">
                  <c:v>5.7768650054931641</c:v>
                </c:pt>
                <c:pt idx="1498">
                  <c:v>5.6086068153381348</c:v>
                </c:pt>
                <c:pt idx="1499">
                  <c:v>5.7768650054931641</c:v>
                </c:pt>
                <c:pt idx="1500">
                  <c:v>5.7207789421081543</c:v>
                </c:pt>
                <c:pt idx="1501">
                  <c:v>5.7207789421081543</c:v>
                </c:pt>
                <c:pt idx="1502">
                  <c:v>5.6086068153381348</c:v>
                </c:pt>
                <c:pt idx="1503">
                  <c:v>5.5525212287902832</c:v>
                </c:pt>
                <c:pt idx="1504">
                  <c:v>5.4964351654052734</c:v>
                </c:pt>
                <c:pt idx="1505">
                  <c:v>5.6086068153381348</c:v>
                </c:pt>
                <c:pt idx="1506">
                  <c:v>5.6646928787231454</c:v>
                </c:pt>
                <c:pt idx="1507">
                  <c:v>5.6646928787231454</c:v>
                </c:pt>
                <c:pt idx="1508">
                  <c:v>5.6646928787231454</c:v>
                </c:pt>
                <c:pt idx="1509">
                  <c:v>5.6086068153381348</c:v>
                </c:pt>
                <c:pt idx="1510">
                  <c:v>5.6646928787231454</c:v>
                </c:pt>
                <c:pt idx="1511">
                  <c:v>5.6086068153381348</c:v>
                </c:pt>
                <c:pt idx="1512">
                  <c:v>5.7207789421081543</c:v>
                </c:pt>
                <c:pt idx="1513">
                  <c:v>5.6086068153381348</c:v>
                </c:pt>
                <c:pt idx="1514">
                  <c:v>5.6086068153381348</c:v>
                </c:pt>
                <c:pt idx="1515">
                  <c:v>5.6646928787231454</c:v>
                </c:pt>
                <c:pt idx="1516">
                  <c:v>5.5525212287902832</c:v>
                </c:pt>
                <c:pt idx="1517">
                  <c:v>5.5525212287902832</c:v>
                </c:pt>
                <c:pt idx="1518">
                  <c:v>5.4964351654052734</c:v>
                </c:pt>
                <c:pt idx="1519">
                  <c:v>5.4403491020202637</c:v>
                </c:pt>
                <c:pt idx="1520">
                  <c:v>5.5525212287902832</c:v>
                </c:pt>
                <c:pt idx="1521">
                  <c:v>5.4403491020202637</c:v>
                </c:pt>
                <c:pt idx="1522">
                  <c:v>5.3281769752502441</c:v>
                </c:pt>
                <c:pt idx="1523">
                  <c:v>5.3842630386352539</c:v>
                </c:pt>
                <c:pt idx="1524">
                  <c:v>5.3281769752502441</c:v>
                </c:pt>
                <c:pt idx="1525">
                  <c:v>5.2160048484802246</c:v>
                </c:pt>
                <c:pt idx="1526">
                  <c:v>5.2720909118652344</c:v>
                </c:pt>
                <c:pt idx="1527">
                  <c:v>5.4403491020202637</c:v>
                </c:pt>
                <c:pt idx="1528">
                  <c:v>5.8329510688781738</c:v>
                </c:pt>
                <c:pt idx="1529">
                  <c:v>5.4964351654052734</c:v>
                </c:pt>
                <c:pt idx="1530">
                  <c:v>5.4964351654052734</c:v>
                </c:pt>
                <c:pt idx="1531">
                  <c:v>5.4403491020202637</c:v>
                </c:pt>
                <c:pt idx="1532">
                  <c:v>5.4964351654052734</c:v>
                </c:pt>
                <c:pt idx="1533">
                  <c:v>5.4964351654052734</c:v>
                </c:pt>
                <c:pt idx="1534">
                  <c:v>5.6086068153381348</c:v>
                </c:pt>
                <c:pt idx="1535">
                  <c:v>5.6086068153381348</c:v>
                </c:pt>
                <c:pt idx="1536">
                  <c:v>5.6086068153381348</c:v>
                </c:pt>
                <c:pt idx="1537">
                  <c:v>5.6646928787231454</c:v>
                </c:pt>
                <c:pt idx="1538">
                  <c:v>5.4964351654052734</c:v>
                </c:pt>
                <c:pt idx="1539">
                  <c:v>5.6086068153381348</c:v>
                </c:pt>
                <c:pt idx="1540">
                  <c:v>5.5525212287902832</c:v>
                </c:pt>
                <c:pt idx="1541">
                  <c:v>5.5525212287902832</c:v>
                </c:pt>
                <c:pt idx="1542">
                  <c:v>5.1599187850952148</c:v>
                </c:pt>
                <c:pt idx="1543">
                  <c:v>4.5990581512451172</c:v>
                </c:pt>
                <c:pt idx="1544">
                  <c:v>4.823401927947998</c:v>
                </c:pt>
                <c:pt idx="1545">
                  <c:v>4.823401927947998</c:v>
                </c:pt>
                <c:pt idx="1546">
                  <c:v>4.823401927947998</c:v>
                </c:pt>
                <c:pt idx="1547">
                  <c:v>4.7673158645629883</c:v>
                </c:pt>
                <c:pt idx="1548">
                  <c:v>4.7112298011779794</c:v>
                </c:pt>
                <c:pt idx="1549">
                  <c:v>4.7673158645629883</c:v>
                </c:pt>
                <c:pt idx="1550">
                  <c:v>4.7112298011779794</c:v>
                </c:pt>
                <c:pt idx="1551">
                  <c:v>4.655144214630127</c:v>
                </c:pt>
                <c:pt idx="1552">
                  <c:v>4.5429720878601074</c:v>
                </c:pt>
                <c:pt idx="1553">
                  <c:v>4.5429720878601074</c:v>
                </c:pt>
                <c:pt idx="1554">
                  <c:v>4.5429720878601074</c:v>
                </c:pt>
                <c:pt idx="1555">
                  <c:v>4.4868860244750977</c:v>
                </c:pt>
                <c:pt idx="1556">
                  <c:v>4.4868860244750977</c:v>
                </c:pt>
                <c:pt idx="1557">
                  <c:v>4.4307999610900879</c:v>
                </c:pt>
                <c:pt idx="1558">
                  <c:v>4.2064552307128906</c:v>
                </c:pt>
                <c:pt idx="1559">
                  <c:v>3.982110977172852</c:v>
                </c:pt>
                <c:pt idx="1560">
                  <c:v>3.8699390888214111</c:v>
                </c:pt>
                <c:pt idx="1561">
                  <c:v>4.2064552307128906</c:v>
                </c:pt>
                <c:pt idx="1562">
                  <c:v>4.1503691673278809</c:v>
                </c:pt>
                <c:pt idx="1563">
                  <c:v>3.9260249137878418</c:v>
                </c:pt>
                <c:pt idx="1564">
                  <c:v>3.9260249137878418</c:v>
                </c:pt>
                <c:pt idx="1565">
                  <c:v>3.982110977172852</c:v>
                </c:pt>
                <c:pt idx="1566">
                  <c:v>3.982110977172852</c:v>
                </c:pt>
                <c:pt idx="1567">
                  <c:v>4.0381970405578613</c:v>
                </c:pt>
                <c:pt idx="1568">
                  <c:v>4.1503691673278809</c:v>
                </c:pt>
                <c:pt idx="1569">
                  <c:v>4.0381970405578613</c:v>
                </c:pt>
                <c:pt idx="1570">
                  <c:v>3.982110977172852</c:v>
                </c:pt>
                <c:pt idx="1571">
                  <c:v>4.0381970405578613</c:v>
                </c:pt>
                <c:pt idx="1572">
                  <c:v>3.9260249137878418</c:v>
                </c:pt>
                <c:pt idx="1573">
                  <c:v>3.9260249137878418</c:v>
                </c:pt>
                <c:pt idx="1574">
                  <c:v>3.9260249137878418</c:v>
                </c:pt>
                <c:pt idx="1575">
                  <c:v>3.9260249137878418</c:v>
                </c:pt>
                <c:pt idx="1576">
                  <c:v>3.9260249137878418</c:v>
                </c:pt>
                <c:pt idx="1577">
                  <c:v>3.8699390888214111</c:v>
                </c:pt>
                <c:pt idx="1578">
                  <c:v>3.9260249137878418</c:v>
                </c:pt>
                <c:pt idx="1579">
                  <c:v>3.8699390888214111</c:v>
                </c:pt>
                <c:pt idx="1580">
                  <c:v>3.8699390888214111</c:v>
                </c:pt>
                <c:pt idx="1581">
                  <c:v>3.8699390888214111</c:v>
                </c:pt>
                <c:pt idx="1582">
                  <c:v>3.9260249137878418</c:v>
                </c:pt>
                <c:pt idx="1583">
                  <c:v>3.8138530254364009</c:v>
                </c:pt>
                <c:pt idx="1584">
                  <c:v>3.7016808986663818</c:v>
                </c:pt>
                <c:pt idx="1585">
                  <c:v>3.477335929870605</c:v>
                </c:pt>
                <c:pt idx="1586">
                  <c:v>3.3090779781341548</c:v>
                </c:pt>
                <c:pt idx="1587">
                  <c:v>3.0847339630126949</c:v>
                </c:pt>
                <c:pt idx="1588">
                  <c:v>2.6921310424804692</c:v>
                </c:pt>
                <c:pt idx="1589">
                  <c:v>2.6921310424804692</c:v>
                </c:pt>
                <c:pt idx="1590">
                  <c:v>2.5799589157104492</c:v>
                </c:pt>
                <c:pt idx="1591">
                  <c:v>2.523873090744019</c:v>
                </c:pt>
                <c:pt idx="1592">
                  <c:v>2.2434430122375488</c:v>
                </c:pt>
                <c:pt idx="1593">
                  <c:v>2.299529075622559</c:v>
                </c:pt>
                <c:pt idx="1594">
                  <c:v>2.1312699317932129</c:v>
                </c:pt>
                <c:pt idx="1595">
                  <c:v>2.1312699317932129</c:v>
                </c:pt>
                <c:pt idx="1596">
                  <c:v>2.0751841068267818</c:v>
                </c:pt>
                <c:pt idx="1597">
                  <c:v>2.1312699317932129</c:v>
                </c:pt>
                <c:pt idx="1598">
                  <c:v>2.0751841068267818</c:v>
                </c:pt>
                <c:pt idx="1599">
                  <c:v>2.1312699317932129</c:v>
                </c:pt>
                <c:pt idx="1600">
                  <c:v>2.3556149005889888</c:v>
                </c:pt>
                <c:pt idx="1601">
                  <c:v>2.299529075622559</c:v>
                </c:pt>
                <c:pt idx="1602">
                  <c:v>2.4677870273590088</c:v>
                </c:pt>
                <c:pt idx="1603">
                  <c:v>2.523873090744019</c:v>
                </c:pt>
                <c:pt idx="1604">
                  <c:v>2.636044979095459</c:v>
                </c:pt>
                <c:pt idx="1605">
                  <c:v>3.0847339630126949</c:v>
                </c:pt>
                <c:pt idx="1606">
                  <c:v>3.4212501049041748</c:v>
                </c:pt>
                <c:pt idx="1607">
                  <c:v>3.1969060897827148</c:v>
                </c:pt>
                <c:pt idx="1608">
                  <c:v>2.9164750576019292</c:v>
                </c:pt>
                <c:pt idx="1609">
                  <c:v>2.8603889942169189</c:v>
                </c:pt>
                <c:pt idx="1610">
                  <c:v>2.9725620746612549</c:v>
                </c:pt>
                <c:pt idx="1611">
                  <c:v>2.9725620746612549</c:v>
                </c:pt>
                <c:pt idx="1612">
                  <c:v>2.9725620746612549</c:v>
                </c:pt>
                <c:pt idx="1613">
                  <c:v>2.9164750576019292</c:v>
                </c:pt>
                <c:pt idx="1614">
                  <c:v>2.9164750576019292</c:v>
                </c:pt>
                <c:pt idx="1615">
                  <c:v>3.028647899627686</c:v>
                </c:pt>
                <c:pt idx="1616">
                  <c:v>3.589508056640625</c:v>
                </c:pt>
                <c:pt idx="1617">
                  <c:v>3.757766962051392</c:v>
                </c:pt>
                <c:pt idx="1618">
                  <c:v>3.757766962051392</c:v>
                </c:pt>
                <c:pt idx="1619">
                  <c:v>4.0942831039428711</c:v>
                </c:pt>
                <c:pt idx="1620">
                  <c:v>4.5990581512451172</c:v>
                </c:pt>
                <c:pt idx="1621">
                  <c:v>4.5990581512451172</c:v>
                </c:pt>
                <c:pt idx="1622">
                  <c:v>4.5990581512451172</c:v>
                </c:pt>
                <c:pt idx="1623">
                  <c:v>4.3747129440307617</c:v>
                </c:pt>
                <c:pt idx="1624">
                  <c:v>4.1503691673278809</c:v>
                </c:pt>
                <c:pt idx="1625">
                  <c:v>4.1503691673278809</c:v>
                </c:pt>
                <c:pt idx="1626">
                  <c:v>4.1503691673278809</c:v>
                </c:pt>
                <c:pt idx="1627">
                  <c:v>4.0381970405578613</c:v>
                </c:pt>
                <c:pt idx="1628">
                  <c:v>4.0942831039428711</c:v>
                </c:pt>
                <c:pt idx="1629">
                  <c:v>4.0381970405578613</c:v>
                </c:pt>
                <c:pt idx="1630">
                  <c:v>3.982110977172852</c:v>
                </c:pt>
                <c:pt idx="1631">
                  <c:v>3.757766962051392</c:v>
                </c:pt>
                <c:pt idx="1632">
                  <c:v>3.8699390888214111</c:v>
                </c:pt>
                <c:pt idx="1633">
                  <c:v>3.5334219932556148</c:v>
                </c:pt>
                <c:pt idx="1634">
                  <c:v>3.4212501049041748</c:v>
                </c:pt>
                <c:pt idx="1635">
                  <c:v>3.757766962051392</c:v>
                </c:pt>
                <c:pt idx="1636">
                  <c:v>3.7016808986663818</c:v>
                </c:pt>
                <c:pt idx="1637">
                  <c:v>3.589508056640625</c:v>
                </c:pt>
                <c:pt idx="1638">
                  <c:v>3.6455938816070561</c:v>
                </c:pt>
                <c:pt idx="1639">
                  <c:v>3.589508056640625</c:v>
                </c:pt>
                <c:pt idx="1640">
                  <c:v>3.477335929870605</c:v>
                </c:pt>
                <c:pt idx="1641">
                  <c:v>3.477335929870605</c:v>
                </c:pt>
                <c:pt idx="1642">
                  <c:v>3.477335929870605</c:v>
                </c:pt>
                <c:pt idx="1643">
                  <c:v>3.477335929870605</c:v>
                </c:pt>
                <c:pt idx="1644">
                  <c:v>3.365164041519165</c:v>
                </c:pt>
                <c:pt idx="1645">
                  <c:v>3.252991914749146</c:v>
                </c:pt>
                <c:pt idx="1646">
                  <c:v>3.3090779781341548</c:v>
                </c:pt>
                <c:pt idx="1647">
                  <c:v>3.3090779781341548</c:v>
                </c:pt>
                <c:pt idx="1648">
                  <c:v>3.365164041519165</c:v>
                </c:pt>
                <c:pt idx="1649">
                  <c:v>3.252991914749146</c:v>
                </c:pt>
                <c:pt idx="1650">
                  <c:v>3.1969060897827148</c:v>
                </c:pt>
                <c:pt idx="1651">
                  <c:v>3.1969060897827148</c:v>
                </c:pt>
                <c:pt idx="1652">
                  <c:v>3.0847339630126949</c:v>
                </c:pt>
                <c:pt idx="1653">
                  <c:v>3.0847339630126949</c:v>
                </c:pt>
                <c:pt idx="1654">
                  <c:v>3.1408200263977051</c:v>
                </c:pt>
                <c:pt idx="1655">
                  <c:v>3.028647899627686</c:v>
                </c:pt>
                <c:pt idx="1656">
                  <c:v>3.0847339630126949</c:v>
                </c:pt>
                <c:pt idx="1657">
                  <c:v>3.0847339630126949</c:v>
                </c:pt>
                <c:pt idx="1658">
                  <c:v>3.028647899627686</c:v>
                </c:pt>
                <c:pt idx="1659">
                  <c:v>3.028647899627686</c:v>
                </c:pt>
                <c:pt idx="1660">
                  <c:v>2.9725620746612549</c:v>
                </c:pt>
                <c:pt idx="1661">
                  <c:v>3.028647899627686</c:v>
                </c:pt>
                <c:pt idx="1662">
                  <c:v>2.9164750576019292</c:v>
                </c:pt>
                <c:pt idx="1663">
                  <c:v>2.9725620746612549</c:v>
                </c:pt>
                <c:pt idx="1664">
                  <c:v>2.8603889942169189</c:v>
                </c:pt>
                <c:pt idx="1665">
                  <c:v>2.8043029308319092</c:v>
                </c:pt>
                <c:pt idx="1666">
                  <c:v>2.9164750576019292</c:v>
                </c:pt>
                <c:pt idx="1667">
                  <c:v>2.9164750576019292</c:v>
                </c:pt>
                <c:pt idx="1668">
                  <c:v>2.8043029308319092</c:v>
                </c:pt>
                <c:pt idx="1669">
                  <c:v>3.0847339630126949</c:v>
                </c:pt>
                <c:pt idx="1670">
                  <c:v>3.0847339630126949</c:v>
                </c:pt>
                <c:pt idx="1671">
                  <c:v>3.0847339630126949</c:v>
                </c:pt>
                <c:pt idx="1672">
                  <c:v>2.9164750576019292</c:v>
                </c:pt>
                <c:pt idx="1673">
                  <c:v>2.748217105865479</c:v>
                </c:pt>
                <c:pt idx="1674">
                  <c:v>2.8043029308319092</c:v>
                </c:pt>
                <c:pt idx="1675">
                  <c:v>2.8043029308319092</c:v>
                </c:pt>
                <c:pt idx="1676">
                  <c:v>2.8043029308319092</c:v>
                </c:pt>
                <c:pt idx="1677">
                  <c:v>2.748217105865479</c:v>
                </c:pt>
                <c:pt idx="1678">
                  <c:v>2.748217105865479</c:v>
                </c:pt>
                <c:pt idx="1679">
                  <c:v>2.748217105865479</c:v>
                </c:pt>
                <c:pt idx="1680">
                  <c:v>2.636044979095459</c:v>
                </c:pt>
                <c:pt idx="1681">
                  <c:v>2.748217105865479</c:v>
                </c:pt>
                <c:pt idx="1682">
                  <c:v>2.748217105865479</c:v>
                </c:pt>
                <c:pt idx="1683">
                  <c:v>2.636044979095459</c:v>
                </c:pt>
                <c:pt idx="1684">
                  <c:v>2.636044979095459</c:v>
                </c:pt>
                <c:pt idx="1685">
                  <c:v>2.748217105865479</c:v>
                </c:pt>
                <c:pt idx="1686">
                  <c:v>2.8603889942169189</c:v>
                </c:pt>
                <c:pt idx="1687">
                  <c:v>2.9164750576019292</c:v>
                </c:pt>
                <c:pt idx="1688">
                  <c:v>2.8603889942169189</c:v>
                </c:pt>
                <c:pt idx="1689">
                  <c:v>2.8603889942169189</c:v>
                </c:pt>
                <c:pt idx="1690">
                  <c:v>2.9164750576019292</c:v>
                </c:pt>
                <c:pt idx="1691">
                  <c:v>3.7016808986663818</c:v>
                </c:pt>
                <c:pt idx="1692">
                  <c:v>3.477335929870605</c:v>
                </c:pt>
                <c:pt idx="1693">
                  <c:v>3.1969060897827148</c:v>
                </c:pt>
                <c:pt idx="1694">
                  <c:v>3.0847339630126949</c:v>
                </c:pt>
                <c:pt idx="1695">
                  <c:v>3.0847399234771729</c:v>
                </c:pt>
                <c:pt idx="1696">
                  <c:v>2.935177087783813</c:v>
                </c:pt>
                <c:pt idx="1697">
                  <c:v>2.8884379863739009</c:v>
                </c:pt>
                <c:pt idx="1698">
                  <c:v>2.9819149971008301</c:v>
                </c:pt>
                <c:pt idx="1699">
                  <c:v>3.019305944442749</c:v>
                </c:pt>
                <c:pt idx="1700">
                  <c:v>2.9912629127502441</c:v>
                </c:pt>
                <c:pt idx="1701">
                  <c:v>2.9258289337158199</c:v>
                </c:pt>
                <c:pt idx="1702">
                  <c:v>2.8790910243988042</c:v>
                </c:pt>
                <c:pt idx="1703">
                  <c:v>2.6453979015350342</c:v>
                </c:pt>
                <c:pt idx="1704">
                  <c:v>2.589312076568604</c:v>
                </c:pt>
                <c:pt idx="1705">
                  <c:v>2.430401086807251</c:v>
                </c:pt>
                <c:pt idx="1706">
                  <c:v>2.3369240760803218</c:v>
                </c:pt>
                <c:pt idx="1707">
                  <c:v>2.3930099010467529</c:v>
                </c:pt>
                <c:pt idx="1708">
                  <c:v>2.626703023910522</c:v>
                </c:pt>
                <c:pt idx="1709">
                  <c:v>2.664093017578125</c:v>
                </c:pt>
                <c:pt idx="1710">
                  <c:v>2.598659992218018</c:v>
                </c:pt>
                <c:pt idx="1711">
                  <c:v>2.5706160068511958</c:v>
                </c:pt>
                <c:pt idx="1712">
                  <c:v>2.598659992218018</c:v>
                </c:pt>
                <c:pt idx="1713">
                  <c:v>2.589312076568604</c:v>
                </c:pt>
                <c:pt idx="1714">
                  <c:v>2.589312076568604</c:v>
                </c:pt>
                <c:pt idx="1715">
                  <c:v>2.5612690448760991</c:v>
                </c:pt>
                <c:pt idx="1716">
                  <c:v>2.5706160068511958</c:v>
                </c:pt>
                <c:pt idx="1717">
                  <c:v>2.542572975158691</c:v>
                </c:pt>
                <c:pt idx="1718">
                  <c:v>2.5332260131835942</c:v>
                </c:pt>
                <c:pt idx="1719">
                  <c:v>2.4958350658416748</c:v>
                </c:pt>
                <c:pt idx="1720">
                  <c:v>2.430401086807251</c:v>
                </c:pt>
                <c:pt idx="1721">
                  <c:v>2.3930099010467529</c:v>
                </c:pt>
                <c:pt idx="1722">
                  <c:v>2.3369240760803218</c:v>
                </c:pt>
                <c:pt idx="1723">
                  <c:v>2.355618953704834</c:v>
                </c:pt>
                <c:pt idx="1724">
                  <c:v>2.355618953704834</c:v>
                </c:pt>
                <c:pt idx="1725">
                  <c:v>2.355618953704834</c:v>
                </c:pt>
                <c:pt idx="1726">
                  <c:v>2.439749002456665</c:v>
                </c:pt>
                <c:pt idx="1727">
                  <c:v>2.4958350658416748</c:v>
                </c:pt>
                <c:pt idx="1728">
                  <c:v>2.551920890808105</c:v>
                </c:pt>
                <c:pt idx="1729">
                  <c:v>2.5612690448760991</c:v>
                </c:pt>
                <c:pt idx="1730">
                  <c:v>2.5706160068511958</c:v>
                </c:pt>
                <c:pt idx="1731">
                  <c:v>2.5706160068511958</c:v>
                </c:pt>
                <c:pt idx="1732">
                  <c:v>2.514529943466187</c:v>
                </c:pt>
                <c:pt idx="1733">
                  <c:v>2.6453979015350342</c:v>
                </c:pt>
                <c:pt idx="1734">
                  <c:v>2.617355108261108</c:v>
                </c:pt>
                <c:pt idx="1735">
                  <c:v>2.785614013671875</c:v>
                </c:pt>
                <c:pt idx="1736">
                  <c:v>2.897785902023315</c:v>
                </c:pt>
                <c:pt idx="1737">
                  <c:v>3.2249550819396968</c:v>
                </c:pt>
                <c:pt idx="1738">
                  <c:v>2.9258289337158199</c:v>
                </c:pt>
                <c:pt idx="1739">
                  <c:v>2.9445240497589111</c:v>
                </c:pt>
                <c:pt idx="1740">
                  <c:v>2.907134056091309</c:v>
                </c:pt>
                <c:pt idx="1741">
                  <c:v>2.7949609756469731</c:v>
                </c:pt>
                <c:pt idx="1742">
                  <c:v>2.8884379863739009</c:v>
                </c:pt>
                <c:pt idx="1743">
                  <c:v>3.0847399234771729</c:v>
                </c:pt>
                <c:pt idx="1744">
                  <c:v>3.094088077545166</c:v>
                </c:pt>
                <c:pt idx="1745">
                  <c:v>2.9632198810577388</c:v>
                </c:pt>
                <c:pt idx="1746">
                  <c:v>2.9819149971008301</c:v>
                </c:pt>
                <c:pt idx="1747">
                  <c:v>2.9819149971008301</c:v>
                </c:pt>
                <c:pt idx="1748">
                  <c:v>2.9445240497589111</c:v>
                </c:pt>
                <c:pt idx="1749">
                  <c:v>2.897785902023315</c:v>
                </c:pt>
                <c:pt idx="1750">
                  <c:v>2.897785902023315</c:v>
                </c:pt>
                <c:pt idx="1751">
                  <c:v>2.8790910243988042</c:v>
                </c:pt>
                <c:pt idx="1752">
                  <c:v>2.8043088912963872</c:v>
                </c:pt>
                <c:pt idx="1753">
                  <c:v>2.8697431087493901</c:v>
                </c:pt>
                <c:pt idx="1754">
                  <c:v>2.8417000770568852</c:v>
                </c:pt>
                <c:pt idx="1755">
                  <c:v>2.8043088912963872</c:v>
                </c:pt>
                <c:pt idx="1756">
                  <c:v>2.8043088912963872</c:v>
                </c:pt>
                <c:pt idx="1757">
                  <c:v>2.8790910243988042</c:v>
                </c:pt>
                <c:pt idx="1758">
                  <c:v>2.7295269966125488</c:v>
                </c:pt>
                <c:pt idx="1759">
                  <c:v>2.6734409332275391</c:v>
                </c:pt>
                <c:pt idx="1760">
                  <c:v>2.6921370029449458</c:v>
                </c:pt>
                <c:pt idx="1761">
                  <c:v>2.7108321189880371</c:v>
                </c:pt>
                <c:pt idx="1762">
                  <c:v>2.6360499858856201</c:v>
                </c:pt>
                <c:pt idx="1763">
                  <c:v>2.6734409332275391</c:v>
                </c:pt>
                <c:pt idx="1764">
                  <c:v>2.6547460556030269</c:v>
                </c:pt>
                <c:pt idx="1765">
                  <c:v>2.589312076568604</c:v>
                </c:pt>
                <c:pt idx="1766">
                  <c:v>2.6080069541931148</c:v>
                </c:pt>
                <c:pt idx="1767">
                  <c:v>2.617355108261108</c:v>
                </c:pt>
                <c:pt idx="1768">
                  <c:v>2.6080069541931148</c:v>
                </c:pt>
                <c:pt idx="1769">
                  <c:v>2.5799639225006099</c:v>
                </c:pt>
                <c:pt idx="1770">
                  <c:v>2.514529943466187</c:v>
                </c:pt>
                <c:pt idx="1771">
                  <c:v>2.5799639225006099</c:v>
                </c:pt>
                <c:pt idx="1772">
                  <c:v>2.5706160068511958</c:v>
                </c:pt>
                <c:pt idx="1773">
                  <c:v>2.5706160068511958</c:v>
                </c:pt>
                <c:pt idx="1774">
                  <c:v>2.5799639225006099</c:v>
                </c:pt>
                <c:pt idx="1775">
                  <c:v>2.5612690448760991</c:v>
                </c:pt>
                <c:pt idx="1776">
                  <c:v>2.5706160068511958</c:v>
                </c:pt>
                <c:pt idx="1777">
                  <c:v>2.5706160068511958</c:v>
                </c:pt>
                <c:pt idx="1778">
                  <c:v>2.598659992218018</c:v>
                </c:pt>
                <c:pt idx="1779">
                  <c:v>2.617355108261108</c:v>
                </c:pt>
                <c:pt idx="1780">
                  <c:v>2.6360499858856201</c:v>
                </c:pt>
                <c:pt idx="1781">
                  <c:v>2.514529943466187</c:v>
                </c:pt>
                <c:pt idx="1782">
                  <c:v>2.542572975158691</c:v>
                </c:pt>
                <c:pt idx="1783">
                  <c:v>2.5612690448760991</c:v>
                </c:pt>
                <c:pt idx="1784">
                  <c:v>2.542572975158691</c:v>
                </c:pt>
                <c:pt idx="1785">
                  <c:v>2.4958350658416748</c:v>
                </c:pt>
                <c:pt idx="1786">
                  <c:v>2.5051829814910889</c:v>
                </c:pt>
                <c:pt idx="1787">
                  <c:v>2.4490959644317631</c:v>
                </c:pt>
                <c:pt idx="1788">
                  <c:v>2.3930099010467529</c:v>
                </c:pt>
                <c:pt idx="1789">
                  <c:v>2.2995328903198242</c:v>
                </c:pt>
                <c:pt idx="1790">
                  <c:v>2.2340989112853999</c:v>
                </c:pt>
                <c:pt idx="1791">
                  <c:v>2.1032319068908691</c:v>
                </c:pt>
                <c:pt idx="1792">
                  <c:v>2.0564930438995361</c:v>
                </c:pt>
                <c:pt idx="1793">
                  <c:v>1.934973001480103</c:v>
                </c:pt>
                <c:pt idx="1794">
                  <c:v>1.8882349729537959</c:v>
                </c:pt>
                <c:pt idx="1795">
                  <c:v>1.916278004646301</c:v>
                </c:pt>
                <c:pt idx="1796">
                  <c:v>1.897582054138184</c:v>
                </c:pt>
                <c:pt idx="1797">
                  <c:v>1.8882349729537959</c:v>
                </c:pt>
                <c:pt idx="1798">
                  <c:v>1.8882349729537959</c:v>
                </c:pt>
                <c:pt idx="1799">
                  <c:v>1.897582054138184</c:v>
                </c:pt>
                <c:pt idx="1800">
                  <c:v>1.8882349729537959</c:v>
                </c:pt>
                <c:pt idx="1801">
                  <c:v>1.897582054138184</c:v>
                </c:pt>
                <c:pt idx="1802">
                  <c:v>1.8788870573043821</c:v>
                </c:pt>
                <c:pt idx="1803">
                  <c:v>1.8882349729537959</c:v>
                </c:pt>
                <c:pt idx="1804">
                  <c:v>1.897582054138184</c:v>
                </c:pt>
                <c:pt idx="1805">
                  <c:v>1.850844025611877</c:v>
                </c:pt>
                <c:pt idx="1806">
                  <c:v>1.8601909875869751</c:v>
                </c:pt>
                <c:pt idx="1807">
                  <c:v>1.850844025611877</c:v>
                </c:pt>
                <c:pt idx="1808">
                  <c:v>1.7947579622268679</c:v>
                </c:pt>
                <c:pt idx="1809">
                  <c:v>1.8041050434112551</c:v>
                </c:pt>
                <c:pt idx="1810">
                  <c:v>1.8134529590606689</c:v>
                </c:pt>
                <c:pt idx="1811">
                  <c:v>1.8414959907531741</c:v>
                </c:pt>
                <c:pt idx="1812">
                  <c:v>1.8695390224456789</c:v>
                </c:pt>
                <c:pt idx="1813">
                  <c:v>2.131274938583374</c:v>
                </c:pt>
                <c:pt idx="1814">
                  <c:v>1.972363948822021</c:v>
                </c:pt>
                <c:pt idx="1815">
                  <c:v>1.8882349729537959</c:v>
                </c:pt>
                <c:pt idx="1816">
                  <c:v>1.9256249666213989</c:v>
                </c:pt>
                <c:pt idx="1817">
                  <c:v>1.9256249666213989</c:v>
                </c:pt>
                <c:pt idx="1818">
                  <c:v>1.897582054138184</c:v>
                </c:pt>
                <c:pt idx="1819">
                  <c:v>2.00975489616394</c:v>
                </c:pt>
                <c:pt idx="1820">
                  <c:v>1.953667998313904</c:v>
                </c:pt>
                <c:pt idx="1821">
                  <c:v>1.963016033172607</c:v>
                </c:pt>
                <c:pt idx="1822">
                  <c:v>1.916278004646301</c:v>
                </c:pt>
                <c:pt idx="1823">
                  <c:v>1.8695390224456789</c:v>
                </c:pt>
                <c:pt idx="1824">
                  <c:v>1.8882349729537959</c:v>
                </c:pt>
                <c:pt idx="1825">
                  <c:v>1.8788870573043821</c:v>
                </c:pt>
                <c:pt idx="1826">
                  <c:v>1.8695390224456789</c:v>
                </c:pt>
                <c:pt idx="1827">
                  <c:v>1.8601909875869751</c:v>
                </c:pt>
                <c:pt idx="1828">
                  <c:v>1.916278004646301</c:v>
                </c:pt>
                <c:pt idx="1829">
                  <c:v>1.897582054138184</c:v>
                </c:pt>
                <c:pt idx="1830">
                  <c:v>2.0751879215240479</c:v>
                </c:pt>
                <c:pt idx="1831">
                  <c:v>2.1125791072845459</c:v>
                </c:pt>
                <c:pt idx="1832">
                  <c:v>2.0284500122070308</c:v>
                </c:pt>
                <c:pt idx="1833">
                  <c:v>2.0377979278564449</c:v>
                </c:pt>
                <c:pt idx="1834">
                  <c:v>2.7108321189880371</c:v>
                </c:pt>
                <c:pt idx="1835">
                  <c:v>2.3088810443878169</c:v>
                </c:pt>
                <c:pt idx="1836">
                  <c:v>2.1499700546264648</c:v>
                </c:pt>
                <c:pt idx="1837">
                  <c:v>2.3369240760803218</c:v>
                </c:pt>
                <c:pt idx="1838">
                  <c:v>2.3275759220123291</c:v>
                </c:pt>
                <c:pt idx="1839">
                  <c:v>2.290185928344727</c:v>
                </c:pt>
                <c:pt idx="1840">
                  <c:v>2.243447065353394</c:v>
                </c:pt>
                <c:pt idx="1841">
                  <c:v>2.2060561180114751</c:v>
                </c:pt>
                <c:pt idx="1842">
                  <c:v>2.243447065353394</c:v>
                </c:pt>
                <c:pt idx="1843">
                  <c:v>2.3649671077728271</c:v>
                </c:pt>
                <c:pt idx="1844">
                  <c:v>2.2154040336608891</c:v>
                </c:pt>
                <c:pt idx="1845">
                  <c:v>2.2621419429779048</c:v>
                </c:pt>
                <c:pt idx="1846">
                  <c:v>2.2527949810028081</c:v>
                </c:pt>
                <c:pt idx="1847">
                  <c:v>2.243447065353394</c:v>
                </c:pt>
                <c:pt idx="1848">
                  <c:v>2.3275759220123291</c:v>
                </c:pt>
                <c:pt idx="1849">
                  <c:v>2.271490097045898</c:v>
                </c:pt>
                <c:pt idx="1850">
                  <c:v>2.290185928344727</c:v>
                </c:pt>
                <c:pt idx="1851">
                  <c:v>2.2340989112853999</c:v>
                </c:pt>
                <c:pt idx="1852">
                  <c:v>2.2154040336608891</c:v>
                </c:pt>
                <c:pt idx="1853">
                  <c:v>2.2060561180114751</c:v>
                </c:pt>
                <c:pt idx="1854">
                  <c:v>2.2247519493103032</c:v>
                </c:pt>
                <c:pt idx="1855">
                  <c:v>2.2060561180114751</c:v>
                </c:pt>
                <c:pt idx="1856">
                  <c:v>2.168664932250977</c:v>
                </c:pt>
                <c:pt idx="1857">
                  <c:v>2.243447065353394</c:v>
                </c:pt>
                <c:pt idx="1858">
                  <c:v>2.3649671077728271</c:v>
                </c:pt>
                <c:pt idx="1859">
                  <c:v>2.355618953704834</c:v>
                </c:pt>
                <c:pt idx="1860">
                  <c:v>2.3369240760803218</c:v>
                </c:pt>
                <c:pt idx="1861">
                  <c:v>2.3369240760803218</c:v>
                </c:pt>
                <c:pt idx="1862">
                  <c:v>2.3369240760803218</c:v>
                </c:pt>
                <c:pt idx="1863">
                  <c:v>2.3369240760803218</c:v>
                </c:pt>
                <c:pt idx="1864">
                  <c:v>2.2808380126953121</c:v>
                </c:pt>
                <c:pt idx="1865">
                  <c:v>2.2808380126953121</c:v>
                </c:pt>
                <c:pt idx="1866">
                  <c:v>2.271490097045898</c:v>
                </c:pt>
                <c:pt idx="1867">
                  <c:v>2.2527949810028081</c:v>
                </c:pt>
                <c:pt idx="1868">
                  <c:v>2.243447065353394</c:v>
                </c:pt>
                <c:pt idx="1869">
                  <c:v>2.3743150234222412</c:v>
                </c:pt>
                <c:pt idx="1870">
                  <c:v>2.3348290920257568</c:v>
                </c:pt>
                <c:pt idx="1871">
                  <c:v>2.3254520893096919</c:v>
                </c:pt>
                <c:pt idx="1872">
                  <c:v>2.3066990375518799</c:v>
                </c:pt>
                <c:pt idx="1873">
                  <c:v>2.3066990375518799</c:v>
                </c:pt>
                <c:pt idx="1874">
                  <c:v>2.3348290920257568</c:v>
                </c:pt>
                <c:pt idx="1875">
                  <c:v>2.3066990375518799</c:v>
                </c:pt>
                <c:pt idx="1876">
                  <c:v>2.3629601001739502</c:v>
                </c:pt>
                <c:pt idx="1877">
                  <c:v>2.3160750865936279</c:v>
                </c:pt>
                <c:pt idx="1878">
                  <c:v>2.3066990375518799</c:v>
                </c:pt>
                <c:pt idx="1879">
                  <c:v>2.297322034835815</c:v>
                </c:pt>
                <c:pt idx="1880">
                  <c:v>2.2316839694976811</c:v>
                </c:pt>
                <c:pt idx="1881">
                  <c:v>2.2410609722137451</c:v>
                </c:pt>
                <c:pt idx="1882">
                  <c:v>2.1847999095916748</c:v>
                </c:pt>
                <c:pt idx="1883">
                  <c:v>2.1847999095916748</c:v>
                </c:pt>
                <c:pt idx="1884">
                  <c:v>2.2129299640655522</c:v>
                </c:pt>
                <c:pt idx="1885">
                  <c:v>2.2598140239715581</c:v>
                </c:pt>
                <c:pt idx="1886">
                  <c:v>2.3160750865936279</c:v>
                </c:pt>
                <c:pt idx="1887">
                  <c:v>2.2598140239715581</c:v>
                </c:pt>
                <c:pt idx="1888">
                  <c:v>2.2129299640655522</c:v>
                </c:pt>
                <c:pt idx="1889">
                  <c:v>2.2129299640655522</c:v>
                </c:pt>
                <c:pt idx="1890">
                  <c:v>2.2316839694976811</c:v>
                </c:pt>
                <c:pt idx="1891">
                  <c:v>2.1754229068756099</c:v>
                </c:pt>
                <c:pt idx="1892">
                  <c:v>2.1847999095916748</c:v>
                </c:pt>
                <c:pt idx="1893">
                  <c:v>2.2035539150238042</c:v>
                </c:pt>
                <c:pt idx="1894">
                  <c:v>2.1660459041595459</c:v>
                </c:pt>
                <c:pt idx="1895">
                  <c:v>1.959756016731262</c:v>
                </c:pt>
                <c:pt idx="1896">
                  <c:v>3.3756570816040039</c:v>
                </c:pt>
                <c:pt idx="1897">
                  <c:v>3.0193369388580318</c:v>
                </c:pt>
                <c:pt idx="1898">
                  <c:v>2.6161339282989502</c:v>
                </c:pt>
                <c:pt idx="1899">
                  <c:v>2.7099020481109619</c:v>
                </c:pt>
                <c:pt idx="1900">
                  <c:v>2.7567861080169682</c:v>
                </c:pt>
                <c:pt idx="1901">
                  <c:v>2.7567861080169682</c:v>
                </c:pt>
                <c:pt idx="1902">
                  <c:v>2.6255109310150151</c:v>
                </c:pt>
                <c:pt idx="1903">
                  <c:v>2.6630179882049561</c:v>
                </c:pt>
                <c:pt idx="1904">
                  <c:v>2.6255109310150151</c:v>
                </c:pt>
                <c:pt idx="1905">
                  <c:v>2.6067569255828862</c:v>
                </c:pt>
                <c:pt idx="1906">
                  <c:v>2.6630179882049561</c:v>
                </c:pt>
                <c:pt idx="1907">
                  <c:v>2.691148042678833</c:v>
                </c:pt>
                <c:pt idx="1908">
                  <c:v>2.6630179882049561</c:v>
                </c:pt>
                <c:pt idx="1909">
                  <c:v>2.6161339282989502</c:v>
                </c:pt>
                <c:pt idx="1910">
                  <c:v>2.6255109310150151</c:v>
                </c:pt>
                <c:pt idx="1911">
                  <c:v>2.6067569255828862</c:v>
                </c:pt>
                <c:pt idx="1912">
                  <c:v>2.5973799228668208</c:v>
                </c:pt>
                <c:pt idx="1913">
                  <c:v>2.7567861080169682</c:v>
                </c:pt>
                <c:pt idx="1914">
                  <c:v>2.7192790508270259</c:v>
                </c:pt>
                <c:pt idx="1915">
                  <c:v>2.681771993637085</c:v>
                </c:pt>
                <c:pt idx="1916">
                  <c:v>2.691148042678833</c:v>
                </c:pt>
                <c:pt idx="1917">
                  <c:v>2.681771993637085</c:v>
                </c:pt>
                <c:pt idx="1918">
                  <c:v>2.6630179882049561</c:v>
                </c:pt>
                <c:pt idx="1919">
                  <c:v>2.681771993637085</c:v>
                </c:pt>
                <c:pt idx="1920">
                  <c:v>2.7099020481109619</c:v>
                </c:pt>
                <c:pt idx="1921">
                  <c:v>2.653640985488892</c:v>
                </c:pt>
                <c:pt idx="1922">
                  <c:v>2.6067569255828862</c:v>
                </c:pt>
                <c:pt idx="1923">
                  <c:v>2.5880029201507568</c:v>
                </c:pt>
                <c:pt idx="1924">
                  <c:v>2.5786271095275879</c:v>
                </c:pt>
                <c:pt idx="1925">
                  <c:v>2.550496101379395</c:v>
                </c:pt>
                <c:pt idx="1926">
                  <c:v>2.5317420959472661</c:v>
                </c:pt>
                <c:pt idx="1927">
                  <c:v>2.4848580360412602</c:v>
                </c:pt>
                <c:pt idx="1928">
                  <c:v>2.4661049842834468</c:v>
                </c:pt>
                <c:pt idx="1929">
                  <c:v>2.4848580360412602</c:v>
                </c:pt>
                <c:pt idx="1930">
                  <c:v>2.681771993637085</c:v>
                </c:pt>
                <c:pt idx="1931">
                  <c:v>2.6161339282989502</c:v>
                </c:pt>
                <c:pt idx="1932">
                  <c:v>2.5786271095275879</c:v>
                </c:pt>
                <c:pt idx="1933">
                  <c:v>2.5411190986633301</c:v>
                </c:pt>
                <c:pt idx="1934">
                  <c:v>2.5411190986633301</c:v>
                </c:pt>
                <c:pt idx="1935">
                  <c:v>2.559873104095459</c:v>
                </c:pt>
                <c:pt idx="1936">
                  <c:v>2.5411190986633301</c:v>
                </c:pt>
                <c:pt idx="1937">
                  <c:v>2.5317420959472661</c:v>
                </c:pt>
                <c:pt idx="1938">
                  <c:v>2.522366046905518</c:v>
                </c:pt>
                <c:pt idx="1939">
                  <c:v>2.5411190986633301</c:v>
                </c:pt>
                <c:pt idx="1940">
                  <c:v>2.550496101379395</c:v>
                </c:pt>
                <c:pt idx="1941">
                  <c:v>2.5411190986633301</c:v>
                </c:pt>
                <c:pt idx="1942">
                  <c:v>2.5317420959472661</c:v>
                </c:pt>
                <c:pt idx="1943">
                  <c:v>2.5129890441894531</c:v>
                </c:pt>
                <c:pt idx="1944">
                  <c:v>2.5317420959472661</c:v>
                </c:pt>
                <c:pt idx="1945">
                  <c:v>2.522366046905518</c:v>
                </c:pt>
                <c:pt idx="1946">
                  <c:v>2.4754810333251949</c:v>
                </c:pt>
                <c:pt idx="1947">
                  <c:v>2.4567279815673828</c:v>
                </c:pt>
                <c:pt idx="1948">
                  <c:v>2.4661049842834468</c:v>
                </c:pt>
                <c:pt idx="1949">
                  <c:v>2.4473509788513179</c:v>
                </c:pt>
                <c:pt idx="1950">
                  <c:v>2.4567279815673828</c:v>
                </c:pt>
                <c:pt idx="1951">
                  <c:v>2.4379739761352539</c:v>
                </c:pt>
                <c:pt idx="1952">
                  <c:v>2.4473509788513179</c:v>
                </c:pt>
                <c:pt idx="1953">
                  <c:v>2.4942350387573242</c:v>
                </c:pt>
                <c:pt idx="1954">
                  <c:v>2.672394990921021</c:v>
                </c:pt>
                <c:pt idx="1955">
                  <c:v>2.6161339282989502</c:v>
                </c:pt>
                <c:pt idx="1956">
                  <c:v>2.569250106811523</c:v>
                </c:pt>
                <c:pt idx="1957">
                  <c:v>2.6067569255828862</c:v>
                </c:pt>
                <c:pt idx="1958">
                  <c:v>2.6630179882049561</c:v>
                </c:pt>
                <c:pt idx="1959">
                  <c:v>2.6067569255828862</c:v>
                </c:pt>
                <c:pt idx="1960">
                  <c:v>2.6348869800567631</c:v>
                </c:pt>
                <c:pt idx="1961">
                  <c:v>2.6630179882049561</c:v>
                </c:pt>
                <c:pt idx="1962">
                  <c:v>2.6255109310150151</c:v>
                </c:pt>
                <c:pt idx="1963">
                  <c:v>2.653640985488892</c:v>
                </c:pt>
                <c:pt idx="1964">
                  <c:v>2.6255109310150151</c:v>
                </c:pt>
                <c:pt idx="1965">
                  <c:v>2.6348869800567631</c:v>
                </c:pt>
                <c:pt idx="1966">
                  <c:v>2.653640985488892</c:v>
                </c:pt>
                <c:pt idx="1967">
                  <c:v>2.7099020481109619</c:v>
                </c:pt>
                <c:pt idx="1968">
                  <c:v>2.822423934936523</c:v>
                </c:pt>
                <c:pt idx="1969">
                  <c:v>2.803669929504395</c:v>
                </c:pt>
                <c:pt idx="1970">
                  <c:v>3.084975004196167</c:v>
                </c:pt>
                <c:pt idx="1971">
                  <c:v>3.7976140975952148</c:v>
                </c:pt>
                <c:pt idx="1972">
                  <c:v>3.9945271015167241</c:v>
                </c:pt>
                <c:pt idx="1973">
                  <c:v>4.0695419311523438</c:v>
                </c:pt>
                <c:pt idx="1974">
                  <c:v>3.9476430416107182</c:v>
                </c:pt>
                <c:pt idx="1975">
                  <c:v>3.8538749217987061</c:v>
                </c:pt>
                <c:pt idx="1976">
                  <c:v>3.610076904296875</c:v>
                </c:pt>
                <c:pt idx="1977">
                  <c:v>3.5819470882415771</c:v>
                </c:pt>
                <c:pt idx="1978">
                  <c:v>3.8163669109344478</c:v>
                </c:pt>
                <c:pt idx="1979">
                  <c:v>3.9101359844207759</c:v>
                </c:pt>
                <c:pt idx="1980">
                  <c:v>3.872627973556519</c:v>
                </c:pt>
                <c:pt idx="1981">
                  <c:v>3.9945271015167241</c:v>
                </c:pt>
                <c:pt idx="1982">
                  <c:v>4.0226578712463379</c:v>
                </c:pt>
                <c:pt idx="1983">
                  <c:v>3.844497919082642</c:v>
                </c:pt>
                <c:pt idx="1984">
                  <c:v>4.1914410591125488</c:v>
                </c:pt>
                <c:pt idx="1985">
                  <c:v>4.5383830070495614</c:v>
                </c:pt>
                <c:pt idx="1986">
                  <c:v>4.5946440696716309</c:v>
                </c:pt>
                <c:pt idx="1987">
                  <c:v>5.1291232109069824</c:v>
                </c:pt>
                <c:pt idx="1988">
                  <c:v>5.6167178153991699</c:v>
                </c:pt>
                <c:pt idx="1989">
                  <c:v>6.7981982231140137</c:v>
                </c:pt>
                <c:pt idx="1990">
                  <c:v>6.7981982231140137</c:v>
                </c:pt>
                <c:pt idx="1991">
                  <c:v>6.4700088500976563</c:v>
                </c:pt>
                <c:pt idx="1992">
                  <c:v>5.8136310577392578</c:v>
                </c:pt>
                <c:pt idx="1993">
                  <c:v>6.8450818061828613</c:v>
                </c:pt>
                <c:pt idx="1994">
                  <c:v>6.4793858528137207</c:v>
                </c:pt>
                <c:pt idx="1995">
                  <c:v>6.3574872016906738</c:v>
                </c:pt>
                <c:pt idx="1996">
                  <c:v>6.2730960845947266</c:v>
                </c:pt>
                <c:pt idx="1997">
                  <c:v>6.3762412071228027</c:v>
                </c:pt>
                <c:pt idx="1998">
                  <c:v>6.3012261390686044</c:v>
                </c:pt>
                <c:pt idx="1999">
                  <c:v>5.8323850631713867</c:v>
                </c:pt>
                <c:pt idx="2000">
                  <c:v>5.9730367660522461</c:v>
                </c:pt>
                <c:pt idx="2001">
                  <c:v>6.0761818885803223</c:v>
                </c:pt>
                <c:pt idx="2002">
                  <c:v>5.8417620658874512</c:v>
                </c:pt>
                <c:pt idx="2003">
                  <c:v>5.8136310577392578</c:v>
                </c:pt>
                <c:pt idx="2004">
                  <c:v>6.4793858528137207</c:v>
                </c:pt>
                <c:pt idx="2005">
                  <c:v>6.8169522285461426</c:v>
                </c:pt>
                <c:pt idx="2006">
                  <c:v>6.6762990951538086</c:v>
                </c:pt>
                <c:pt idx="2007">
                  <c:v>6.4043707847595206</c:v>
                </c:pt>
                <c:pt idx="2008">
                  <c:v>6.1136898994445801</c:v>
                </c:pt>
                <c:pt idx="2009">
                  <c:v>5.8605151176452637</c:v>
                </c:pt>
                <c:pt idx="2010">
                  <c:v>6.0949358940124512</c:v>
                </c:pt>
                <c:pt idx="2011">
                  <c:v>6.0480518341064453</c:v>
                </c:pt>
                <c:pt idx="2012">
                  <c:v>6.0480518341064453</c:v>
                </c:pt>
                <c:pt idx="2013">
                  <c:v>6.0386748313903809</c:v>
                </c:pt>
                <c:pt idx="2014">
                  <c:v>5.9636611938476563</c:v>
                </c:pt>
                <c:pt idx="2015">
                  <c:v>5.9074001312255859</c:v>
                </c:pt>
                <c:pt idx="2016">
                  <c:v>5.8323850631713867</c:v>
                </c:pt>
                <c:pt idx="2017">
                  <c:v>5.6448478698730469</c:v>
                </c:pt>
                <c:pt idx="2018">
                  <c:v>5.5323271751403809</c:v>
                </c:pt>
                <c:pt idx="2019">
                  <c:v>4.9697170257568359</c:v>
                </c:pt>
                <c:pt idx="2020">
                  <c:v>4.7540497779846191</c:v>
                </c:pt>
                <c:pt idx="2021">
                  <c:v>5.3260359764099121</c:v>
                </c:pt>
                <c:pt idx="2022">
                  <c:v>5.4198050498962402</c:v>
                </c:pt>
                <c:pt idx="2023">
                  <c:v>5.344789981842041</c:v>
                </c:pt>
                <c:pt idx="2024">
                  <c:v>4.9790940284729004</c:v>
                </c:pt>
                <c:pt idx="2025">
                  <c:v>4.8759489059448242</c:v>
                </c:pt>
                <c:pt idx="2026">
                  <c:v>3.750730037689209</c:v>
                </c:pt>
                <c:pt idx="2027">
                  <c:v>4.5946440696716309</c:v>
                </c:pt>
                <c:pt idx="2028">
                  <c:v>4.575890064239502</c:v>
                </c:pt>
                <c:pt idx="2029">
                  <c:v>3.750730037689209</c:v>
                </c:pt>
                <c:pt idx="2030">
                  <c:v>4.0789189338684082</c:v>
                </c:pt>
                <c:pt idx="2031">
                  <c:v>3.5069320201873779</c:v>
                </c:pt>
                <c:pt idx="2032">
                  <c:v>3.4131639003753662</c:v>
                </c:pt>
                <c:pt idx="2033">
                  <c:v>2.7192790508270259</c:v>
                </c:pt>
                <c:pt idx="2034">
                  <c:v>2.953700065612793</c:v>
                </c:pt>
                <c:pt idx="2035">
                  <c:v>2.9912068843841548</c:v>
                </c:pt>
                <c:pt idx="2036">
                  <c:v>2.803669929504395</c:v>
                </c:pt>
                <c:pt idx="2037">
                  <c:v>3.1412360668182369</c:v>
                </c:pt>
                <c:pt idx="2038">
                  <c:v>3.5631930828094478</c:v>
                </c:pt>
                <c:pt idx="2039">
                  <c:v>3.1881198883056641</c:v>
                </c:pt>
                <c:pt idx="2040">
                  <c:v>2.822423934936523</c:v>
                </c:pt>
                <c:pt idx="2041">
                  <c:v>2.6442639827728271</c:v>
                </c:pt>
                <c:pt idx="2042">
                  <c:v>2.4004669189453121</c:v>
                </c:pt>
                <c:pt idx="2043">
                  <c:v>2.409843921661377</c:v>
                </c:pt>
                <c:pt idx="2044">
                  <c:v>2.1941769123077388</c:v>
                </c:pt>
                <c:pt idx="2045">
                  <c:v>2.2035539150238042</c:v>
                </c:pt>
                <c:pt idx="2046">
                  <c:v>2.3066990375518799</c:v>
                </c:pt>
                <c:pt idx="2047">
                  <c:v>2.3442060947418208</c:v>
                </c:pt>
                <c:pt idx="2048">
                  <c:v>2.4004669189453121</c:v>
                </c:pt>
                <c:pt idx="2049">
                  <c:v>2.4848580360412602</c:v>
                </c:pt>
                <c:pt idx="2050">
                  <c:v>2.4567279815673828</c:v>
                </c:pt>
                <c:pt idx="2051">
                  <c:v>2.7567861080169682</c:v>
                </c:pt>
                <c:pt idx="2052">
                  <c:v>2.7474091053009029</c:v>
                </c:pt>
                <c:pt idx="2053">
                  <c:v>2.5880029201507568</c:v>
                </c:pt>
                <c:pt idx="2054">
                  <c:v>2.6442639827728271</c:v>
                </c:pt>
                <c:pt idx="2055">
                  <c:v>2.6255109310150151</c:v>
                </c:pt>
                <c:pt idx="2056">
                  <c:v>2.794294118881226</c:v>
                </c:pt>
                <c:pt idx="2057">
                  <c:v>2.691148042678833</c:v>
                </c:pt>
                <c:pt idx="2058">
                  <c:v>2.4754810333251949</c:v>
                </c:pt>
                <c:pt idx="2059">
                  <c:v>2.681771993637085</c:v>
                </c:pt>
                <c:pt idx="2060">
                  <c:v>2.700525045394897</c:v>
                </c:pt>
                <c:pt idx="2061">
                  <c:v>2.7380330562591548</c:v>
                </c:pt>
                <c:pt idx="2062">
                  <c:v>2.6255109310150151</c:v>
                </c:pt>
                <c:pt idx="2063">
                  <c:v>2.6348869800567631</c:v>
                </c:pt>
                <c:pt idx="2064">
                  <c:v>2.6161339282989502</c:v>
                </c:pt>
                <c:pt idx="2065">
                  <c:v>2.6500000953674321</c:v>
                </c:pt>
                <c:pt idx="2066">
                  <c:v>2.630000114440918</c:v>
                </c:pt>
                <c:pt idx="2067">
                  <c:v>2.589999914169312</c:v>
                </c:pt>
                <c:pt idx="2068">
                  <c:v>2.529999971389771</c:v>
                </c:pt>
                <c:pt idx="2069">
                  <c:v>2.4500000476837158</c:v>
                </c:pt>
                <c:pt idx="2070">
                  <c:v>2.4800000190734859</c:v>
                </c:pt>
                <c:pt idx="2071">
                  <c:v>2.5699999332427979</c:v>
                </c:pt>
                <c:pt idx="2072">
                  <c:v>2.440000057220459</c:v>
                </c:pt>
                <c:pt idx="2073">
                  <c:v>2.440000057220459</c:v>
                </c:pt>
                <c:pt idx="2074">
                  <c:v>2.4800000190734859</c:v>
                </c:pt>
                <c:pt idx="2075">
                  <c:v>2.5</c:v>
                </c:pt>
                <c:pt idx="2076">
                  <c:v>2.5199999809265141</c:v>
                </c:pt>
                <c:pt idx="2077">
                  <c:v>2.529999971389771</c:v>
                </c:pt>
                <c:pt idx="2078">
                  <c:v>2.5799999237060551</c:v>
                </c:pt>
                <c:pt idx="2079">
                  <c:v>2.5799999237060551</c:v>
                </c:pt>
                <c:pt idx="2080">
                  <c:v>2.660000085830688</c:v>
                </c:pt>
                <c:pt idx="2081">
                  <c:v>2.720000028610229</c:v>
                </c:pt>
                <c:pt idx="2082">
                  <c:v>2.6500000953674321</c:v>
                </c:pt>
                <c:pt idx="2083">
                  <c:v>2.8199999332427979</c:v>
                </c:pt>
                <c:pt idx="2084">
                  <c:v>3.190000057220459</c:v>
                </c:pt>
                <c:pt idx="2085">
                  <c:v>3.279999971389771</c:v>
                </c:pt>
                <c:pt idx="2086">
                  <c:v>3.190000057220459</c:v>
                </c:pt>
                <c:pt idx="2087">
                  <c:v>3.1700000762939449</c:v>
                </c:pt>
                <c:pt idx="2088">
                  <c:v>3.2599999904632568</c:v>
                </c:pt>
                <c:pt idx="2089">
                  <c:v>3.2999999523162842</c:v>
                </c:pt>
                <c:pt idx="2090">
                  <c:v>3.619999885559082</c:v>
                </c:pt>
                <c:pt idx="2091">
                  <c:v>3.3499999046325679</c:v>
                </c:pt>
                <c:pt idx="2092">
                  <c:v>3.1800000667572021</c:v>
                </c:pt>
                <c:pt idx="2093">
                  <c:v>3.190000057220459</c:v>
                </c:pt>
                <c:pt idx="2094">
                  <c:v>3.2999999523162842</c:v>
                </c:pt>
                <c:pt idx="2095">
                  <c:v>3.339999914169312</c:v>
                </c:pt>
                <c:pt idx="2096">
                  <c:v>3.369999885559082</c:v>
                </c:pt>
                <c:pt idx="2097">
                  <c:v>3.7599999904632568</c:v>
                </c:pt>
                <c:pt idx="2098">
                  <c:v>3.6800000667572021</c:v>
                </c:pt>
                <c:pt idx="2099">
                  <c:v>3.559999942779541</c:v>
                </c:pt>
                <c:pt idx="2100">
                  <c:v>3.6099998950958252</c:v>
                </c:pt>
                <c:pt idx="2101">
                  <c:v>3.6700000762939449</c:v>
                </c:pt>
                <c:pt idx="2102">
                  <c:v>3.7400000095367432</c:v>
                </c:pt>
                <c:pt idx="2103">
                  <c:v>3.5799999237060551</c:v>
                </c:pt>
                <c:pt idx="2104">
                  <c:v>3.6099998950958252</c:v>
                </c:pt>
                <c:pt idx="2105">
                  <c:v>3.6099998950958252</c:v>
                </c:pt>
                <c:pt idx="2106">
                  <c:v>3.6400001049041748</c:v>
                </c:pt>
                <c:pt idx="2107">
                  <c:v>3.7000000476837158</c:v>
                </c:pt>
                <c:pt idx="2108">
                  <c:v>3.7100000381469731</c:v>
                </c:pt>
                <c:pt idx="2109">
                  <c:v>4.3400001525878906</c:v>
                </c:pt>
                <c:pt idx="2110">
                  <c:v>4.1599998474121094</c:v>
                </c:pt>
                <c:pt idx="2111">
                  <c:v>4.179999828338623</c:v>
                </c:pt>
                <c:pt idx="2112">
                  <c:v>4.0500001907348633</c:v>
                </c:pt>
                <c:pt idx="2113">
                  <c:v>4.3400001525878906</c:v>
                </c:pt>
                <c:pt idx="2114">
                  <c:v>4.3600001335144043</c:v>
                </c:pt>
                <c:pt idx="2115">
                  <c:v>4.7100000381469727</c:v>
                </c:pt>
                <c:pt idx="2116">
                  <c:v>5.179999828338623</c:v>
                </c:pt>
                <c:pt idx="2117">
                  <c:v>5.5900001525878906</c:v>
                </c:pt>
                <c:pt idx="2118">
                  <c:v>5.6599998474121094</c:v>
                </c:pt>
                <c:pt idx="2119">
                  <c:v>5.4099998474121094</c:v>
                </c:pt>
                <c:pt idx="2120">
                  <c:v>5.0999999046325684</c:v>
                </c:pt>
                <c:pt idx="2121">
                  <c:v>5.5900001525878906</c:v>
                </c:pt>
                <c:pt idx="2122">
                  <c:v>5.25</c:v>
                </c:pt>
                <c:pt idx="2123">
                  <c:v>5.119999885559082</c:v>
                </c:pt>
                <c:pt idx="2124">
                  <c:v>4.9699997901916504</c:v>
                </c:pt>
                <c:pt idx="2125">
                  <c:v>4.9800000190734863</c:v>
                </c:pt>
                <c:pt idx="2126">
                  <c:v>4.8299999237060547</c:v>
                </c:pt>
                <c:pt idx="2127">
                  <c:v>4.7800002098083496</c:v>
                </c:pt>
                <c:pt idx="2128">
                  <c:v>4.5999999046325684</c:v>
                </c:pt>
                <c:pt idx="2129">
                  <c:v>4.9699997901916504</c:v>
                </c:pt>
                <c:pt idx="2130">
                  <c:v>4.9499998092651367</c:v>
                </c:pt>
                <c:pt idx="2131">
                  <c:v>5.0199999809265137</c:v>
                </c:pt>
                <c:pt idx="2132">
                  <c:v>5.1500000953674316</c:v>
                </c:pt>
                <c:pt idx="2133">
                  <c:v>5.0799999237060547</c:v>
                </c:pt>
                <c:pt idx="2134">
                  <c:v>5.1999998092651367</c:v>
                </c:pt>
                <c:pt idx="2135">
                  <c:v>4.9000000953674316</c:v>
                </c:pt>
                <c:pt idx="2136">
                  <c:v>4.9800000190734863</c:v>
                </c:pt>
                <c:pt idx="2137">
                  <c:v>4.5300002098083496</c:v>
                </c:pt>
                <c:pt idx="2138">
                  <c:v>4.809999942779541</c:v>
                </c:pt>
                <c:pt idx="2139">
                  <c:v>4.6999998092651367</c:v>
                </c:pt>
                <c:pt idx="2140">
                  <c:v>4.8499999046325684</c:v>
                </c:pt>
                <c:pt idx="2141">
                  <c:v>4.940000057220459</c:v>
                </c:pt>
                <c:pt idx="2142">
                  <c:v>5.0500001907348633</c:v>
                </c:pt>
                <c:pt idx="2143">
                  <c:v>5.0500001907348633</c:v>
                </c:pt>
                <c:pt idx="2144">
                  <c:v>4.869999885559082</c:v>
                </c:pt>
                <c:pt idx="2145">
                  <c:v>4.75</c:v>
                </c:pt>
                <c:pt idx="2146">
                  <c:v>4.7199997901916504</c:v>
                </c:pt>
                <c:pt idx="2147">
                  <c:v>4.619999885559082</c:v>
                </c:pt>
                <c:pt idx="2148">
                  <c:v>4.690000057220459</c:v>
                </c:pt>
                <c:pt idx="2149">
                  <c:v>4.940000057220459</c:v>
                </c:pt>
                <c:pt idx="2150">
                  <c:v>5.0100002288818359</c:v>
                </c:pt>
                <c:pt idx="2151">
                  <c:v>5.1100001335144043</c:v>
                </c:pt>
                <c:pt idx="2152">
                  <c:v>5.3000001907348633</c:v>
                </c:pt>
                <c:pt idx="2153">
                  <c:v>5.2199997901916504</c:v>
                </c:pt>
                <c:pt idx="2154">
                  <c:v>5.1700000762939453</c:v>
                </c:pt>
                <c:pt idx="2155">
                  <c:v>5.0399999618530273</c:v>
                </c:pt>
                <c:pt idx="2156">
                  <c:v>5.3000001907348633</c:v>
                </c:pt>
                <c:pt idx="2157">
                  <c:v>5.380000114440918</c:v>
                </c:pt>
                <c:pt idx="2158">
                  <c:v>5.6999998092651367</c:v>
                </c:pt>
                <c:pt idx="2159">
                  <c:v>6.1500000953674316</c:v>
                </c:pt>
                <c:pt idx="2160">
                  <c:v>6.5500001907348633</c:v>
                </c:pt>
                <c:pt idx="2161">
                  <c:v>6</c:v>
                </c:pt>
                <c:pt idx="2162">
                  <c:v>6.1500000953674316</c:v>
                </c:pt>
                <c:pt idx="2163">
                  <c:v>5.869999885559082</c:v>
                </c:pt>
                <c:pt idx="2164">
                  <c:v>6.2300000190734863</c:v>
                </c:pt>
                <c:pt idx="2165">
                  <c:v>6.1599998474121094</c:v>
                </c:pt>
                <c:pt idx="2166">
                  <c:v>6</c:v>
                </c:pt>
                <c:pt idx="2167">
                  <c:v>5.9099998474121094</c:v>
                </c:pt>
                <c:pt idx="2168">
                  <c:v>5.940000057220459</c:v>
                </c:pt>
                <c:pt idx="2169">
                  <c:v>6</c:v>
                </c:pt>
                <c:pt idx="2170">
                  <c:v>6.2399997711181641</c:v>
                </c:pt>
                <c:pt idx="2171">
                  <c:v>6.1999998092651367</c:v>
                </c:pt>
                <c:pt idx="2172">
                  <c:v>6.6999998092651367</c:v>
                </c:pt>
                <c:pt idx="2173">
                  <c:v>6.7399997711181641</c:v>
                </c:pt>
                <c:pt idx="2174">
                  <c:v>7.119999885559082</c:v>
                </c:pt>
                <c:pt idx="2175">
                  <c:v>7.4699997901916504</c:v>
                </c:pt>
                <c:pt idx="2176">
                  <c:v>7.9899997711181641</c:v>
                </c:pt>
                <c:pt idx="2177">
                  <c:v>9.0299997329711914</c:v>
                </c:pt>
                <c:pt idx="2178">
                  <c:v>8.5299997329711914</c:v>
                </c:pt>
                <c:pt idx="2179">
                  <c:v>9.25</c:v>
                </c:pt>
                <c:pt idx="2180">
                  <c:v>9</c:v>
                </c:pt>
                <c:pt idx="2181">
                  <c:v>9.0399999618530273</c:v>
                </c:pt>
                <c:pt idx="2182">
                  <c:v>8.7799997329711914</c:v>
                </c:pt>
                <c:pt idx="2183">
                  <c:v>8.5900001525878906</c:v>
                </c:pt>
                <c:pt idx="2184">
                  <c:v>9.8599996566772461</c:v>
                </c:pt>
                <c:pt idx="2185">
                  <c:v>9.6000003814697266</c:v>
                </c:pt>
                <c:pt idx="2186">
                  <c:v>10.89999961853027</c:v>
                </c:pt>
                <c:pt idx="2187">
                  <c:v>10.310000419616699</c:v>
                </c:pt>
                <c:pt idx="2188">
                  <c:v>10.11999988555908</c:v>
                </c:pt>
                <c:pt idx="2189">
                  <c:v>9.3100004196166992</c:v>
                </c:pt>
                <c:pt idx="2190">
                  <c:v>10.989999771118161</c:v>
                </c:pt>
                <c:pt idx="2191">
                  <c:v>11.35000038146973</c:v>
                </c:pt>
                <c:pt idx="2192">
                  <c:v>11.47000026702881</c:v>
                </c:pt>
                <c:pt idx="2193">
                  <c:v>12.689999580383301</c:v>
                </c:pt>
                <c:pt idx="2194">
                  <c:v>12.47999954223633</c:v>
                </c:pt>
                <c:pt idx="2195">
                  <c:v>12.27000045776367</c:v>
                </c:pt>
                <c:pt idx="2196">
                  <c:v>11.430000305175779</c:v>
                </c:pt>
                <c:pt idx="2197">
                  <c:v>11.97999954223633</c:v>
                </c:pt>
                <c:pt idx="2198">
                  <c:v>11.590000152587891</c:v>
                </c:pt>
                <c:pt idx="2199">
                  <c:v>11.239999771118161</c:v>
                </c:pt>
                <c:pt idx="2200">
                  <c:v>11.35000038146973</c:v>
                </c:pt>
                <c:pt idx="2201">
                  <c:v>11.39000034332275</c:v>
                </c:pt>
                <c:pt idx="2202">
                  <c:v>11.5</c:v>
                </c:pt>
                <c:pt idx="2203">
                  <c:v>13.060000419616699</c:v>
                </c:pt>
                <c:pt idx="2204">
                  <c:v>12.63000011444092</c:v>
                </c:pt>
                <c:pt idx="2205">
                  <c:v>14.55000019073486</c:v>
                </c:pt>
                <c:pt idx="2206">
                  <c:v>15.079999923706049</c:v>
                </c:pt>
                <c:pt idx="2207">
                  <c:v>15.14999961853027</c:v>
                </c:pt>
                <c:pt idx="2208">
                  <c:v>14.710000038146971</c:v>
                </c:pt>
                <c:pt idx="2209">
                  <c:v>16.10000038146973</c:v>
                </c:pt>
                <c:pt idx="2210">
                  <c:v>17.239999771118161</c:v>
                </c:pt>
                <c:pt idx="2211">
                  <c:v>16.940000534057621</c:v>
                </c:pt>
                <c:pt idx="2212">
                  <c:v>16.920000076293949</c:v>
                </c:pt>
                <c:pt idx="2213">
                  <c:v>16.45000076293945</c:v>
                </c:pt>
                <c:pt idx="2214">
                  <c:v>18</c:v>
                </c:pt>
                <c:pt idx="2215">
                  <c:v>17.79000091552734</c:v>
                </c:pt>
                <c:pt idx="2216">
                  <c:v>15.329999923706049</c:v>
                </c:pt>
                <c:pt idx="2217">
                  <c:v>15.52999973297119</c:v>
                </c:pt>
                <c:pt idx="2218">
                  <c:v>15.340000152587891</c:v>
                </c:pt>
                <c:pt idx="2219">
                  <c:v>14.72000026702881</c:v>
                </c:pt>
                <c:pt idx="2220">
                  <c:v>13.960000038146971</c:v>
                </c:pt>
                <c:pt idx="2221">
                  <c:v>12.94999980926514</c:v>
                </c:pt>
                <c:pt idx="2222">
                  <c:v>14.10999965667725</c:v>
                </c:pt>
                <c:pt idx="2223">
                  <c:v>13.30000019073486</c:v>
                </c:pt>
                <c:pt idx="2224">
                  <c:v>12.960000038146971</c:v>
                </c:pt>
                <c:pt idx="2225">
                  <c:v>12.710000038146971</c:v>
                </c:pt>
                <c:pt idx="2226">
                  <c:v>12.819999694824221</c:v>
                </c:pt>
                <c:pt idx="2227">
                  <c:v>12.85999965667725</c:v>
                </c:pt>
                <c:pt idx="2228">
                  <c:v>12.64999961853027</c:v>
                </c:pt>
                <c:pt idx="2229">
                  <c:v>13.10999965667725</c:v>
                </c:pt>
                <c:pt idx="2230">
                  <c:v>12.69999980926514</c:v>
                </c:pt>
                <c:pt idx="2231">
                  <c:v>12.27999973297119</c:v>
                </c:pt>
                <c:pt idx="2232">
                  <c:v>12.72000026702881</c:v>
                </c:pt>
                <c:pt idx="2233">
                  <c:v>12.52000045776367</c:v>
                </c:pt>
                <c:pt idx="2234">
                  <c:v>12.760000228881839</c:v>
                </c:pt>
                <c:pt idx="2235">
                  <c:v>12.739999771118161</c:v>
                </c:pt>
                <c:pt idx="2236">
                  <c:v>12.430000305175779</c:v>
                </c:pt>
                <c:pt idx="2237">
                  <c:v>12.5</c:v>
                </c:pt>
                <c:pt idx="2238">
                  <c:v>12.159999847412109</c:v>
                </c:pt>
                <c:pt idx="2239">
                  <c:v>12.05000019073486</c:v>
                </c:pt>
                <c:pt idx="2240">
                  <c:v>11.60000038146973</c:v>
                </c:pt>
                <c:pt idx="2241">
                  <c:v>13.30000019073486</c:v>
                </c:pt>
                <c:pt idx="2242">
                  <c:v>14.10000038146973</c:v>
                </c:pt>
                <c:pt idx="2243">
                  <c:v>13.5</c:v>
                </c:pt>
                <c:pt idx="2244">
                  <c:v>13.52000045776367</c:v>
                </c:pt>
                <c:pt idx="2245">
                  <c:v>12.64999961853027</c:v>
                </c:pt>
                <c:pt idx="2246">
                  <c:v>12.77999973297119</c:v>
                </c:pt>
                <c:pt idx="2247">
                  <c:v>12.64999961853027</c:v>
                </c:pt>
                <c:pt idx="2248">
                  <c:v>12.840000152587891</c:v>
                </c:pt>
                <c:pt idx="2249">
                  <c:v>13.239999771118161</c:v>
                </c:pt>
                <c:pt idx="2250">
                  <c:v>12.38</c:v>
                </c:pt>
                <c:pt idx="2251">
                  <c:v>12.11</c:v>
                </c:pt>
                <c:pt idx="2252">
                  <c:v>12.15</c:v>
                </c:pt>
                <c:pt idx="2253">
                  <c:v>12.42</c:v>
                </c:pt>
                <c:pt idx="2254">
                  <c:v>12.45</c:v>
                </c:pt>
                <c:pt idx="2255">
                  <c:v>12.02</c:v>
                </c:pt>
                <c:pt idx="2256">
                  <c:v>11.86</c:v>
                </c:pt>
                <c:pt idx="2257">
                  <c:v>11.73</c:v>
                </c:pt>
                <c:pt idx="2258">
                  <c:v>11.69</c:v>
                </c:pt>
                <c:pt idx="2259">
                  <c:v>11.31</c:v>
                </c:pt>
                <c:pt idx="2260">
                  <c:v>11.43</c:v>
                </c:pt>
                <c:pt idx="2261">
                  <c:v>11.01</c:v>
                </c:pt>
                <c:pt idx="2262">
                  <c:v>11.46</c:v>
                </c:pt>
                <c:pt idx="2263">
                  <c:v>11.4</c:v>
                </c:pt>
                <c:pt idx="2264">
                  <c:v>11.07</c:v>
                </c:pt>
                <c:pt idx="2265">
                  <c:v>10.48</c:v>
                </c:pt>
                <c:pt idx="2266">
                  <c:v>10.18</c:v>
                </c:pt>
                <c:pt idx="2267">
                  <c:v>11.38</c:v>
                </c:pt>
                <c:pt idx="2268">
                  <c:v>13.21</c:v>
                </c:pt>
                <c:pt idx="2269">
                  <c:v>12.51</c:v>
                </c:pt>
                <c:pt idx="2270">
                  <c:v>12.86</c:v>
                </c:pt>
                <c:pt idx="2271">
                  <c:v>12.08</c:v>
                </c:pt>
                <c:pt idx="2272">
                  <c:v>12.71</c:v>
                </c:pt>
                <c:pt idx="2273">
                  <c:v>13.57</c:v>
                </c:pt>
                <c:pt idx="2274">
                  <c:v>13.78</c:v>
                </c:pt>
                <c:pt idx="2275">
                  <c:v>14.9</c:v>
                </c:pt>
                <c:pt idx="2276">
                  <c:v>15.93</c:v>
                </c:pt>
                <c:pt idx="2277">
                  <c:v>16.170000000000002</c:v>
                </c:pt>
                <c:pt idx="2278">
                  <c:v>17.649999999999999</c:v>
                </c:pt>
                <c:pt idx="2279">
                  <c:v>18.29</c:v>
                </c:pt>
                <c:pt idx="2280">
                  <c:v>18</c:v>
                </c:pt>
                <c:pt idx="2281">
                  <c:v>15.89</c:v>
                </c:pt>
                <c:pt idx="2282">
                  <c:v>16.63</c:v>
                </c:pt>
                <c:pt idx="2283">
                  <c:v>17.52</c:v>
                </c:pt>
                <c:pt idx="2284">
                  <c:v>16.98</c:v>
                </c:pt>
                <c:pt idx="2285">
                  <c:v>18.5</c:v>
                </c:pt>
                <c:pt idx="2286">
                  <c:v>19.45</c:v>
                </c:pt>
                <c:pt idx="2287">
                  <c:v>18.8</c:v>
                </c:pt>
                <c:pt idx="2288">
                  <c:v>18.739999999999998</c:v>
                </c:pt>
                <c:pt idx="2289">
                  <c:v>18.45</c:v>
                </c:pt>
                <c:pt idx="2290">
                  <c:v>18.329999999999998</c:v>
                </c:pt>
                <c:pt idx="2291">
                  <c:v>18.97</c:v>
                </c:pt>
                <c:pt idx="2292">
                  <c:v>19.14</c:v>
                </c:pt>
                <c:pt idx="2293">
                  <c:v>18.59</c:v>
                </c:pt>
                <c:pt idx="2294">
                  <c:v>18.25</c:v>
                </c:pt>
                <c:pt idx="2295">
                  <c:v>17.809999999999999</c:v>
                </c:pt>
                <c:pt idx="2296">
                  <c:v>17.260000000000002</c:v>
                </c:pt>
                <c:pt idx="2297">
                  <c:v>18.239999999999998</c:v>
                </c:pt>
                <c:pt idx="2298">
                  <c:v>18.34</c:v>
                </c:pt>
                <c:pt idx="2299">
                  <c:v>17.71</c:v>
                </c:pt>
                <c:pt idx="2300">
                  <c:v>18.13</c:v>
                </c:pt>
                <c:pt idx="2301">
                  <c:v>20.58</c:v>
                </c:pt>
                <c:pt idx="2302">
                  <c:v>22.01</c:v>
                </c:pt>
                <c:pt idx="2303">
                  <c:v>23</c:v>
                </c:pt>
                <c:pt idx="2304">
                  <c:v>24.01</c:v>
                </c:pt>
                <c:pt idx="2305">
                  <c:v>23.93</c:v>
                </c:pt>
                <c:pt idx="2306">
                  <c:v>22.89</c:v>
                </c:pt>
                <c:pt idx="2307">
                  <c:v>25.14</c:v>
                </c:pt>
                <c:pt idx="2308">
                  <c:v>24.8</c:v>
                </c:pt>
                <c:pt idx="2309">
                  <c:v>22.95</c:v>
                </c:pt>
                <c:pt idx="2310">
                  <c:v>22.44</c:v>
                </c:pt>
                <c:pt idx="2311">
                  <c:v>21.68</c:v>
                </c:pt>
                <c:pt idx="2312">
                  <c:v>23.75</c:v>
                </c:pt>
                <c:pt idx="2313">
                  <c:v>23.14</c:v>
                </c:pt>
                <c:pt idx="2314">
                  <c:v>23.4</c:v>
                </c:pt>
                <c:pt idx="2315">
                  <c:v>23.71</c:v>
                </c:pt>
                <c:pt idx="2316">
                  <c:v>27</c:v>
                </c:pt>
                <c:pt idx="2317">
                  <c:v>27.22</c:v>
                </c:pt>
                <c:pt idx="2318">
                  <c:v>29.21</c:v>
                </c:pt>
                <c:pt idx="2319">
                  <c:v>27.67</c:v>
                </c:pt>
                <c:pt idx="2320">
                  <c:v>31.65</c:v>
                </c:pt>
                <c:pt idx="2321">
                  <c:v>32.67</c:v>
                </c:pt>
                <c:pt idx="2322">
                  <c:v>31.88</c:v>
                </c:pt>
                <c:pt idx="2323">
                  <c:v>31.9</c:v>
                </c:pt>
                <c:pt idx="2324">
                  <c:v>31.93</c:v>
                </c:pt>
                <c:pt idx="2325">
                  <c:v>31.03</c:v>
                </c:pt>
                <c:pt idx="2326">
                  <c:v>33.83</c:v>
                </c:pt>
                <c:pt idx="2327">
                  <c:v>33.56</c:v>
                </c:pt>
                <c:pt idx="2328">
                  <c:v>32.270000000000003</c:v>
                </c:pt>
                <c:pt idx="2329">
                  <c:v>31.9</c:v>
                </c:pt>
                <c:pt idx="2330">
                  <c:v>32</c:v>
                </c:pt>
                <c:pt idx="2331">
                  <c:v>30.83</c:v>
                </c:pt>
                <c:pt idx="2332">
                  <c:v>32.71</c:v>
                </c:pt>
                <c:pt idx="2333">
                  <c:v>31.14</c:v>
                </c:pt>
                <c:pt idx="2334">
                  <c:v>28.82</c:v>
                </c:pt>
                <c:pt idx="2335">
                  <c:v>28.21</c:v>
                </c:pt>
                <c:pt idx="2336">
                  <c:v>28.41</c:v>
                </c:pt>
                <c:pt idx="2337">
                  <c:v>28.74</c:v>
                </c:pt>
                <c:pt idx="2338">
                  <c:v>28</c:v>
                </c:pt>
                <c:pt idx="2339">
                  <c:v>26.32</c:v>
                </c:pt>
                <c:pt idx="2340">
                  <c:v>26.15</c:v>
                </c:pt>
                <c:pt idx="2341">
                  <c:v>24.51</c:v>
                </c:pt>
                <c:pt idx="2342">
                  <c:v>25.75</c:v>
                </c:pt>
                <c:pt idx="2343">
                  <c:v>25.34</c:v>
                </c:pt>
                <c:pt idx="2344">
                  <c:v>24.81</c:v>
                </c:pt>
                <c:pt idx="2345">
                  <c:v>25.1</c:v>
                </c:pt>
                <c:pt idx="2346">
                  <c:v>24.3</c:v>
                </c:pt>
                <c:pt idx="2347">
                  <c:v>23.38</c:v>
                </c:pt>
                <c:pt idx="2348">
                  <c:v>22.69</c:v>
                </c:pt>
                <c:pt idx="2349">
                  <c:v>22.29</c:v>
                </c:pt>
                <c:pt idx="2350">
                  <c:v>24.71</c:v>
                </c:pt>
                <c:pt idx="2351">
                  <c:v>23.8</c:v>
                </c:pt>
                <c:pt idx="2352">
                  <c:v>23.78</c:v>
                </c:pt>
                <c:pt idx="2353">
                  <c:v>24.48</c:v>
                </c:pt>
                <c:pt idx="2354">
                  <c:v>23.7</c:v>
                </c:pt>
                <c:pt idx="2355">
                  <c:v>24.07</c:v>
                </c:pt>
                <c:pt idx="2356">
                  <c:v>24.08</c:v>
                </c:pt>
                <c:pt idx="2357">
                  <c:v>23.74</c:v>
                </c:pt>
                <c:pt idx="2358">
                  <c:v>24.35</c:v>
                </c:pt>
                <c:pt idx="2359">
                  <c:v>23.59</c:v>
                </c:pt>
                <c:pt idx="2360">
                  <c:v>22.64</c:v>
                </c:pt>
                <c:pt idx="2361">
                  <c:v>21.99</c:v>
                </c:pt>
                <c:pt idx="2362">
                  <c:v>22.34</c:v>
                </c:pt>
                <c:pt idx="2363">
                  <c:v>22.37</c:v>
                </c:pt>
                <c:pt idx="2364">
                  <c:v>22.21</c:v>
                </c:pt>
                <c:pt idx="2365">
                  <c:v>22.95</c:v>
                </c:pt>
                <c:pt idx="2366">
                  <c:v>22.38</c:v>
                </c:pt>
                <c:pt idx="2367">
                  <c:v>22.56</c:v>
                </c:pt>
                <c:pt idx="2368">
                  <c:v>22.39</c:v>
                </c:pt>
                <c:pt idx="2369">
                  <c:v>22.21</c:v>
                </c:pt>
                <c:pt idx="2370">
                  <c:v>24.26</c:v>
                </c:pt>
                <c:pt idx="2371">
                  <c:v>23.96</c:v>
                </c:pt>
                <c:pt idx="2372">
                  <c:v>22.47</c:v>
                </c:pt>
                <c:pt idx="2373">
                  <c:v>21.97</c:v>
                </c:pt>
                <c:pt idx="2374">
                  <c:v>22.88</c:v>
                </c:pt>
                <c:pt idx="2375">
                  <c:v>21.93</c:v>
                </c:pt>
                <c:pt idx="2376">
                  <c:v>22.24</c:v>
                </c:pt>
                <c:pt idx="2377">
                  <c:v>23.97</c:v>
                </c:pt>
                <c:pt idx="2378">
                  <c:v>24.5</c:v>
                </c:pt>
                <c:pt idx="2379">
                  <c:v>22.7</c:v>
                </c:pt>
                <c:pt idx="2380">
                  <c:v>21.76</c:v>
                </c:pt>
                <c:pt idx="2381">
                  <c:v>20.83</c:v>
                </c:pt>
                <c:pt idx="2382">
                  <c:v>19.02</c:v>
                </c:pt>
                <c:pt idx="2383">
                  <c:v>17.690000000000001</c:v>
                </c:pt>
                <c:pt idx="2384">
                  <c:v>18.170000000000002</c:v>
                </c:pt>
                <c:pt idx="2385">
                  <c:v>18.079999999999998</c:v>
                </c:pt>
                <c:pt idx="2386">
                  <c:v>18.84</c:v>
                </c:pt>
                <c:pt idx="2387">
                  <c:v>19.11</c:v>
                </c:pt>
                <c:pt idx="2388">
                  <c:v>19.690000000000001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D-46F9-ABA7-69CCAE119272}"/>
            </c:ext>
          </c:extLst>
        </c:ser>
        <c:ser>
          <c:idx val="1"/>
          <c:order val="1"/>
          <c:tx>
            <c:v>Otimista</c:v>
          </c:tx>
          <c:spPr>
            <a:ln w="15875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 Price'!$A$9:$A$2402</c:f>
              <c:numCache>
                <c:formatCode>m/d/yyyy</c:formatCode>
                <c:ptCount val="2394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43215</c:v>
                </c:pt>
                <c:pt idx="1568">
                  <c:v>43216</c:v>
                </c:pt>
                <c:pt idx="1569">
                  <c:v>43217</c:v>
                </c:pt>
                <c:pt idx="1570">
                  <c:v>43220</c:v>
                </c:pt>
                <c:pt idx="1571">
                  <c:v>43222</c:v>
                </c:pt>
                <c:pt idx="1572">
                  <c:v>43223</c:v>
                </c:pt>
                <c:pt idx="1573">
                  <c:v>43224</c:v>
                </c:pt>
                <c:pt idx="1574">
                  <c:v>43227</c:v>
                </c:pt>
                <c:pt idx="1575">
                  <c:v>43228</c:v>
                </c:pt>
                <c:pt idx="1576">
                  <c:v>43229</c:v>
                </c:pt>
                <c:pt idx="1577">
                  <c:v>43230</c:v>
                </c:pt>
                <c:pt idx="1578">
                  <c:v>43231</c:v>
                </c:pt>
                <c:pt idx="1579">
                  <c:v>43234</c:v>
                </c:pt>
                <c:pt idx="1580">
                  <c:v>43235</c:v>
                </c:pt>
                <c:pt idx="1581">
                  <c:v>43236</c:v>
                </c:pt>
                <c:pt idx="1582">
                  <c:v>43237</c:v>
                </c:pt>
                <c:pt idx="1583">
                  <c:v>43238</c:v>
                </c:pt>
                <c:pt idx="1584">
                  <c:v>43241</c:v>
                </c:pt>
                <c:pt idx="1585">
                  <c:v>43242</c:v>
                </c:pt>
                <c:pt idx="1586">
                  <c:v>43243</c:v>
                </c:pt>
                <c:pt idx="1587">
                  <c:v>43244</c:v>
                </c:pt>
                <c:pt idx="1588">
                  <c:v>43245</c:v>
                </c:pt>
                <c:pt idx="1589">
                  <c:v>43248</c:v>
                </c:pt>
                <c:pt idx="1590">
                  <c:v>43249</c:v>
                </c:pt>
                <c:pt idx="1591">
                  <c:v>43250</c:v>
                </c:pt>
                <c:pt idx="1592">
                  <c:v>43252</c:v>
                </c:pt>
                <c:pt idx="1593">
                  <c:v>43255</c:v>
                </c:pt>
                <c:pt idx="1594">
                  <c:v>43256</c:v>
                </c:pt>
                <c:pt idx="1595">
                  <c:v>43257</c:v>
                </c:pt>
                <c:pt idx="1596">
                  <c:v>43258</c:v>
                </c:pt>
                <c:pt idx="1597">
                  <c:v>43259</c:v>
                </c:pt>
                <c:pt idx="1598">
                  <c:v>43262</c:v>
                </c:pt>
                <c:pt idx="1599">
                  <c:v>43263</c:v>
                </c:pt>
                <c:pt idx="1600">
                  <c:v>43264</c:v>
                </c:pt>
                <c:pt idx="1601">
                  <c:v>43265</c:v>
                </c:pt>
                <c:pt idx="1602">
                  <c:v>43266</c:v>
                </c:pt>
                <c:pt idx="1603">
                  <c:v>43269</c:v>
                </c:pt>
                <c:pt idx="1604">
                  <c:v>43270</c:v>
                </c:pt>
                <c:pt idx="1605">
                  <c:v>43271</c:v>
                </c:pt>
                <c:pt idx="1606">
                  <c:v>43272</c:v>
                </c:pt>
                <c:pt idx="1607">
                  <c:v>43273</c:v>
                </c:pt>
                <c:pt idx="1608">
                  <c:v>43276</c:v>
                </c:pt>
                <c:pt idx="1609">
                  <c:v>43277</c:v>
                </c:pt>
                <c:pt idx="1610">
                  <c:v>43278</c:v>
                </c:pt>
                <c:pt idx="1611">
                  <c:v>43279</c:v>
                </c:pt>
                <c:pt idx="1612">
                  <c:v>43280</c:v>
                </c:pt>
                <c:pt idx="1613">
                  <c:v>43283</c:v>
                </c:pt>
                <c:pt idx="1614">
                  <c:v>43284</c:v>
                </c:pt>
                <c:pt idx="1615">
                  <c:v>43285</c:v>
                </c:pt>
                <c:pt idx="1616">
                  <c:v>43286</c:v>
                </c:pt>
                <c:pt idx="1617">
                  <c:v>43287</c:v>
                </c:pt>
                <c:pt idx="1618">
                  <c:v>43291</c:v>
                </c:pt>
                <c:pt idx="1619">
                  <c:v>43292</c:v>
                </c:pt>
                <c:pt idx="1620">
                  <c:v>43293</c:v>
                </c:pt>
                <c:pt idx="1621">
                  <c:v>43294</c:v>
                </c:pt>
                <c:pt idx="1622">
                  <c:v>43297</c:v>
                </c:pt>
                <c:pt idx="1623">
                  <c:v>43298</c:v>
                </c:pt>
                <c:pt idx="1624">
                  <c:v>43299</c:v>
                </c:pt>
                <c:pt idx="1625">
                  <c:v>43300</c:v>
                </c:pt>
                <c:pt idx="1626">
                  <c:v>43301</c:v>
                </c:pt>
                <c:pt idx="1627">
                  <c:v>43304</c:v>
                </c:pt>
                <c:pt idx="1628">
                  <c:v>43305</c:v>
                </c:pt>
                <c:pt idx="1629">
                  <c:v>43306</c:v>
                </c:pt>
                <c:pt idx="1630">
                  <c:v>43307</c:v>
                </c:pt>
                <c:pt idx="1631">
                  <c:v>43308</c:v>
                </c:pt>
                <c:pt idx="1632">
                  <c:v>43311</c:v>
                </c:pt>
                <c:pt idx="1633">
                  <c:v>43312</c:v>
                </c:pt>
                <c:pt idx="1634">
                  <c:v>43313</c:v>
                </c:pt>
                <c:pt idx="1635">
                  <c:v>43314</c:v>
                </c:pt>
                <c:pt idx="1636">
                  <c:v>43315</c:v>
                </c:pt>
                <c:pt idx="1637">
                  <c:v>43318</c:v>
                </c:pt>
                <c:pt idx="1638">
                  <c:v>43319</c:v>
                </c:pt>
                <c:pt idx="1639">
                  <c:v>43320</c:v>
                </c:pt>
                <c:pt idx="1640">
                  <c:v>43321</c:v>
                </c:pt>
                <c:pt idx="1641">
                  <c:v>43322</c:v>
                </c:pt>
                <c:pt idx="1642">
                  <c:v>43325</c:v>
                </c:pt>
                <c:pt idx="1643">
                  <c:v>43326</c:v>
                </c:pt>
                <c:pt idx="1644">
                  <c:v>43327</c:v>
                </c:pt>
                <c:pt idx="1645">
                  <c:v>43328</c:v>
                </c:pt>
                <c:pt idx="1646">
                  <c:v>43329</c:v>
                </c:pt>
                <c:pt idx="1647">
                  <c:v>43332</c:v>
                </c:pt>
                <c:pt idx="1648">
                  <c:v>43333</c:v>
                </c:pt>
                <c:pt idx="1649">
                  <c:v>43334</c:v>
                </c:pt>
                <c:pt idx="1650">
                  <c:v>43335</c:v>
                </c:pt>
                <c:pt idx="1651">
                  <c:v>43336</c:v>
                </c:pt>
                <c:pt idx="1652">
                  <c:v>43339</c:v>
                </c:pt>
                <c:pt idx="1653">
                  <c:v>43340</c:v>
                </c:pt>
                <c:pt idx="1654">
                  <c:v>43341</c:v>
                </c:pt>
                <c:pt idx="1655">
                  <c:v>43342</c:v>
                </c:pt>
                <c:pt idx="1656">
                  <c:v>43343</c:v>
                </c:pt>
                <c:pt idx="1657">
                  <c:v>43346</c:v>
                </c:pt>
                <c:pt idx="1658">
                  <c:v>43347</c:v>
                </c:pt>
                <c:pt idx="1659">
                  <c:v>43348</c:v>
                </c:pt>
                <c:pt idx="1660">
                  <c:v>43349</c:v>
                </c:pt>
                <c:pt idx="1661">
                  <c:v>43353</c:v>
                </c:pt>
                <c:pt idx="1662">
                  <c:v>43354</c:v>
                </c:pt>
                <c:pt idx="1663">
                  <c:v>43355</c:v>
                </c:pt>
                <c:pt idx="1664">
                  <c:v>43356</c:v>
                </c:pt>
                <c:pt idx="1665">
                  <c:v>43357</c:v>
                </c:pt>
                <c:pt idx="1666">
                  <c:v>43360</c:v>
                </c:pt>
                <c:pt idx="1667">
                  <c:v>43361</c:v>
                </c:pt>
                <c:pt idx="1668">
                  <c:v>43362</c:v>
                </c:pt>
                <c:pt idx="1669">
                  <c:v>43363</c:v>
                </c:pt>
                <c:pt idx="1670">
                  <c:v>43364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43374</c:v>
                </c:pt>
                <c:pt idx="1677">
                  <c:v>43375</c:v>
                </c:pt>
                <c:pt idx="1678">
                  <c:v>43376</c:v>
                </c:pt>
                <c:pt idx="1679">
                  <c:v>43377</c:v>
                </c:pt>
                <c:pt idx="1680">
                  <c:v>43378</c:v>
                </c:pt>
                <c:pt idx="1681">
                  <c:v>43381</c:v>
                </c:pt>
                <c:pt idx="1682">
                  <c:v>43382</c:v>
                </c:pt>
                <c:pt idx="1683">
                  <c:v>43383</c:v>
                </c:pt>
                <c:pt idx="1684">
                  <c:v>43384</c:v>
                </c:pt>
                <c:pt idx="1685">
                  <c:v>43388</c:v>
                </c:pt>
                <c:pt idx="1686">
                  <c:v>43389</c:v>
                </c:pt>
                <c:pt idx="1687">
                  <c:v>43390</c:v>
                </c:pt>
                <c:pt idx="1688">
                  <c:v>43391</c:v>
                </c:pt>
                <c:pt idx="1689">
                  <c:v>43392</c:v>
                </c:pt>
                <c:pt idx="1690">
                  <c:v>43395</c:v>
                </c:pt>
                <c:pt idx="1691">
                  <c:v>43396</c:v>
                </c:pt>
                <c:pt idx="1692">
                  <c:v>43397</c:v>
                </c:pt>
                <c:pt idx="1693">
                  <c:v>43398</c:v>
                </c:pt>
                <c:pt idx="1694">
                  <c:v>43399</c:v>
                </c:pt>
                <c:pt idx="1695">
                  <c:v>43402</c:v>
                </c:pt>
                <c:pt idx="1696">
                  <c:v>43403</c:v>
                </c:pt>
                <c:pt idx="1697">
                  <c:v>43404</c:v>
                </c:pt>
                <c:pt idx="1698">
                  <c:v>43405</c:v>
                </c:pt>
                <c:pt idx="1699">
                  <c:v>43409</c:v>
                </c:pt>
                <c:pt idx="1700">
                  <c:v>43410</c:v>
                </c:pt>
                <c:pt idx="1701">
                  <c:v>43411</c:v>
                </c:pt>
                <c:pt idx="1702">
                  <c:v>43412</c:v>
                </c:pt>
                <c:pt idx="1703">
                  <c:v>43413</c:v>
                </c:pt>
                <c:pt idx="1704">
                  <c:v>43416</c:v>
                </c:pt>
                <c:pt idx="1705">
                  <c:v>43417</c:v>
                </c:pt>
                <c:pt idx="1706">
                  <c:v>43418</c:v>
                </c:pt>
                <c:pt idx="1707">
                  <c:v>43420</c:v>
                </c:pt>
                <c:pt idx="1708">
                  <c:v>43423</c:v>
                </c:pt>
                <c:pt idx="1709">
                  <c:v>43425</c:v>
                </c:pt>
                <c:pt idx="1710">
                  <c:v>43426</c:v>
                </c:pt>
                <c:pt idx="1711">
                  <c:v>43427</c:v>
                </c:pt>
                <c:pt idx="1712">
                  <c:v>43430</c:v>
                </c:pt>
                <c:pt idx="1713">
                  <c:v>43431</c:v>
                </c:pt>
                <c:pt idx="1714">
                  <c:v>43432</c:v>
                </c:pt>
                <c:pt idx="1715">
                  <c:v>43433</c:v>
                </c:pt>
                <c:pt idx="1716">
                  <c:v>43434</c:v>
                </c:pt>
                <c:pt idx="1717">
                  <c:v>43437</c:v>
                </c:pt>
                <c:pt idx="1718">
                  <c:v>43438</c:v>
                </c:pt>
                <c:pt idx="1719">
                  <c:v>43439</c:v>
                </c:pt>
                <c:pt idx="1720">
                  <c:v>43440</c:v>
                </c:pt>
                <c:pt idx="1721">
                  <c:v>43441</c:v>
                </c:pt>
                <c:pt idx="1722">
                  <c:v>43444</c:v>
                </c:pt>
                <c:pt idx="1723">
                  <c:v>43445</c:v>
                </c:pt>
                <c:pt idx="1724">
                  <c:v>43446</c:v>
                </c:pt>
                <c:pt idx="1725">
                  <c:v>43447</c:v>
                </c:pt>
                <c:pt idx="1726">
                  <c:v>43448</c:v>
                </c:pt>
                <c:pt idx="1727">
                  <c:v>43451</c:v>
                </c:pt>
                <c:pt idx="1728">
                  <c:v>43452</c:v>
                </c:pt>
                <c:pt idx="1729">
                  <c:v>43453</c:v>
                </c:pt>
                <c:pt idx="1730">
                  <c:v>43454</c:v>
                </c:pt>
                <c:pt idx="1731">
                  <c:v>43455</c:v>
                </c:pt>
                <c:pt idx="1732">
                  <c:v>43460</c:v>
                </c:pt>
                <c:pt idx="1733">
                  <c:v>43461</c:v>
                </c:pt>
                <c:pt idx="1734">
                  <c:v>43462</c:v>
                </c:pt>
                <c:pt idx="1735">
                  <c:v>43467</c:v>
                </c:pt>
                <c:pt idx="1736">
                  <c:v>43468</c:v>
                </c:pt>
                <c:pt idx="1737">
                  <c:v>43469</c:v>
                </c:pt>
                <c:pt idx="1738">
                  <c:v>43472</c:v>
                </c:pt>
                <c:pt idx="1739">
                  <c:v>43473</c:v>
                </c:pt>
                <c:pt idx="1740">
                  <c:v>43474</c:v>
                </c:pt>
                <c:pt idx="1741">
                  <c:v>43475</c:v>
                </c:pt>
                <c:pt idx="1742">
                  <c:v>43476</c:v>
                </c:pt>
                <c:pt idx="1743">
                  <c:v>43479</c:v>
                </c:pt>
                <c:pt idx="1744">
                  <c:v>43480</c:v>
                </c:pt>
                <c:pt idx="1745">
                  <c:v>43481</c:v>
                </c:pt>
                <c:pt idx="1746">
                  <c:v>43482</c:v>
                </c:pt>
                <c:pt idx="1747">
                  <c:v>43483</c:v>
                </c:pt>
                <c:pt idx="1748">
                  <c:v>43486</c:v>
                </c:pt>
                <c:pt idx="1749">
                  <c:v>43487</c:v>
                </c:pt>
                <c:pt idx="1750">
                  <c:v>43488</c:v>
                </c:pt>
                <c:pt idx="1751">
                  <c:v>43489</c:v>
                </c:pt>
                <c:pt idx="1752">
                  <c:v>43493</c:v>
                </c:pt>
                <c:pt idx="1753">
                  <c:v>43494</c:v>
                </c:pt>
                <c:pt idx="1754">
                  <c:v>43495</c:v>
                </c:pt>
                <c:pt idx="1755">
                  <c:v>43496</c:v>
                </c:pt>
                <c:pt idx="1756">
                  <c:v>43497</c:v>
                </c:pt>
                <c:pt idx="1757">
                  <c:v>43500</c:v>
                </c:pt>
                <c:pt idx="1758">
                  <c:v>43501</c:v>
                </c:pt>
                <c:pt idx="1759">
                  <c:v>43502</c:v>
                </c:pt>
                <c:pt idx="1760">
                  <c:v>43503</c:v>
                </c:pt>
                <c:pt idx="1761">
                  <c:v>43504</c:v>
                </c:pt>
                <c:pt idx="1762">
                  <c:v>43507</c:v>
                </c:pt>
                <c:pt idx="1763">
                  <c:v>43508</c:v>
                </c:pt>
                <c:pt idx="1764">
                  <c:v>43509</c:v>
                </c:pt>
                <c:pt idx="1765">
                  <c:v>43510</c:v>
                </c:pt>
                <c:pt idx="1766">
                  <c:v>43511</c:v>
                </c:pt>
                <c:pt idx="1767">
                  <c:v>43514</c:v>
                </c:pt>
                <c:pt idx="1768">
                  <c:v>43515</c:v>
                </c:pt>
                <c:pt idx="1769">
                  <c:v>43516</c:v>
                </c:pt>
                <c:pt idx="1770">
                  <c:v>43517</c:v>
                </c:pt>
                <c:pt idx="1771">
                  <c:v>43518</c:v>
                </c:pt>
                <c:pt idx="1772">
                  <c:v>43521</c:v>
                </c:pt>
                <c:pt idx="1773">
                  <c:v>43522</c:v>
                </c:pt>
                <c:pt idx="1774">
                  <c:v>43523</c:v>
                </c:pt>
                <c:pt idx="1775">
                  <c:v>43524</c:v>
                </c:pt>
                <c:pt idx="1776">
                  <c:v>43525</c:v>
                </c:pt>
                <c:pt idx="1777">
                  <c:v>43531</c:v>
                </c:pt>
                <c:pt idx="1778">
                  <c:v>43532</c:v>
                </c:pt>
                <c:pt idx="1779">
                  <c:v>43535</c:v>
                </c:pt>
                <c:pt idx="1780">
                  <c:v>43536</c:v>
                </c:pt>
                <c:pt idx="1781">
                  <c:v>43537</c:v>
                </c:pt>
                <c:pt idx="1782">
                  <c:v>43538</c:v>
                </c:pt>
                <c:pt idx="1783">
                  <c:v>43539</c:v>
                </c:pt>
                <c:pt idx="1784">
                  <c:v>43542</c:v>
                </c:pt>
                <c:pt idx="1785">
                  <c:v>43543</c:v>
                </c:pt>
                <c:pt idx="1786">
                  <c:v>43544</c:v>
                </c:pt>
                <c:pt idx="1787">
                  <c:v>43545</c:v>
                </c:pt>
                <c:pt idx="1788">
                  <c:v>43546</c:v>
                </c:pt>
                <c:pt idx="1789">
                  <c:v>43549</c:v>
                </c:pt>
                <c:pt idx="1790">
                  <c:v>43550</c:v>
                </c:pt>
                <c:pt idx="1791">
                  <c:v>43551</c:v>
                </c:pt>
                <c:pt idx="1792">
                  <c:v>43552</c:v>
                </c:pt>
                <c:pt idx="1793">
                  <c:v>43553</c:v>
                </c:pt>
                <c:pt idx="1794">
                  <c:v>43556</c:v>
                </c:pt>
                <c:pt idx="1795">
                  <c:v>43557</c:v>
                </c:pt>
                <c:pt idx="1796">
                  <c:v>43558</c:v>
                </c:pt>
                <c:pt idx="1797">
                  <c:v>43559</c:v>
                </c:pt>
                <c:pt idx="1798">
                  <c:v>43560</c:v>
                </c:pt>
                <c:pt idx="1799">
                  <c:v>43563</c:v>
                </c:pt>
                <c:pt idx="1800">
                  <c:v>43564</c:v>
                </c:pt>
                <c:pt idx="1801">
                  <c:v>43565</c:v>
                </c:pt>
                <c:pt idx="1802">
                  <c:v>43566</c:v>
                </c:pt>
                <c:pt idx="1803">
                  <c:v>43567</c:v>
                </c:pt>
                <c:pt idx="1804">
                  <c:v>43570</c:v>
                </c:pt>
                <c:pt idx="1805">
                  <c:v>43571</c:v>
                </c:pt>
                <c:pt idx="1806">
                  <c:v>43572</c:v>
                </c:pt>
                <c:pt idx="1807">
                  <c:v>43573</c:v>
                </c:pt>
                <c:pt idx="1808">
                  <c:v>43577</c:v>
                </c:pt>
                <c:pt idx="1809">
                  <c:v>43578</c:v>
                </c:pt>
                <c:pt idx="1810">
                  <c:v>43579</c:v>
                </c:pt>
                <c:pt idx="1811">
                  <c:v>43580</c:v>
                </c:pt>
                <c:pt idx="1812">
                  <c:v>43581</c:v>
                </c:pt>
                <c:pt idx="1813">
                  <c:v>43584</c:v>
                </c:pt>
                <c:pt idx="1814">
                  <c:v>43585</c:v>
                </c:pt>
                <c:pt idx="1815">
                  <c:v>43587</c:v>
                </c:pt>
                <c:pt idx="1816">
                  <c:v>43588</c:v>
                </c:pt>
                <c:pt idx="1817">
                  <c:v>43591</c:v>
                </c:pt>
                <c:pt idx="1818">
                  <c:v>43592</c:v>
                </c:pt>
                <c:pt idx="1819">
                  <c:v>43593</c:v>
                </c:pt>
                <c:pt idx="1820">
                  <c:v>43594</c:v>
                </c:pt>
                <c:pt idx="1821">
                  <c:v>43595</c:v>
                </c:pt>
                <c:pt idx="1822">
                  <c:v>43598</c:v>
                </c:pt>
                <c:pt idx="1823">
                  <c:v>43599</c:v>
                </c:pt>
                <c:pt idx="1824">
                  <c:v>43600</c:v>
                </c:pt>
                <c:pt idx="1825">
                  <c:v>43601</c:v>
                </c:pt>
                <c:pt idx="1826">
                  <c:v>43602</c:v>
                </c:pt>
                <c:pt idx="1827">
                  <c:v>43605</c:v>
                </c:pt>
                <c:pt idx="1828">
                  <c:v>43606</c:v>
                </c:pt>
                <c:pt idx="1829">
                  <c:v>43607</c:v>
                </c:pt>
                <c:pt idx="1830">
                  <c:v>43608</c:v>
                </c:pt>
                <c:pt idx="1831">
                  <c:v>43609</c:v>
                </c:pt>
                <c:pt idx="1832">
                  <c:v>43612</c:v>
                </c:pt>
                <c:pt idx="1833">
                  <c:v>43613</c:v>
                </c:pt>
                <c:pt idx="1834">
                  <c:v>43614</c:v>
                </c:pt>
                <c:pt idx="1835">
                  <c:v>43615</c:v>
                </c:pt>
                <c:pt idx="1836">
                  <c:v>43616</c:v>
                </c:pt>
                <c:pt idx="1837">
                  <c:v>43619</c:v>
                </c:pt>
                <c:pt idx="1838">
                  <c:v>43620</c:v>
                </c:pt>
                <c:pt idx="1839">
                  <c:v>43621</c:v>
                </c:pt>
                <c:pt idx="1840">
                  <c:v>43622</c:v>
                </c:pt>
                <c:pt idx="1841">
                  <c:v>43623</c:v>
                </c:pt>
                <c:pt idx="1842">
                  <c:v>43626</c:v>
                </c:pt>
                <c:pt idx="1843">
                  <c:v>43627</c:v>
                </c:pt>
                <c:pt idx="1844">
                  <c:v>43628</c:v>
                </c:pt>
                <c:pt idx="1845">
                  <c:v>43629</c:v>
                </c:pt>
                <c:pt idx="1846">
                  <c:v>43630</c:v>
                </c:pt>
                <c:pt idx="1847">
                  <c:v>43633</c:v>
                </c:pt>
                <c:pt idx="1848">
                  <c:v>43634</c:v>
                </c:pt>
                <c:pt idx="1849">
                  <c:v>43635</c:v>
                </c:pt>
                <c:pt idx="1850">
                  <c:v>43637</c:v>
                </c:pt>
                <c:pt idx="1851">
                  <c:v>43640</c:v>
                </c:pt>
                <c:pt idx="1852">
                  <c:v>43641</c:v>
                </c:pt>
                <c:pt idx="1853">
                  <c:v>43642</c:v>
                </c:pt>
                <c:pt idx="1854">
                  <c:v>43643</c:v>
                </c:pt>
                <c:pt idx="1855">
                  <c:v>43644</c:v>
                </c:pt>
                <c:pt idx="1856">
                  <c:v>43647</c:v>
                </c:pt>
                <c:pt idx="1857">
                  <c:v>43648</c:v>
                </c:pt>
                <c:pt idx="1858">
                  <c:v>43649</c:v>
                </c:pt>
                <c:pt idx="1859">
                  <c:v>43650</c:v>
                </c:pt>
                <c:pt idx="1860">
                  <c:v>43651</c:v>
                </c:pt>
                <c:pt idx="1861">
                  <c:v>43654</c:v>
                </c:pt>
                <c:pt idx="1862">
                  <c:v>43656</c:v>
                </c:pt>
                <c:pt idx="1863">
                  <c:v>43657</c:v>
                </c:pt>
                <c:pt idx="1864">
                  <c:v>43658</c:v>
                </c:pt>
                <c:pt idx="1865">
                  <c:v>43661</c:v>
                </c:pt>
                <c:pt idx="1866">
                  <c:v>43662</c:v>
                </c:pt>
                <c:pt idx="1867">
                  <c:v>43663</c:v>
                </c:pt>
                <c:pt idx="1868">
                  <c:v>43664</c:v>
                </c:pt>
                <c:pt idx="1869">
                  <c:v>43665</c:v>
                </c:pt>
                <c:pt idx="1870">
                  <c:v>43668</c:v>
                </c:pt>
                <c:pt idx="1871">
                  <c:v>43669</c:v>
                </c:pt>
                <c:pt idx="1872">
                  <c:v>43670</c:v>
                </c:pt>
                <c:pt idx="1873">
                  <c:v>43671</c:v>
                </c:pt>
                <c:pt idx="1874">
                  <c:v>43672</c:v>
                </c:pt>
                <c:pt idx="1875">
                  <c:v>43675</c:v>
                </c:pt>
                <c:pt idx="1876">
                  <c:v>43676</c:v>
                </c:pt>
                <c:pt idx="1877">
                  <c:v>43677</c:v>
                </c:pt>
                <c:pt idx="1878">
                  <c:v>43678</c:v>
                </c:pt>
                <c:pt idx="1879">
                  <c:v>43679</c:v>
                </c:pt>
                <c:pt idx="1880">
                  <c:v>43682</c:v>
                </c:pt>
                <c:pt idx="1881">
                  <c:v>43683</c:v>
                </c:pt>
                <c:pt idx="1882">
                  <c:v>43684</c:v>
                </c:pt>
                <c:pt idx="1883">
                  <c:v>43685</c:v>
                </c:pt>
                <c:pt idx="1884">
                  <c:v>43686</c:v>
                </c:pt>
                <c:pt idx="1885">
                  <c:v>43689</c:v>
                </c:pt>
                <c:pt idx="1886">
                  <c:v>43690</c:v>
                </c:pt>
                <c:pt idx="1887">
                  <c:v>43691</c:v>
                </c:pt>
                <c:pt idx="1888">
                  <c:v>43692</c:v>
                </c:pt>
                <c:pt idx="1889">
                  <c:v>43693</c:v>
                </c:pt>
                <c:pt idx="1890">
                  <c:v>43696</c:v>
                </c:pt>
                <c:pt idx="1891">
                  <c:v>43697</c:v>
                </c:pt>
                <c:pt idx="1892">
                  <c:v>43698</c:v>
                </c:pt>
                <c:pt idx="1893">
                  <c:v>43699</c:v>
                </c:pt>
                <c:pt idx="1894">
                  <c:v>43700</c:v>
                </c:pt>
                <c:pt idx="1895">
                  <c:v>43703</c:v>
                </c:pt>
                <c:pt idx="1896">
                  <c:v>43704</c:v>
                </c:pt>
                <c:pt idx="1897">
                  <c:v>43705</c:v>
                </c:pt>
                <c:pt idx="1898">
                  <c:v>43706</c:v>
                </c:pt>
                <c:pt idx="1899">
                  <c:v>43707</c:v>
                </c:pt>
                <c:pt idx="1900">
                  <c:v>43710</c:v>
                </c:pt>
                <c:pt idx="1901">
                  <c:v>43711</c:v>
                </c:pt>
                <c:pt idx="1902">
                  <c:v>43712</c:v>
                </c:pt>
                <c:pt idx="1903">
                  <c:v>43713</c:v>
                </c:pt>
                <c:pt idx="1904">
                  <c:v>43714</c:v>
                </c:pt>
                <c:pt idx="1905">
                  <c:v>43717</c:v>
                </c:pt>
                <c:pt idx="1906">
                  <c:v>43718</c:v>
                </c:pt>
                <c:pt idx="1907">
                  <c:v>43719</c:v>
                </c:pt>
                <c:pt idx="1908">
                  <c:v>43720</c:v>
                </c:pt>
                <c:pt idx="1909">
                  <c:v>43721</c:v>
                </c:pt>
                <c:pt idx="1910">
                  <c:v>43724</c:v>
                </c:pt>
                <c:pt idx="1911">
                  <c:v>43725</c:v>
                </c:pt>
                <c:pt idx="1912">
                  <c:v>43726</c:v>
                </c:pt>
                <c:pt idx="1913">
                  <c:v>43727</c:v>
                </c:pt>
                <c:pt idx="1914">
                  <c:v>43728</c:v>
                </c:pt>
                <c:pt idx="1915">
                  <c:v>43731</c:v>
                </c:pt>
                <c:pt idx="1916">
                  <c:v>43732</c:v>
                </c:pt>
                <c:pt idx="1917">
                  <c:v>43733</c:v>
                </c:pt>
                <c:pt idx="1918">
                  <c:v>43734</c:v>
                </c:pt>
                <c:pt idx="1919">
                  <c:v>43735</c:v>
                </c:pt>
                <c:pt idx="1920">
                  <c:v>43738</c:v>
                </c:pt>
                <c:pt idx="1921">
                  <c:v>43739</c:v>
                </c:pt>
                <c:pt idx="1922">
                  <c:v>43740</c:v>
                </c:pt>
                <c:pt idx="1923">
                  <c:v>43741</c:v>
                </c:pt>
                <c:pt idx="1924">
                  <c:v>43742</c:v>
                </c:pt>
                <c:pt idx="1925">
                  <c:v>43745</c:v>
                </c:pt>
                <c:pt idx="1926">
                  <c:v>43746</c:v>
                </c:pt>
                <c:pt idx="1927">
                  <c:v>43747</c:v>
                </c:pt>
                <c:pt idx="1928">
                  <c:v>43748</c:v>
                </c:pt>
                <c:pt idx="1929">
                  <c:v>43749</c:v>
                </c:pt>
                <c:pt idx="1930">
                  <c:v>43752</c:v>
                </c:pt>
                <c:pt idx="1931">
                  <c:v>43753</c:v>
                </c:pt>
                <c:pt idx="1932">
                  <c:v>43754</c:v>
                </c:pt>
                <c:pt idx="1933">
                  <c:v>43755</c:v>
                </c:pt>
                <c:pt idx="1934">
                  <c:v>43756</c:v>
                </c:pt>
                <c:pt idx="1935">
                  <c:v>43759</c:v>
                </c:pt>
                <c:pt idx="1936">
                  <c:v>43760</c:v>
                </c:pt>
                <c:pt idx="1937">
                  <c:v>43761</c:v>
                </c:pt>
                <c:pt idx="1938">
                  <c:v>43762</c:v>
                </c:pt>
                <c:pt idx="1939">
                  <c:v>43763</c:v>
                </c:pt>
                <c:pt idx="1940">
                  <c:v>43766</c:v>
                </c:pt>
                <c:pt idx="1941">
                  <c:v>43767</c:v>
                </c:pt>
                <c:pt idx="1942">
                  <c:v>43768</c:v>
                </c:pt>
                <c:pt idx="1943">
                  <c:v>43769</c:v>
                </c:pt>
                <c:pt idx="1944">
                  <c:v>43770</c:v>
                </c:pt>
                <c:pt idx="1945">
                  <c:v>43773</c:v>
                </c:pt>
                <c:pt idx="1946">
                  <c:v>43774</c:v>
                </c:pt>
                <c:pt idx="1947">
                  <c:v>43775</c:v>
                </c:pt>
                <c:pt idx="1948">
                  <c:v>43776</c:v>
                </c:pt>
                <c:pt idx="1949">
                  <c:v>43777</c:v>
                </c:pt>
                <c:pt idx="1950">
                  <c:v>43780</c:v>
                </c:pt>
                <c:pt idx="1951">
                  <c:v>43781</c:v>
                </c:pt>
                <c:pt idx="1952">
                  <c:v>43782</c:v>
                </c:pt>
                <c:pt idx="1953">
                  <c:v>43783</c:v>
                </c:pt>
                <c:pt idx="1954">
                  <c:v>43787</c:v>
                </c:pt>
                <c:pt idx="1955">
                  <c:v>43788</c:v>
                </c:pt>
                <c:pt idx="1956">
                  <c:v>43790</c:v>
                </c:pt>
                <c:pt idx="1957">
                  <c:v>43791</c:v>
                </c:pt>
                <c:pt idx="1958">
                  <c:v>43794</c:v>
                </c:pt>
                <c:pt idx="1959">
                  <c:v>43795</c:v>
                </c:pt>
                <c:pt idx="1960">
                  <c:v>43796</c:v>
                </c:pt>
                <c:pt idx="1961">
                  <c:v>43797</c:v>
                </c:pt>
                <c:pt idx="1962">
                  <c:v>43798</c:v>
                </c:pt>
                <c:pt idx="1963">
                  <c:v>43801</c:v>
                </c:pt>
                <c:pt idx="1964">
                  <c:v>43802</c:v>
                </c:pt>
                <c:pt idx="1965">
                  <c:v>43803</c:v>
                </c:pt>
                <c:pt idx="1966">
                  <c:v>43804</c:v>
                </c:pt>
                <c:pt idx="1967">
                  <c:v>43805</c:v>
                </c:pt>
                <c:pt idx="1968">
                  <c:v>43808</c:v>
                </c:pt>
                <c:pt idx="1969">
                  <c:v>43809</c:v>
                </c:pt>
                <c:pt idx="1970">
                  <c:v>43810</c:v>
                </c:pt>
                <c:pt idx="1971">
                  <c:v>43811</c:v>
                </c:pt>
                <c:pt idx="1972">
                  <c:v>43812</c:v>
                </c:pt>
                <c:pt idx="1973">
                  <c:v>43815</c:v>
                </c:pt>
                <c:pt idx="1974">
                  <c:v>43816</c:v>
                </c:pt>
                <c:pt idx="1975">
                  <c:v>43817</c:v>
                </c:pt>
                <c:pt idx="1976">
                  <c:v>43818</c:v>
                </c:pt>
                <c:pt idx="1977">
                  <c:v>43819</c:v>
                </c:pt>
                <c:pt idx="1978">
                  <c:v>43822</c:v>
                </c:pt>
                <c:pt idx="1979">
                  <c:v>43825</c:v>
                </c:pt>
                <c:pt idx="1980">
                  <c:v>43826</c:v>
                </c:pt>
                <c:pt idx="1981">
                  <c:v>43829</c:v>
                </c:pt>
                <c:pt idx="1982">
                  <c:v>43832</c:v>
                </c:pt>
                <c:pt idx="1983">
                  <c:v>43833</c:v>
                </c:pt>
                <c:pt idx="1984">
                  <c:v>43836</c:v>
                </c:pt>
                <c:pt idx="1985">
                  <c:v>43837</c:v>
                </c:pt>
                <c:pt idx="1986">
                  <c:v>43838</c:v>
                </c:pt>
                <c:pt idx="1987">
                  <c:v>43839</c:v>
                </c:pt>
                <c:pt idx="1988">
                  <c:v>43840</c:v>
                </c:pt>
                <c:pt idx="1989">
                  <c:v>43843</c:v>
                </c:pt>
                <c:pt idx="1990">
                  <c:v>43844</c:v>
                </c:pt>
                <c:pt idx="1991">
                  <c:v>43845</c:v>
                </c:pt>
                <c:pt idx="1992">
                  <c:v>43846</c:v>
                </c:pt>
                <c:pt idx="1993">
                  <c:v>43847</c:v>
                </c:pt>
                <c:pt idx="1994">
                  <c:v>43850</c:v>
                </c:pt>
                <c:pt idx="1995">
                  <c:v>43851</c:v>
                </c:pt>
                <c:pt idx="1996">
                  <c:v>43852</c:v>
                </c:pt>
                <c:pt idx="1997">
                  <c:v>43853</c:v>
                </c:pt>
                <c:pt idx="1998">
                  <c:v>43854</c:v>
                </c:pt>
                <c:pt idx="1999">
                  <c:v>43857</c:v>
                </c:pt>
                <c:pt idx="2000">
                  <c:v>43858</c:v>
                </c:pt>
                <c:pt idx="2001">
                  <c:v>43859</c:v>
                </c:pt>
                <c:pt idx="2002">
                  <c:v>43860</c:v>
                </c:pt>
                <c:pt idx="2003">
                  <c:v>43861</c:v>
                </c:pt>
                <c:pt idx="2004">
                  <c:v>43864</c:v>
                </c:pt>
                <c:pt idx="2005">
                  <c:v>43865</c:v>
                </c:pt>
                <c:pt idx="2006">
                  <c:v>43866</c:v>
                </c:pt>
                <c:pt idx="2007">
                  <c:v>43867</c:v>
                </c:pt>
                <c:pt idx="2008">
                  <c:v>43868</c:v>
                </c:pt>
                <c:pt idx="2009">
                  <c:v>43871</c:v>
                </c:pt>
                <c:pt idx="2010">
                  <c:v>43872</c:v>
                </c:pt>
                <c:pt idx="2011">
                  <c:v>43873</c:v>
                </c:pt>
                <c:pt idx="2012">
                  <c:v>43874</c:v>
                </c:pt>
                <c:pt idx="2013">
                  <c:v>43875</c:v>
                </c:pt>
                <c:pt idx="2014">
                  <c:v>43878</c:v>
                </c:pt>
                <c:pt idx="2015">
                  <c:v>43879</c:v>
                </c:pt>
                <c:pt idx="2016">
                  <c:v>43880</c:v>
                </c:pt>
                <c:pt idx="2017">
                  <c:v>43881</c:v>
                </c:pt>
                <c:pt idx="2018">
                  <c:v>43882</c:v>
                </c:pt>
                <c:pt idx="2019">
                  <c:v>43888</c:v>
                </c:pt>
                <c:pt idx="2020">
                  <c:v>43889</c:v>
                </c:pt>
                <c:pt idx="2021">
                  <c:v>43892</c:v>
                </c:pt>
                <c:pt idx="2022">
                  <c:v>43893</c:v>
                </c:pt>
                <c:pt idx="2023">
                  <c:v>43894</c:v>
                </c:pt>
                <c:pt idx="2024">
                  <c:v>43895</c:v>
                </c:pt>
                <c:pt idx="2025">
                  <c:v>43896</c:v>
                </c:pt>
                <c:pt idx="2026">
                  <c:v>43899</c:v>
                </c:pt>
                <c:pt idx="2027">
                  <c:v>43900</c:v>
                </c:pt>
                <c:pt idx="2028">
                  <c:v>43901</c:v>
                </c:pt>
                <c:pt idx="2029">
                  <c:v>43902</c:v>
                </c:pt>
                <c:pt idx="2030">
                  <c:v>43903</c:v>
                </c:pt>
                <c:pt idx="2031">
                  <c:v>43906</c:v>
                </c:pt>
                <c:pt idx="2032">
                  <c:v>43907</c:v>
                </c:pt>
                <c:pt idx="2033">
                  <c:v>43908</c:v>
                </c:pt>
                <c:pt idx="2034">
                  <c:v>43909</c:v>
                </c:pt>
                <c:pt idx="2035">
                  <c:v>43910</c:v>
                </c:pt>
                <c:pt idx="2036">
                  <c:v>43913</c:v>
                </c:pt>
                <c:pt idx="2037">
                  <c:v>43914</c:v>
                </c:pt>
                <c:pt idx="2038">
                  <c:v>43915</c:v>
                </c:pt>
                <c:pt idx="2039">
                  <c:v>43916</c:v>
                </c:pt>
                <c:pt idx="2040">
                  <c:v>43917</c:v>
                </c:pt>
                <c:pt idx="2041">
                  <c:v>43920</c:v>
                </c:pt>
                <c:pt idx="2042">
                  <c:v>43921</c:v>
                </c:pt>
                <c:pt idx="2043">
                  <c:v>43922</c:v>
                </c:pt>
                <c:pt idx="2044">
                  <c:v>43923</c:v>
                </c:pt>
                <c:pt idx="2045">
                  <c:v>43924</c:v>
                </c:pt>
                <c:pt idx="2046">
                  <c:v>43927</c:v>
                </c:pt>
                <c:pt idx="2047">
                  <c:v>43928</c:v>
                </c:pt>
                <c:pt idx="2048">
                  <c:v>43929</c:v>
                </c:pt>
                <c:pt idx="2049">
                  <c:v>43930</c:v>
                </c:pt>
                <c:pt idx="2050">
                  <c:v>43934</c:v>
                </c:pt>
                <c:pt idx="2051">
                  <c:v>43935</c:v>
                </c:pt>
                <c:pt idx="2052">
                  <c:v>43936</c:v>
                </c:pt>
                <c:pt idx="2053">
                  <c:v>43937</c:v>
                </c:pt>
                <c:pt idx="2054">
                  <c:v>43938</c:v>
                </c:pt>
                <c:pt idx="2055">
                  <c:v>43941</c:v>
                </c:pt>
                <c:pt idx="2056">
                  <c:v>43943</c:v>
                </c:pt>
                <c:pt idx="2057">
                  <c:v>43944</c:v>
                </c:pt>
                <c:pt idx="2058">
                  <c:v>43945</c:v>
                </c:pt>
                <c:pt idx="2059">
                  <c:v>43948</c:v>
                </c:pt>
                <c:pt idx="2060">
                  <c:v>43949</c:v>
                </c:pt>
                <c:pt idx="2061">
                  <c:v>43950</c:v>
                </c:pt>
                <c:pt idx="2062">
                  <c:v>43951</c:v>
                </c:pt>
                <c:pt idx="2063">
                  <c:v>43955</c:v>
                </c:pt>
                <c:pt idx="2064">
                  <c:v>43956</c:v>
                </c:pt>
                <c:pt idx="2065">
                  <c:v>43957</c:v>
                </c:pt>
                <c:pt idx="2066">
                  <c:v>43958</c:v>
                </c:pt>
                <c:pt idx="2067">
                  <c:v>43959</c:v>
                </c:pt>
                <c:pt idx="2068">
                  <c:v>43962</c:v>
                </c:pt>
                <c:pt idx="2069">
                  <c:v>43963</c:v>
                </c:pt>
                <c:pt idx="2070">
                  <c:v>43964</c:v>
                </c:pt>
                <c:pt idx="2071">
                  <c:v>43965</c:v>
                </c:pt>
                <c:pt idx="2072">
                  <c:v>43966</c:v>
                </c:pt>
                <c:pt idx="2073">
                  <c:v>43969</c:v>
                </c:pt>
                <c:pt idx="2074">
                  <c:v>43970</c:v>
                </c:pt>
                <c:pt idx="2075">
                  <c:v>43971</c:v>
                </c:pt>
                <c:pt idx="2076">
                  <c:v>43972</c:v>
                </c:pt>
                <c:pt idx="2077">
                  <c:v>43973</c:v>
                </c:pt>
                <c:pt idx="2078">
                  <c:v>43976</c:v>
                </c:pt>
                <c:pt idx="2079">
                  <c:v>43977</c:v>
                </c:pt>
                <c:pt idx="2080">
                  <c:v>43978</c:v>
                </c:pt>
                <c:pt idx="2081">
                  <c:v>43979</c:v>
                </c:pt>
                <c:pt idx="2082">
                  <c:v>43980</c:v>
                </c:pt>
                <c:pt idx="2083">
                  <c:v>43983</c:v>
                </c:pt>
                <c:pt idx="2084">
                  <c:v>43984</c:v>
                </c:pt>
                <c:pt idx="2085">
                  <c:v>43985</c:v>
                </c:pt>
                <c:pt idx="2086">
                  <c:v>43986</c:v>
                </c:pt>
                <c:pt idx="2087">
                  <c:v>43987</c:v>
                </c:pt>
                <c:pt idx="2088">
                  <c:v>43990</c:v>
                </c:pt>
                <c:pt idx="2089">
                  <c:v>43991</c:v>
                </c:pt>
                <c:pt idx="2090">
                  <c:v>43992</c:v>
                </c:pt>
                <c:pt idx="2091">
                  <c:v>43994</c:v>
                </c:pt>
                <c:pt idx="2092">
                  <c:v>43997</c:v>
                </c:pt>
                <c:pt idx="2093">
                  <c:v>43998</c:v>
                </c:pt>
                <c:pt idx="2094">
                  <c:v>43999</c:v>
                </c:pt>
                <c:pt idx="2095">
                  <c:v>44000</c:v>
                </c:pt>
                <c:pt idx="2096">
                  <c:v>44001</c:v>
                </c:pt>
                <c:pt idx="2097">
                  <c:v>44004</c:v>
                </c:pt>
                <c:pt idx="2098">
                  <c:v>44005</c:v>
                </c:pt>
                <c:pt idx="2099">
                  <c:v>44006</c:v>
                </c:pt>
                <c:pt idx="2100">
                  <c:v>44007</c:v>
                </c:pt>
                <c:pt idx="2101">
                  <c:v>44008</c:v>
                </c:pt>
                <c:pt idx="2102">
                  <c:v>44011</c:v>
                </c:pt>
                <c:pt idx="2103">
                  <c:v>44012</c:v>
                </c:pt>
                <c:pt idx="2104">
                  <c:v>44013</c:v>
                </c:pt>
                <c:pt idx="2105">
                  <c:v>44014</c:v>
                </c:pt>
                <c:pt idx="2106">
                  <c:v>44015</c:v>
                </c:pt>
                <c:pt idx="2107">
                  <c:v>44018</c:v>
                </c:pt>
                <c:pt idx="2108">
                  <c:v>44019</c:v>
                </c:pt>
                <c:pt idx="2109">
                  <c:v>44020</c:v>
                </c:pt>
                <c:pt idx="2110">
                  <c:v>44021</c:v>
                </c:pt>
                <c:pt idx="2111">
                  <c:v>44022</c:v>
                </c:pt>
                <c:pt idx="2112">
                  <c:v>44025</c:v>
                </c:pt>
                <c:pt idx="2113">
                  <c:v>44026</c:v>
                </c:pt>
                <c:pt idx="2114">
                  <c:v>44027</c:v>
                </c:pt>
                <c:pt idx="2115">
                  <c:v>44028</c:v>
                </c:pt>
                <c:pt idx="2116">
                  <c:v>44029</c:v>
                </c:pt>
                <c:pt idx="2117">
                  <c:v>44032</c:v>
                </c:pt>
                <c:pt idx="2118">
                  <c:v>44033</c:v>
                </c:pt>
                <c:pt idx="2119">
                  <c:v>44034</c:v>
                </c:pt>
                <c:pt idx="2120">
                  <c:v>44035</c:v>
                </c:pt>
                <c:pt idx="2121">
                  <c:v>44036</c:v>
                </c:pt>
                <c:pt idx="2122">
                  <c:v>44039</c:v>
                </c:pt>
                <c:pt idx="2123">
                  <c:v>44040</c:v>
                </c:pt>
                <c:pt idx="2124">
                  <c:v>44041</c:v>
                </c:pt>
                <c:pt idx="2125">
                  <c:v>44042</c:v>
                </c:pt>
                <c:pt idx="2126">
                  <c:v>44043</c:v>
                </c:pt>
                <c:pt idx="2127">
                  <c:v>44046</c:v>
                </c:pt>
                <c:pt idx="2128">
                  <c:v>44047</c:v>
                </c:pt>
                <c:pt idx="2129">
                  <c:v>44048</c:v>
                </c:pt>
                <c:pt idx="2130">
                  <c:v>44049</c:v>
                </c:pt>
                <c:pt idx="2131">
                  <c:v>44050</c:v>
                </c:pt>
                <c:pt idx="2132">
                  <c:v>44053</c:v>
                </c:pt>
                <c:pt idx="2133">
                  <c:v>44054</c:v>
                </c:pt>
                <c:pt idx="2134">
                  <c:v>44055</c:v>
                </c:pt>
                <c:pt idx="2135">
                  <c:v>44056</c:v>
                </c:pt>
                <c:pt idx="2136">
                  <c:v>44057</c:v>
                </c:pt>
                <c:pt idx="2137">
                  <c:v>44060</c:v>
                </c:pt>
                <c:pt idx="2138">
                  <c:v>44061</c:v>
                </c:pt>
                <c:pt idx="2139">
                  <c:v>44062</c:v>
                </c:pt>
                <c:pt idx="2140">
                  <c:v>44063</c:v>
                </c:pt>
                <c:pt idx="2141">
                  <c:v>44064</c:v>
                </c:pt>
                <c:pt idx="2142">
                  <c:v>44067</c:v>
                </c:pt>
                <c:pt idx="2143">
                  <c:v>44068</c:v>
                </c:pt>
                <c:pt idx="2144">
                  <c:v>44069</c:v>
                </c:pt>
                <c:pt idx="2145">
                  <c:v>44070</c:v>
                </c:pt>
                <c:pt idx="2146">
                  <c:v>44071</c:v>
                </c:pt>
                <c:pt idx="2147">
                  <c:v>44074</c:v>
                </c:pt>
                <c:pt idx="2148">
                  <c:v>44075</c:v>
                </c:pt>
                <c:pt idx="2149">
                  <c:v>44076</c:v>
                </c:pt>
                <c:pt idx="2150">
                  <c:v>44077</c:v>
                </c:pt>
                <c:pt idx="2151">
                  <c:v>44078</c:v>
                </c:pt>
                <c:pt idx="2152">
                  <c:v>44082</c:v>
                </c:pt>
                <c:pt idx="2153">
                  <c:v>44083</c:v>
                </c:pt>
                <c:pt idx="2154">
                  <c:v>44084</c:v>
                </c:pt>
                <c:pt idx="2155">
                  <c:v>44085</c:v>
                </c:pt>
                <c:pt idx="2156">
                  <c:v>44088</c:v>
                </c:pt>
                <c:pt idx="2157">
                  <c:v>44089</c:v>
                </c:pt>
                <c:pt idx="2158">
                  <c:v>44090</c:v>
                </c:pt>
                <c:pt idx="2159">
                  <c:v>44091</c:v>
                </c:pt>
                <c:pt idx="2160">
                  <c:v>44092</c:v>
                </c:pt>
                <c:pt idx="2161">
                  <c:v>44095</c:v>
                </c:pt>
                <c:pt idx="2162">
                  <c:v>44096</c:v>
                </c:pt>
                <c:pt idx="2163">
                  <c:v>44097</c:v>
                </c:pt>
                <c:pt idx="2164">
                  <c:v>44098</c:v>
                </c:pt>
                <c:pt idx="2165">
                  <c:v>44099</c:v>
                </c:pt>
                <c:pt idx="2166">
                  <c:v>44102</c:v>
                </c:pt>
                <c:pt idx="2167">
                  <c:v>44103</c:v>
                </c:pt>
                <c:pt idx="2168">
                  <c:v>44104</c:v>
                </c:pt>
                <c:pt idx="2169">
                  <c:v>44105</c:v>
                </c:pt>
                <c:pt idx="2170">
                  <c:v>44106</c:v>
                </c:pt>
                <c:pt idx="2171">
                  <c:v>44109</c:v>
                </c:pt>
                <c:pt idx="2172">
                  <c:v>44110</c:v>
                </c:pt>
                <c:pt idx="2173">
                  <c:v>44111</c:v>
                </c:pt>
                <c:pt idx="2174">
                  <c:v>44112</c:v>
                </c:pt>
                <c:pt idx="2175">
                  <c:v>44113</c:v>
                </c:pt>
                <c:pt idx="2176">
                  <c:v>44117</c:v>
                </c:pt>
                <c:pt idx="2177">
                  <c:v>44118</c:v>
                </c:pt>
                <c:pt idx="2178">
                  <c:v>44119</c:v>
                </c:pt>
                <c:pt idx="2179">
                  <c:v>44120</c:v>
                </c:pt>
                <c:pt idx="2180">
                  <c:v>44123</c:v>
                </c:pt>
                <c:pt idx="2181">
                  <c:v>44124</c:v>
                </c:pt>
                <c:pt idx="2182">
                  <c:v>44125</c:v>
                </c:pt>
                <c:pt idx="2183">
                  <c:v>44126</c:v>
                </c:pt>
                <c:pt idx="2184">
                  <c:v>44127</c:v>
                </c:pt>
                <c:pt idx="2185">
                  <c:v>44130</c:v>
                </c:pt>
                <c:pt idx="2186">
                  <c:v>44131</c:v>
                </c:pt>
                <c:pt idx="2187">
                  <c:v>44132</c:v>
                </c:pt>
                <c:pt idx="2188">
                  <c:v>44133</c:v>
                </c:pt>
                <c:pt idx="2189">
                  <c:v>44134</c:v>
                </c:pt>
                <c:pt idx="2190">
                  <c:v>44138</c:v>
                </c:pt>
                <c:pt idx="2191">
                  <c:v>44139</c:v>
                </c:pt>
                <c:pt idx="2192">
                  <c:v>44140</c:v>
                </c:pt>
                <c:pt idx="2193">
                  <c:v>44141</c:v>
                </c:pt>
                <c:pt idx="2194">
                  <c:v>44144</c:v>
                </c:pt>
                <c:pt idx="2195">
                  <c:v>44145</c:v>
                </c:pt>
                <c:pt idx="2196">
                  <c:v>44146</c:v>
                </c:pt>
                <c:pt idx="2197">
                  <c:v>44147</c:v>
                </c:pt>
                <c:pt idx="2198">
                  <c:v>44148</c:v>
                </c:pt>
                <c:pt idx="2199">
                  <c:v>44151</c:v>
                </c:pt>
                <c:pt idx="2200">
                  <c:v>44152</c:v>
                </c:pt>
                <c:pt idx="2201">
                  <c:v>44153</c:v>
                </c:pt>
                <c:pt idx="2202">
                  <c:v>44154</c:v>
                </c:pt>
                <c:pt idx="2203">
                  <c:v>44158</c:v>
                </c:pt>
                <c:pt idx="2204">
                  <c:v>44159</c:v>
                </c:pt>
                <c:pt idx="2205">
                  <c:v>44160</c:v>
                </c:pt>
                <c:pt idx="2206">
                  <c:v>44161</c:v>
                </c:pt>
                <c:pt idx="2207">
                  <c:v>44162</c:v>
                </c:pt>
                <c:pt idx="2208">
                  <c:v>44165</c:v>
                </c:pt>
                <c:pt idx="2209">
                  <c:v>44166</c:v>
                </c:pt>
                <c:pt idx="2210">
                  <c:v>44167</c:v>
                </c:pt>
                <c:pt idx="2211">
                  <c:v>44168</c:v>
                </c:pt>
                <c:pt idx="2212">
                  <c:v>44169</c:v>
                </c:pt>
                <c:pt idx="2213">
                  <c:v>44172</c:v>
                </c:pt>
                <c:pt idx="2214">
                  <c:v>44173</c:v>
                </c:pt>
                <c:pt idx="2215">
                  <c:v>44174</c:v>
                </c:pt>
                <c:pt idx="2216">
                  <c:v>44175</c:v>
                </c:pt>
                <c:pt idx="2217">
                  <c:v>44176</c:v>
                </c:pt>
                <c:pt idx="2218">
                  <c:v>44179</c:v>
                </c:pt>
                <c:pt idx="2219">
                  <c:v>44180</c:v>
                </c:pt>
                <c:pt idx="2220">
                  <c:v>44181</c:v>
                </c:pt>
                <c:pt idx="2221">
                  <c:v>44182</c:v>
                </c:pt>
                <c:pt idx="2222">
                  <c:v>44183</c:v>
                </c:pt>
                <c:pt idx="2223">
                  <c:v>44186</c:v>
                </c:pt>
                <c:pt idx="2224">
                  <c:v>44187</c:v>
                </c:pt>
                <c:pt idx="2225">
                  <c:v>44188</c:v>
                </c:pt>
                <c:pt idx="2226">
                  <c:v>44193</c:v>
                </c:pt>
                <c:pt idx="2227">
                  <c:v>44194</c:v>
                </c:pt>
                <c:pt idx="2228">
                  <c:v>44195</c:v>
                </c:pt>
                <c:pt idx="2229">
                  <c:v>44200</c:v>
                </c:pt>
                <c:pt idx="2230">
                  <c:v>44201</c:v>
                </c:pt>
                <c:pt idx="2231">
                  <c:v>44202</c:v>
                </c:pt>
                <c:pt idx="2232">
                  <c:v>44203</c:v>
                </c:pt>
                <c:pt idx="2233">
                  <c:v>44204</c:v>
                </c:pt>
                <c:pt idx="2234">
                  <c:v>44207</c:v>
                </c:pt>
                <c:pt idx="2235">
                  <c:v>44208</c:v>
                </c:pt>
                <c:pt idx="2236">
                  <c:v>44209</c:v>
                </c:pt>
                <c:pt idx="2237">
                  <c:v>44210</c:v>
                </c:pt>
                <c:pt idx="2238">
                  <c:v>44211</c:v>
                </c:pt>
                <c:pt idx="2239">
                  <c:v>44214</c:v>
                </c:pt>
                <c:pt idx="2240">
                  <c:v>44215</c:v>
                </c:pt>
                <c:pt idx="2241">
                  <c:v>44216</c:v>
                </c:pt>
                <c:pt idx="2242">
                  <c:v>44217</c:v>
                </c:pt>
                <c:pt idx="2243">
                  <c:v>44218</c:v>
                </c:pt>
                <c:pt idx="2244">
                  <c:v>44222</c:v>
                </c:pt>
                <c:pt idx="2245">
                  <c:v>44223</c:v>
                </c:pt>
                <c:pt idx="2246">
                  <c:v>44224</c:v>
                </c:pt>
                <c:pt idx="2247">
                  <c:v>44225</c:v>
                </c:pt>
                <c:pt idx="2248">
                  <c:v>44228</c:v>
                </c:pt>
                <c:pt idx="2249">
                  <c:v>44229</c:v>
                </c:pt>
                <c:pt idx="2250">
                  <c:v>44230</c:v>
                </c:pt>
                <c:pt idx="2251">
                  <c:v>44231</c:v>
                </c:pt>
                <c:pt idx="2252">
                  <c:v>44232</c:v>
                </c:pt>
                <c:pt idx="2253">
                  <c:v>44235</c:v>
                </c:pt>
                <c:pt idx="2254">
                  <c:v>44236</c:v>
                </c:pt>
                <c:pt idx="2255">
                  <c:v>44237</c:v>
                </c:pt>
                <c:pt idx="2256">
                  <c:v>44238</c:v>
                </c:pt>
                <c:pt idx="2257">
                  <c:v>44239</c:v>
                </c:pt>
                <c:pt idx="2258">
                  <c:v>44244</c:v>
                </c:pt>
                <c:pt idx="2259">
                  <c:v>44245</c:v>
                </c:pt>
                <c:pt idx="2260">
                  <c:v>44246</c:v>
                </c:pt>
                <c:pt idx="2261">
                  <c:v>44249</c:v>
                </c:pt>
                <c:pt idx="2262">
                  <c:v>44250</c:v>
                </c:pt>
                <c:pt idx="2263">
                  <c:v>44251</c:v>
                </c:pt>
                <c:pt idx="2264">
                  <c:v>44252</c:v>
                </c:pt>
                <c:pt idx="2265">
                  <c:v>44253</c:v>
                </c:pt>
                <c:pt idx="2266">
                  <c:v>44256</c:v>
                </c:pt>
                <c:pt idx="2267">
                  <c:v>44257</c:v>
                </c:pt>
                <c:pt idx="2268">
                  <c:v>44258</c:v>
                </c:pt>
                <c:pt idx="2269">
                  <c:v>44259</c:v>
                </c:pt>
                <c:pt idx="2270">
                  <c:v>44260</c:v>
                </c:pt>
                <c:pt idx="2271">
                  <c:v>44263</c:v>
                </c:pt>
                <c:pt idx="2272">
                  <c:v>44264</c:v>
                </c:pt>
                <c:pt idx="2273">
                  <c:v>44265</c:v>
                </c:pt>
                <c:pt idx="2274">
                  <c:v>44266</c:v>
                </c:pt>
                <c:pt idx="2275">
                  <c:v>44267</c:v>
                </c:pt>
                <c:pt idx="2276">
                  <c:v>44270</c:v>
                </c:pt>
                <c:pt idx="2277">
                  <c:v>44271</c:v>
                </c:pt>
                <c:pt idx="2278">
                  <c:v>44272</c:v>
                </c:pt>
                <c:pt idx="2279">
                  <c:v>44273</c:v>
                </c:pt>
                <c:pt idx="2280">
                  <c:v>44274</c:v>
                </c:pt>
                <c:pt idx="2281">
                  <c:v>44277</c:v>
                </c:pt>
                <c:pt idx="2282">
                  <c:v>44278</c:v>
                </c:pt>
                <c:pt idx="2283">
                  <c:v>44279</c:v>
                </c:pt>
                <c:pt idx="2284">
                  <c:v>44280</c:v>
                </c:pt>
                <c:pt idx="2285">
                  <c:v>44281</c:v>
                </c:pt>
                <c:pt idx="2286">
                  <c:v>44284</c:v>
                </c:pt>
                <c:pt idx="2287">
                  <c:v>44285</c:v>
                </c:pt>
                <c:pt idx="2288">
                  <c:v>44286</c:v>
                </c:pt>
                <c:pt idx="2289">
                  <c:v>44287</c:v>
                </c:pt>
                <c:pt idx="2290">
                  <c:v>44291</c:v>
                </c:pt>
                <c:pt idx="2291">
                  <c:v>44292</c:v>
                </c:pt>
                <c:pt idx="2292">
                  <c:v>44293</c:v>
                </c:pt>
                <c:pt idx="2293">
                  <c:v>44294</c:v>
                </c:pt>
                <c:pt idx="2294">
                  <c:v>44295</c:v>
                </c:pt>
                <c:pt idx="2295">
                  <c:v>44298</c:v>
                </c:pt>
                <c:pt idx="2296">
                  <c:v>44299</c:v>
                </c:pt>
                <c:pt idx="2297">
                  <c:v>44300</c:v>
                </c:pt>
                <c:pt idx="2298">
                  <c:v>44301</c:v>
                </c:pt>
                <c:pt idx="2299">
                  <c:v>44302</c:v>
                </c:pt>
                <c:pt idx="2300">
                  <c:v>44305</c:v>
                </c:pt>
                <c:pt idx="2301">
                  <c:v>44306</c:v>
                </c:pt>
                <c:pt idx="2302">
                  <c:v>44308</c:v>
                </c:pt>
                <c:pt idx="2303">
                  <c:v>44309</c:v>
                </c:pt>
                <c:pt idx="2304">
                  <c:v>44312</c:v>
                </c:pt>
                <c:pt idx="2305">
                  <c:v>44313</c:v>
                </c:pt>
                <c:pt idx="2306">
                  <c:v>44314</c:v>
                </c:pt>
                <c:pt idx="2307">
                  <c:v>44315</c:v>
                </c:pt>
                <c:pt idx="2308">
                  <c:v>44316</c:v>
                </c:pt>
                <c:pt idx="2309">
                  <c:v>44319</c:v>
                </c:pt>
                <c:pt idx="2310">
                  <c:v>44320</c:v>
                </c:pt>
                <c:pt idx="2311">
                  <c:v>44321</c:v>
                </c:pt>
                <c:pt idx="2312">
                  <c:v>44322</c:v>
                </c:pt>
                <c:pt idx="2313">
                  <c:v>44323</c:v>
                </c:pt>
                <c:pt idx="2314">
                  <c:v>44326</c:v>
                </c:pt>
                <c:pt idx="2315">
                  <c:v>44327</c:v>
                </c:pt>
                <c:pt idx="2316">
                  <c:v>44328</c:v>
                </c:pt>
                <c:pt idx="2317">
                  <c:v>44329</c:v>
                </c:pt>
                <c:pt idx="2318">
                  <c:v>44330</c:v>
                </c:pt>
                <c:pt idx="2319">
                  <c:v>44333</c:v>
                </c:pt>
                <c:pt idx="2320">
                  <c:v>44334</c:v>
                </c:pt>
                <c:pt idx="2321">
                  <c:v>44335</c:v>
                </c:pt>
                <c:pt idx="2322">
                  <c:v>44336</c:v>
                </c:pt>
                <c:pt idx="2323">
                  <c:v>44337</c:v>
                </c:pt>
                <c:pt idx="2324">
                  <c:v>44340</c:v>
                </c:pt>
                <c:pt idx="2325">
                  <c:v>44341</c:v>
                </c:pt>
                <c:pt idx="2326">
                  <c:v>44342</c:v>
                </c:pt>
                <c:pt idx="2327">
                  <c:v>44343</c:v>
                </c:pt>
                <c:pt idx="2328">
                  <c:v>44344</c:v>
                </c:pt>
                <c:pt idx="2329">
                  <c:v>44347</c:v>
                </c:pt>
                <c:pt idx="2330">
                  <c:v>44348</c:v>
                </c:pt>
                <c:pt idx="2331">
                  <c:v>44349</c:v>
                </c:pt>
                <c:pt idx="2332">
                  <c:v>44351</c:v>
                </c:pt>
                <c:pt idx="2333">
                  <c:v>44354</c:v>
                </c:pt>
                <c:pt idx="2334">
                  <c:v>44355</c:v>
                </c:pt>
                <c:pt idx="2335">
                  <c:v>44356</c:v>
                </c:pt>
                <c:pt idx="2336">
                  <c:v>44357</c:v>
                </c:pt>
                <c:pt idx="2337">
                  <c:v>44358</c:v>
                </c:pt>
                <c:pt idx="2338">
                  <c:v>44361</c:v>
                </c:pt>
                <c:pt idx="2339">
                  <c:v>44362</c:v>
                </c:pt>
                <c:pt idx="2340">
                  <c:v>44363</c:v>
                </c:pt>
                <c:pt idx="2341">
                  <c:v>44364</c:v>
                </c:pt>
                <c:pt idx="2342">
                  <c:v>44365</c:v>
                </c:pt>
                <c:pt idx="2343">
                  <c:v>44368</c:v>
                </c:pt>
                <c:pt idx="2344">
                  <c:v>44369</c:v>
                </c:pt>
                <c:pt idx="2345">
                  <c:v>44370</c:v>
                </c:pt>
                <c:pt idx="2346">
                  <c:v>44371</c:v>
                </c:pt>
                <c:pt idx="2347">
                  <c:v>44372</c:v>
                </c:pt>
                <c:pt idx="2348">
                  <c:v>44375</c:v>
                </c:pt>
                <c:pt idx="2349">
                  <c:v>44376</c:v>
                </c:pt>
                <c:pt idx="2350">
                  <c:v>44377</c:v>
                </c:pt>
                <c:pt idx="2351">
                  <c:v>44378</c:v>
                </c:pt>
                <c:pt idx="2352">
                  <c:v>44379</c:v>
                </c:pt>
                <c:pt idx="2353">
                  <c:v>44382</c:v>
                </c:pt>
                <c:pt idx="2354">
                  <c:v>44383</c:v>
                </c:pt>
                <c:pt idx="2355">
                  <c:v>44384</c:v>
                </c:pt>
                <c:pt idx="2356">
                  <c:v>44385</c:v>
                </c:pt>
                <c:pt idx="2357">
                  <c:v>44389</c:v>
                </c:pt>
                <c:pt idx="2358">
                  <c:v>44390</c:v>
                </c:pt>
                <c:pt idx="2359">
                  <c:v>44391</c:v>
                </c:pt>
                <c:pt idx="2360">
                  <c:v>44392</c:v>
                </c:pt>
                <c:pt idx="2361">
                  <c:v>44393</c:v>
                </c:pt>
                <c:pt idx="2362">
                  <c:v>44396</c:v>
                </c:pt>
                <c:pt idx="2363">
                  <c:v>44397</c:v>
                </c:pt>
                <c:pt idx="2364">
                  <c:v>44398</c:v>
                </c:pt>
                <c:pt idx="2365">
                  <c:v>44399</c:v>
                </c:pt>
                <c:pt idx="2366">
                  <c:v>44400</c:v>
                </c:pt>
                <c:pt idx="2367">
                  <c:v>44403</c:v>
                </c:pt>
                <c:pt idx="2368">
                  <c:v>44404</c:v>
                </c:pt>
                <c:pt idx="2369">
                  <c:v>44405</c:v>
                </c:pt>
                <c:pt idx="2370">
                  <c:v>44406</c:v>
                </c:pt>
                <c:pt idx="2371">
                  <c:v>44407</c:v>
                </c:pt>
                <c:pt idx="2372">
                  <c:v>44410</c:v>
                </c:pt>
                <c:pt idx="2373">
                  <c:v>44411</c:v>
                </c:pt>
                <c:pt idx="2374">
                  <c:v>44412</c:v>
                </c:pt>
                <c:pt idx="2375">
                  <c:v>44413</c:v>
                </c:pt>
                <c:pt idx="2376">
                  <c:v>44414</c:v>
                </c:pt>
                <c:pt idx="2377">
                  <c:v>44417</c:v>
                </c:pt>
                <c:pt idx="2378">
                  <c:v>44418</c:v>
                </c:pt>
                <c:pt idx="2379">
                  <c:v>44419</c:v>
                </c:pt>
                <c:pt idx="2380">
                  <c:v>44420</c:v>
                </c:pt>
                <c:pt idx="2381">
                  <c:v>44421</c:v>
                </c:pt>
                <c:pt idx="2382">
                  <c:v>44424</c:v>
                </c:pt>
                <c:pt idx="2383">
                  <c:v>44425</c:v>
                </c:pt>
                <c:pt idx="2384">
                  <c:v>44426</c:v>
                </c:pt>
                <c:pt idx="2385">
                  <c:v>44427</c:v>
                </c:pt>
                <c:pt idx="2386">
                  <c:v>44428</c:v>
                </c:pt>
                <c:pt idx="2387">
                  <c:v>44431</c:v>
                </c:pt>
                <c:pt idx="2388">
                  <c:v>44432</c:v>
                </c:pt>
                <c:pt idx="2389">
                  <c:v>44561</c:v>
                </c:pt>
                <c:pt idx="2390">
                  <c:v>44926</c:v>
                </c:pt>
                <c:pt idx="2391">
                  <c:v>45291</c:v>
                </c:pt>
                <c:pt idx="2392">
                  <c:v>45657</c:v>
                </c:pt>
                <c:pt idx="2393">
                  <c:v>46022</c:v>
                </c:pt>
              </c:numCache>
            </c:numRef>
          </c:cat>
          <c:val>
            <c:numRef>
              <c:f>'Share Price'!$D$9:$D$2402</c:f>
              <c:numCache>
                <c:formatCode>General</c:formatCode>
                <c:ptCount val="2394"/>
                <c:pt idx="2388" formatCode="_(* #,##0.00_);_(* \(#,##0.00\);_(* &quot;-&quot;??_);_(@_)">
                  <c:v>19.690000000000001</c:v>
                </c:pt>
                <c:pt idx="2389" formatCode="#,##0.00">
                  <c:v>33.483613639866938</c:v>
                </c:pt>
                <c:pt idx="2390" formatCode="#,##0.00">
                  <c:v>35.793599281345415</c:v>
                </c:pt>
                <c:pt idx="2391" formatCode="#,##0.00">
                  <c:v>37.444368107743799</c:v>
                </c:pt>
                <c:pt idx="2392" formatCode="#,##0.00">
                  <c:v>38.555671885915203</c:v>
                </c:pt>
                <c:pt idx="2393" formatCode="#,##0.00">
                  <c:v>39.389521476552218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D-46F9-ABA7-69CCAE119272}"/>
            </c:ext>
          </c:extLst>
        </c:ser>
        <c:ser>
          <c:idx val="0"/>
          <c:order val="2"/>
          <c:tx>
            <c:v>Realista</c:v>
          </c:tx>
          <c:spPr>
            <a:ln w="158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 Price'!$A$9:$A$2402</c:f>
              <c:numCache>
                <c:formatCode>m/d/yyyy</c:formatCode>
                <c:ptCount val="2394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43215</c:v>
                </c:pt>
                <c:pt idx="1568">
                  <c:v>43216</c:v>
                </c:pt>
                <c:pt idx="1569">
                  <c:v>43217</c:v>
                </c:pt>
                <c:pt idx="1570">
                  <c:v>43220</c:v>
                </c:pt>
                <c:pt idx="1571">
                  <c:v>43222</c:v>
                </c:pt>
                <c:pt idx="1572">
                  <c:v>43223</c:v>
                </c:pt>
                <c:pt idx="1573">
                  <c:v>43224</c:v>
                </c:pt>
                <c:pt idx="1574">
                  <c:v>43227</c:v>
                </c:pt>
                <c:pt idx="1575">
                  <c:v>43228</c:v>
                </c:pt>
                <c:pt idx="1576">
                  <c:v>43229</c:v>
                </c:pt>
                <c:pt idx="1577">
                  <c:v>43230</c:v>
                </c:pt>
                <c:pt idx="1578">
                  <c:v>43231</c:v>
                </c:pt>
                <c:pt idx="1579">
                  <c:v>43234</c:v>
                </c:pt>
                <c:pt idx="1580">
                  <c:v>43235</c:v>
                </c:pt>
                <c:pt idx="1581">
                  <c:v>43236</c:v>
                </c:pt>
                <c:pt idx="1582">
                  <c:v>43237</c:v>
                </c:pt>
                <c:pt idx="1583">
                  <c:v>43238</c:v>
                </c:pt>
                <c:pt idx="1584">
                  <c:v>43241</c:v>
                </c:pt>
                <c:pt idx="1585">
                  <c:v>43242</c:v>
                </c:pt>
                <c:pt idx="1586">
                  <c:v>43243</c:v>
                </c:pt>
                <c:pt idx="1587">
                  <c:v>43244</c:v>
                </c:pt>
                <c:pt idx="1588">
                  <c:v>43245</c:v>
                </c:pt>
                <c:pt idx="1589">
                  <c:v>43248</c:v>
                </c:pt>
                <c:pt idx="1590">
                  <c:v>43249</c:v>
                </c:pt>
                <c:pt idx="1591">
                  <c:v>43250</c:v>
                </c:pt>
                <c:pt idx="1592">
                  <c:v>43252</c:v>
                </c:pt>
                <c:pt idx="1593">
                  <c:v>43255</c:v>
                </c:pt>
                <c:pt idx="1594">
                  <c:v>43256</c:v>
                </c:pt>
                <c:pt idx="1595">
                  <c:v>43257</c:v>
                </c:pt>
                <c:pt idx="1596">
                  <c:v>43258</c:v>
                </c:pt>
                <c:pt idx="1597">
                  <c:v>43259</c:v>
                </c:pt>
                <c:pt idx="1598">
                  <c:v>43262</c:v>
                </c:pt>
                <c:pt idx="1599">
                  <c:v>43263</c:v>
                </c:pt>
                <c:pt idx="1600">
                  <c:v>43264</c:v>
                </c:pt>
                <c:pt idx="1601">
                  <c:v>43265</c:v>
                </c:pt>
                <c:pt idx="1602">
                  <c:v>43266</c:v>
                </c:pt>
                <c:pt idx="1603">
                  <c:v>43269</c:v>
                </c:pt>
                <c:pt idx="1604">
                  <c:v>43270</c:v>
                </c:pt>
                <c:pt idx="1605">
                  <c:v>43271</c:v>
                </c:pt>
                <c:pt idx="1606">
                  <c:v>43272</c:v>
                </c:pt>
                <c:pt idx="1607">
                  <c:v>43273</c:v>
                </c:pt>
                <c:pt idx="1608">
                  <c:v>43276</c:v>
                </c:pt>
                <c:pt idx="1609">
                  <c:v>43277</c:v>
                </c:pt>
                <c:pt idx="1610">
                  <c:v>43278</c:v>
                </c:pt>
                <c:pt idx="1611">
                  <c:v>43279</c:v>
                </c:pt>
                <c:pt idx="1612">
                  <c:v>43280</c:v>
                </c:pt>
                <c:pt idx="1613">
                  <c:v>43283</c:v>
                </c:pt>
                <c:pt idx="1614">
                  <c:v>43284</c:v>
                </c:pt>
                <c:pt idx="1615">
                  <c:v>43285</c:v>
                </c:pt>
                <c:pt idx="1616">
                  <c:v>43286</c:v>
                </c:pt>
                <c:pt idx="1617">
                  <c:v>43287</c:v>
                </c:pt>
                <c:pt idx="1618">
                  <c:v>43291</c:v>
                </c:pt>
                <c:pt idx="1619">
                  <c:v>43292</c:v>
                </c:pt>
                <c:pt idx="1620">
                  <c:v>43293</c:v>
                </c:pt>
                <c:pt idx="1621">
                  <c:v>43294</c:v>
                </c:pt>
                <c:pt idx="1622">
                  <c:v>43297</c:v>
                </c:pt>
                <c:pt idx="1623">
                  <c:v>43298</c:v>
                </c:pt>
                <c:pt idx="1624">
                  <c:v>43299</c:v>
                </c:pt>
                <c:pt idx="1625">
                  <c:v>43300</c:v>
                </c:pt>
                <c:pt idx="1626">
                  <c:v>43301</c:v>
                </c:pt>
                <c:pt idx="1627">
                  <c:v>43304</c:v>
                </c:pt>
                <c:pt idx="1628">
                  <c:v>43305</c:v>
                </c:pt>
                <c:pt idx="1629">
                  <c:v>43306</c:v>
                </c:pt>
                <c:pt idx="1630">
                  <c:v>43307</c:v>
                </c:pt>
                <c:pt idx="1631">
                  <c:v>43308</c:v>
                </c:pt>
                <c:pt idx="1632">
                  <c:v>43311</c:v>
                </c:pt>
                <c:pt idx="1633">
                  <c:v>43312</c:v>
                </c:pt>
                <c:pt idx="1634">
                  <c:v>43313</c:v>
                </c:pt>
                <c:pt idx="1635">
                  <c:v>43314</c:v>
                </c:pt>
                <c:pt idx="1636">
                  <c:v>43315</c:v>
                </c:pt>
                <c:pt idx="1637">
                  <c:v>43318</c:v>
                </c:pt>
                <c:pt idx="1638">
                  <c:v>43319</c:v>
                </c:pt>
                <c:pt idx="1639">
                  <c:v>43320</c:v>
                </c:pt>
                <c:pt idx="1640">
                  <c:v>43321</c:v>
                </c:pt>
                <c:pt idx="1641">
                  <c:v>43322</c:v>
                </c:pt>
                <c:pt idx="1642">
                  <c:v>43325</c:v>
                </c:pt>
                <c:pt idx="1643">
                  <c:v>43326</c:v>
                </c:pt>
                <c:pt idx="1644">
                  <c:v>43327</c:v>
                </c:pt>
                <c:pt idx="1645">
                  <c:v>43328</c:v>
                </c:pt>
                <c:pt idx="1646">
                  <c:v>43329</c:v>
                </c:pt>
                <c:pt idx="1647">
                  <c:v>43332</c:v>
                </c:pt>
                <c:pt idx="1648">
                  <c:v>43333</c:v>
                </c:pt>
                <c:pt idx="1649">
                  <c:v>43334</c:v>
                </c:pt>
                <c:pt idx="1650">
                  <c:v>43335</c:v>
                </c:pt>
                <c:pt idx="1651">
                  <c:v>43336</c:v>
                </c:pt>
                <c:pt idx="1652">
                  <c:v>43339</c:v>
                </c:pt>
                <c:pt idx="1653">
                  <c:v>43340</c:v>
                </c:pt>
                <c:pt idx="1654">
                  <c:v>43341</c:v>
                </c:pt>
                <c:pt idx="1655">
                  <c:v>43342</c:v>
                </c:pt>
                <c:pt idx="1656">
                  <c:v>43343</c:v>
                </c:pt>
                <c:pt idx="1657">
                  <c:v>43346</c:v>
                </c:pt>
                <c:pt idx="1658">
                  <c:v>43347</c:v>
                </c:pt>
                <c:pt idx="1659">
                  <c:v>43348</c:v>
                </c:pt>
                <c:pt idx="1660">
                  <c:v>43349</c:v>
                </c:pt>
                <c:pt idx="1661">
                  <c:v>43353</c:v>
                </c:pt>
                <c:pt idx="1662">
                  <c:v>43354</c:v>
                </c:pt>
                <c:pt idx="1663">
                  <c:v>43355</c:v>
                </c:pt>
                <c:pt idx="1664">
                  <c:v>43356</c:v>
                </c:pt>
                <c:pt idx="1665">
                  <c:v>43357</c:v>
                </c:pt>
                <c:pt idx="1666">
                  <c:v>43360</c:v>
                </c:pt>
                <c:pt idx="1667">
                  <c:v>43361</c:v>
                </c:pt>
                <c:pt idx="1668">
                  <c:v>43362</c:v>
                </c:pt>
                <c:pt idx="1669">
                  <c:v>43363</c:v>
                </c:pt>
                <c:pt idx="1670">
                  <c:v>43364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43374</c:v>
                </c:pt>
                <c:pt idx="1677">
                  <c:v>43375</c:v>
                </c:pt>
                <c:pt idx="1678">
                  <c:v>43376</c:v>
                </c:pt>
                <c:pt idx="1679">
                  <c:v>43377</c:v>
                </c:pt>
                <c:pt idx="1680">
                  <c:v>43378</c:v>
                </c:pt>
                <c:pt idx="1681">
                  <c:v>43381</c:v>
                </c:pt>
                <c:pt idx="1682">
                  <c:v>43382</c:v>
                </c:pt>
                <c:pt idx="1683">
                  <c:v>43383</c:v>
                </c:pt>
                <c:pt idx="1684">
                  <c:v>43384</c:v>
                </c:pt>
                <c:pt idx="1685">
                  <c:v>43388</c:v>
                </c:pt>
                <c:pt idx="1686">
                  <c:v>43389</c:v>
                </c:pt>
                <c:pt idx="1687">
                  <c:v>43390</c:v>
                </c:pt>
                <c:pt idx="1688">
                  <c:v>43391</c:v>
                </c:pt>
                <c:pt idx="1689">
                  <c:v>43392</c:v>
                </c:pt>
                <c:pt idx="1690">
                  <c:v>43395</c:v>
                </c:pt>
                <c:pt idx="1691">
                  <c:v>43396</c:v>
                </c:pt>
                <c:pt idx="1692">
                  <c:v>43397</c:v>
                </c:pt>
                <c:pt idx="1693">
                  <c:v>43398</c:v>
                </c:pt>
                <c:pt idx="1694">
                  <c:v>43399</c:v>
                </c:pt>
                <c:pt idx="1695">
                  <c:v>43402</c:v>
                </c:pt>
                <c:pt idx="1696">
                  <c:v>43403</c:v>
                </c:pt>
                <c:pt idx="1697">
                  <c:v>43404</c:v>
                </c:pt>
                <c:pt idx="1698">
                  <c:v>43405</c:v>
                </c:pt>
                <c:pt idx="1699">
                  <c:v>43409</c:v>
                </c:pt>
                <c:pt idx="1700">
                  <c:v>43410</c:v>
                </c:pt>
                <c:pt idx="1701">
                  <c:v>43411</c:v>
                </c:pt>
                <c:pt idx="1702">
                  <c:v>43412</c:v>
                </c:pt>
                <c:pt idx="1703">
                  <c:v>43413</c:v>
                </c:pt>
                <c:pt idx="1704">
                  <c:v>43416</c:v>
                </c:pt>
                <c:pt idx="1705">
                  <c:v>43417</c:v>
                </c:pt>
                <c:pt idx="1706">
                  <c:v>43418</c:v>
                </c:pt>
                <c:pt idx="1707">
                  <c:v>43420</c:v>
                </c:pt>
                <c:pt idx="1708">
                  <c:v>43423</c:v>
                </c:pt>
                <c:pt idx="1709">
                  <c:v>43425</c:v>
                </c:pt>
                <c:pt idx="1710">
                  <c:v>43426</c:v>
                </c:pt>
                <c:pt idx="1711">
                  <c:v>43427</c:v>
                </c:pt>
                <c:pt idx="1712">
                  <c:v>43430</c:v>
                </c:pt>
                <c:pt idx="1713">
                  <c:v>43431</c:v>
                </c:pt>
                <c:pt idx="1714">
                  <c:v>43432</c:v>
                </c:pt>
                <c:pt idx="1715">
                  <c:v>43433</c:v>
                </c:pt>
                <c:pt idx="1716">
                  <c:v>43434</c:v>
                </c:pt>
                <c:pt idx="1717">
                  <c:v>43437</c:v>
                </c:pt>
                <c:pt idx="1718">
                  <c:v>43438</c:v>
                </c:pt>
                <c:pt idx="1719">
                  <c:v>43439</c:v>
                </c:pt>
                <c:pt idx="1720">
                  <c:v>43440</c:v>
                </c:pt>
                <c:pt idx="1721">
                  <c:v>43441</c:v>
                </c:pt>
                <c:pt idx="1722">
                  <c:v>43444</c:v>
                </c:pt>
                <c:pt idx="1723">
                  <c:v>43445</c:v>
                </c:pt>
                <c:pt idx="1724">
                  <c:v>43446</c:v>
                </c:pt>
                <c:pt idx="1725">
                  <c:v>43447</c:v>
                </c:pt>
                <c:pt idx="1726">
                  <c:v>43448</c:v>
                </c:pt>
                <c:pt idx="1727">
                  <c:v>43451</c:v>
                </c:pt>
                <c:pt idx="1728">
                  <c:v>43452</c:v>
                </c:pt>
                <c:pt idx="1729">
                  <c:v>43453</c:v>
                </c:pt>
                <c:pt idx="1730">
                  <c:v>43454</c:v>
                </c:pt>
                <c:pt idx="1731">
                  <c:v>43455</c:v>
                </c:pt>
                <c:pt idx="1732">
                  <c:v>43460</c:v>
                </c:pt>
                <c:pt idx="1733">
                  <c:v>43461</c:v>
                </c:pt>
                <c:pt idx="1734">
                  <c:v>43462</c:v>
                </c:pt>
                <c:pt idx="1735">
                  <c:v>43467</c:v>
                </c:pt>
                <c:pt idx="1736">
                  <c:v>43468</c:v>
                </c:pt>
                <c:pt idx="1737">
                  <c:v>43469</c:v>
                </c:pt>
                <c:pt idx="1738">
                  <c:v>43472</c:v>
                </c:pt>
                <c:pt idx="1739">
                  <c:v>43473</c:v>
                </c:pt>
                <c:pt idx="1740">
                  <c:v>43474</c:v>
                </c:pt>
                <c:pt idx="1741">
                  <c:v>43475</c:v>
                </c:pt>
                <c:pt idx="1742">
                  <c:v>43476</c:v>
                </c:pt>
                <c:pt idx="1743">
                  <c:v>43479</c:v>
                </c:pt>
                <c:pt idx="1744">
                  <c:v>43480</c:v>
                </c:pt>
                <c:pt idx="1745">
                  <c:v>43481</c:v>
                </c:pt>
                <c:pt idx="1746">
                  <c:v>43482</c:v>
                </c:pt>
                <c:pt idx="1747">
                  <c:v>43483</c:v>
                </c:pt>
                <c:pt idx="1748">
                  <c:v>43486</c:v>
                </c:pt>
                <c:pt idx="1749">
                  <c:v>43487</c:v>
                </c:pt>
                <c:pt idx="1750">
                  <c:v>43488</c:v>
                </c:pt>
                <c:pt idx="1751">
                  <c:v>43489</c:v>
                </c:pt>
                <c:pt idx="1752">
                  <c:v>43493</c:v>
                </c:pt>
                <c:pt idx="1753">
                  <c:v>43494</c:v>
                </c:pt>
                <c:pt idx="1754">
                  <c:v>43495</c:v>
                </c:pt>
                <c:pt idx="1755">
                  <c:v>43496</c:v>
                </c:pt>
                <c:pt idx="1756">
                  <c:v>43497</c:v>
                </c:pt>
                <c:pt idx="1757">
                  <c:v>43500</c:v>
                </c:pt>
                <c:pt idx="1758">
                  <c:v>43501</c:v>
                </c:pt>
                <c:pt idx="1759">
                  <c:v>43502</c:v>
                </c:pt>
                <c:pt idx="1760">
                  <c:v>43503</c:v>
                </c:pt>
                <c:pt idx="1761">
                  <c:v>43504</c:v>
                </c:pt>
                <c:pt idx="1762">
                  <c:v>43507</c:v>
                </c:pt>
                <c:pt idx="1763">
                  <c:v>43508</c:v>
                </c:pt>
                <c:pt idx="1764">
                  <c:v>43509</c:v>
                </c:pt>
                <c:pt idx="1765">
                  <c:v>43510</c:v>
                </c:pt>
                <c:pt idx="1766">
                  <c:v>43511</c:v>
                </c:pt>
                <c:pt idx="1767">
                  <c:v>43514</c:v>
                </c:pt>
                <c:pt idx="1768">
                  <c:v>43515</c:v>
                </c:pt>
                <c:pt idx="1769">
                  <c:v>43516</c:v>
                </c:pt>
                <c:pt idx="1770">
                  <c:v>43517</c:v>
                </c:pt>
                <c:pt idx="1771">
                  <c:v>43518</c:v>
                </c:pt>
                <c:pt idx="1772">
                  <c:v>43521</c:v>
                </c:pt>
                <c:pt idx="1773">
                  <c:v>43522</c:v>
                </c:pt>
                <c:pt idx="1774">
                  <c:v>43523</c:v>
                </c:pt>
                <c:pt idx="1775">
                  <c:v>43524</c:v>
                </c:pt>
                <c:pt idx="1776">
                  <c:v>43525</c:v>
                </c:pt>
                <c:pt idx="1777">
                  <c:v>43531</c:v>
                </c:pt>
                <c:pt idx="1778">
                  <c:v>43532</c:v>
                </c:pt>
                <c:pt idx="1779">
                  <c:v>43535</c:v>
                </c:pt>
                <c:pt idx="1780">
                  <c:v>43536</c:v>
                </c:pt>
                <c:pt idx="1781">
                  <c:v>43537</c:v>
                </c:pt>
                <c:pt idx="1782">
                  <c:v>43538</c:v>
                </c:pt>
                <c:pt idx="1783">
                  <c:v>43539</c:v>
                </c:pt>
                <c:pt idx="1784">
                  <c:v>43542</c:v>
                </c:pt>
                <c:pt idx="1785">
                  <c:v>43543</c:v>
                </c:pt>
                <c:pt idx="1786">
                  <c:v>43544</c:v>
                </c:pt>
                <c:pt idx="1787">
                  <c:v>43545</c:v>
                </c:pt>
                <c:pt idx="1788">
                  <c:v>43546</c:v>
                </c:pt>
                <c:pt idx="1789">
                  <c:v>43549</c:v>
                </c:pt>
                <c:pt idx="1790">
                  <c:v>43550</c:v>
                </c:pt>
                <c:pt idx="1791">
                  <c:v>43551</c:v>
                </c:pt>
                <c:pt idx="1792">
                  <c:v>43552</c:v>
                </c:pt>
                <c:pt idx="1793">
                  <c:v>43553</c:v>
                </c:pt>
                <c:pt idx="1794">
                  <c:v>43556</c:v>
                </c:pt>
                <c:pt idx="1795">
                  <c:v>43557</c:v>
                </c:pt>
                <c:pt idx="1796">
                  <c:v>43558</c:v>
                </c:pt>
                <c:pt idx="1797">
                  <c:v>43559</c:v>
                </c:pt>
                <c:pt idx="1798">
                  <c:v>43560</c:v>
                </c:pt>
                <c:pt idx="1799">
                  <c:v>43563</c:v>
                </c:pt>
                <c:pt idx="1800">
                  <c:v>43564</c:v>
                </c:pt>
                <c:pt idx="1801">
                  <c:v>43565</c:v>
                </c:pt>
                <c:pt idx="1802">
                  <c:v>43566</c:v>
                </c:pt>
                <c:pt idx="1803">
                  <c:v>43567</c:v>
                </c:pt>
                <c:pt idx="1804">
                  <c:v>43570</c:v>
                </c:pt>
                <c:pt idx="1805">
                  <c:v>43571</c:v>
                </c:pt>
                <c:pt idx="1806">
                  <c:v>43572</c:v>
                </c:pt>
                <c:pt idx="1807">
                  <c:v>43573</c:v>
                </c:pt>
                <c:pt idx="1808">
                  <c:v>43577</c:v>
                </c:pt>
                <c:pt idx="1809">
                  <c:v>43578</c:v>
                </c:pt>
                <c:pt idx="1810">
                  <c:v>43579</c:v>
                </c:pt>
                <c:pt idx="1811">
                  <c:v>43580</c:v>
                </c:pt>
                <c:pt idx="1812">
                  <c:v>43581</c:v>
                </c:pt>
                <c:pt idx="1813">
                  <c:v>43584</c:v>
                </c:pt>
                <c:pt idx="1814">
                  <c:v>43585</c:v>
                </c:pt>
                <c:pt idx="1815">
                  <c:v>43587</c:v>
                </c:pt>
                <c:pt idx="1816">
                  <c:v>43588</c:v>
                </c:pt>
                <c:pt idx="1817">
                  <c:v>43591</c:v>
                </c:pt>
                <c:pt idx="1818">
                  <c:v>43592</c:v>
                </c:pt>
                <c:pt idx="1819">
                  <c:v>43593</c:v>
                </c:pt>
                <c:pt idx="1820">
                  <c:v>43594</c:v>
                </c:pt>
                <c:pt idx="1821">
                  <c:v>43595</c:v>
                </c:pt>
                <c:pt idx="1822">
                  <c:v>43598</c:v>
                </c:pt>
                <c:pt idx="1823">
                  <c:v>43599</c:v>
                </c:pt>
                <c:pt idx="1824">
                  <c:v>43600</c:v>
                </c:pt>
                <c:pt idx="1825">
                  <c:v>43601</c:v>
                </c:pt>
                <c:pt idx="1826">
                  <c:v>43602</c:v>
                </c:pt>
                <c:pt idx="1827">
                  <c:v>43605</c:v>
                </c:pt>
                <c:pt idx="1828">
                  <c:v>43606</c:v>
                </c:pt>
                <c:pt idx="1829">
                  <c:v>43607</c:v>
                </c:pt>
                <c:pt idx="1830">
                  <c:v>43608</c:v>
                </c:pt>
                <c:pt idx="1831">
                  <c:v>43609</c:v>
                </c:pt>
                <c:pt idx="1832">
                  <c:v>43612</c:v>
                </c:pt>
                <c:pt idx="1833">
                  <c:v>43613</c:v>
                </c:pt>
                <c:pt idx="1834">
                  <c:v>43614</c:v>
                </c:pt>
                <c:pt idx="1835">
                  <c:v>43615</c:v>
                </c:pt>
                <c:pt idx="1836">
                  <c:v>43616</c:v>
                </c:pt>
                <c:pt idx="1837">
                  <c:v>43619</c:v>
                </c:pt>
                <c:pt idx="1838">
                  <c:v>43620</c:v>
                </c:pt>
                <c:pt idx="1839">
                  <c:v>43621</c:v>
                </c:pt>
                <c:pt idx="1840">
                  <c:v>43622</c:v>
                </c:pt>
                <c:pt idx="1841">
                  <c:v>43623</c:v>
                </c:pt>
                <c:pt idx="1842">
                  <c:v>43626</c:v>
                </c:pt>
                <c:pt idx="1843">
                  <c:v>43627</c:v>
                </c:pt>
                <c:pt idx="1844">
                  <c:v>43628</c:v>
                </c:pt>
                <c:pt idx="1845">
                  <c:v>43629</c:v>
                </c:pt>
                <c:pt idx="1846">
                  <c:v>43630</c:v>
                </c:pt>
                <c:pt idx="1847">
                  <c:v>43633</c:v>
                </c:pt>
                <c:pt idx="1848">
                  <c:v>43634</c:v>
                </c:pt>
                <c:pt idx="1849">
                  <c:v>43635</c:v>
                </c:pt>
                <c:pt idx="1850">
                  <c:v>43637</c:v>
                </c:pt>
                <c:pt idx="1851">
                  <c:v>43640</c:v>
                </c:pt>
                <c:pt idx="1852">
                  <c:v>43641</c:v>
                </c:pt>
                <c:pt idx="1853">
                  <c:v>43642</c:v>
                </c:pt>
                <c:pt idx="1854">
                  <c:v>43643</c:v>
                </c:pt>
                <c:pt idx="1855">
                  <c:v>43644</c:v>
                </c:pt>
                <c:pt idx="1856">
                  <c:v>43647</c:v>
                </c:pt>
                <c:pt idx="1857">
                  <c:v>43648</c:v>
                </c:pt>
                <c:pt idx="1858">
                  <c:v>43649</c:v>
                </c:pt>
                <c:pt idx="1859">
                  <c:v>43650</c:v>
                </c:pt>
                <c:pt idx="1860">
                  <c:v>43651</c:v>
                </c:pt>
                <c:pt idx="1861">
                  <c:v>43654</c:v>
                </c:pt>
                <c:pt idx="1862">
                  <c:v>43656</c:v>
                </c:pt>
                <c:pt idx="1863">
                  <c:v>43657</c:v>
                </c:pt>
                <c:pt idx="1864">
                  <c:v>43658</c:v>
                </c:pt>
                <c:pt idx="1865">
                  <c:v>43661</c:v>
                </c:pt>
                <c:pt idx="1866">
                  <c:v>43662</c:v>
                </c:pt>
                <c:pt idx="1867">
                  <c:v>43663</c:v>
                </c:pt>
                <c:pt idx="1868">
                  <c:v>43664</c:v>
                </c:pt>
                <c:pt idx="1869">
                  <c:v>43665</c:v>
                </c:pt>
                <c:pt idx="1870">
                  <c:v>43668</c:v>
                </c:pt>
                <c:pt idx="1871">
                  <c:v>43669</c:v>
                </c:pt>
                <c:pt idx="1872">
                  <c:v>43670</c:v>
                </c:pt>
                <c:pt idx="1873">
                  <c:v>43671</c:v>
                </c:pt>
                <c:pt idx="1874">
                  <c:v>43672</c:v>
                </c:pt>
                <c:pt idx="1875">
                  <c:v>43675</c:v>
                </c:pt>
                <c:pt idx="1876">
                  <c:v>43676</c:v>
                </c:pt>
                <c:pt idx="1877">
                  <c:v>43677</c:v>
                </c:pt>
                <c:pt idx="1878">
                  <c:v>43678</c:v>
                </c:pt>
                <c:pt idx="1879">
                  <c:v>43679</c:v>
                </c:pt>
                <c:pt idx="1880">
                  <c:v>43682</c:v>
                </c:pt>
                <c:pt idx="1881">
                  <c:v>43683</c:v>
                </c:pt>
                <c:pt idx="1882">
                  <c:v>43684</c:v>
                </c:pt>
                <c:pt idx="1883">
                  <c:v>43685</c:v>
                </c:pt>
                <c:pt idx="1884">
                  <c:v>43686</c:v>
                </c:pt>
                <c:pt idx="1885">
                  <c:v>43689</c:v>
                </c:pt>
                <c:pt idx="1886">
                  <c:v>43690</c:v>
                </c:pt>
                <c:pt idx="1887">
                  <c:v>43691</c:v>
                </c:pt>
                <c:pt idx="1888">
                  <c:v>43692</c:v>
                </c:pt>
                <c:pt idx="1889">
                  <c:v>43693</c:v>
                </c:pt>
                <c:pt idx="1890">
                  <c:v>43696</c:v>
                </c:pt>
                <c:pt idx="1891">
                  <c:v>43697</c:v>
                </c:pt>
                <c:pt idx="1892">
                  <c:v>43698</c:v>
                </c:pt>
                <c:pt idx="1893">
                  <c:v>43699</c:v>
                </c:pt>
                <c:pt idx="1894">
                  <c:v>43700</c:v>
                </c:pt>
                <c:pt idx="1895">
                  <c:v>43703</c:v>
                </c:pt>
                <c:pt idx="1896">
                  <c:v>43704</c:v>
                </c:pt>
                <c:pt idx="1897">
                  <c:v>43705</c:v>
                </c:pt>
                <c:pt idx="1898">
                  <c:v>43706</c:v>
                </c:pt>
                <c:pt idx="1899">
                  <c:v>43707</c:v>
                </c:pt>
                <c:pt idx="1900">
                  <c:v>43710</c:v>
                </c:pt>
                <c:pt idx="1901">
                  <c:v>43711</c:v>
                </c:pt>
                <c:pt idx="1902">
                  <c:v>43712</c:v>
                </c:pt>
                <c:pt idx="1903">
                  <c:v>43713</c:v>
                </c:pt>
                <c:pt idx="1904">
                  <c:v>43714</c:v>
                </c:pt>
                <c:pt idx="1905">
                  <c:v>43717</c:v>
                </c:pt>
                <c:pt idx="1906">
                  <c:v>43718</c:v>
                </c:pt>
                <c:pt idx="1907">
                  <c:v>43719</c:v>
                </c:pt>
                <c:pt idx="1908">
                  <c:v>43720</c:v>
                </c:pt>
                <c:pt idx="1909">
                  <c:v>43721</c:v>
                </c:pt>
                <c:pt idx="1910">
                  <c:v>43724</c:v>
                </c:pt>
                <c:pt idx="1911">
                  <c:v>43725</c:v>
                </c:pt>
                <c:pt idx="1912">
                  <c:v>43726</c:v>
                </c:pt>
                <c:pt idx="1913">
                  <c:v>43727</c:v>
                </c:pt>
                <c:pt idx="1914">
                  <c:v>43728</c:v>
                </c:pt>
                <c:pt idx="1915">
                  <c:v>43731</c:v>
                </c:pt>
                <c:pt idx="1916">
                  <c:v>43732</c:v>
                </c:pt>
                <c:pt idx="1917">
                  <c:v>43733</c:v>
                </c:pt>
                <c:pt idx="1918">
                  <c:v>43734</c:v>
                </c:pt>
                <c:pt idx="1919">
                  <c:v>43735</c:v>
                </c:pt>
                <c:pt idx="1920">
                  <c:v>43738</c:v>
                </c:pt>
                <c:pt idx="1921">
                  <c:v>43739</c:v>
                </c:pt>
                <c:pt idx="1922">
                  <c:v>43740</c:v>
                </c:pt>
                <c:pt idx="1923">
                  <c:v>43741</c:v>
                </c:pt>
                <c:pt idx="1924">
                  <c:v>43742</c:v>
                </c:pt>
                <c:pt idx="1925">
                  <c:v>43745</c:v>
                </c:pt>
                <c:pt idx="1926">
                  <c:v>43746</c:v>
                </c:pt>
                <c:pt idx="1927">
                  <c:v>43747</c:v>
                </c:pt>
                <c:pt idx="1928">
                  <c:v>43748</c:v>
                </c:pt>
                <c:pt idx="1929">
                  <c:v>43749</c:v>
                </c:pt>
                <c:pt idx="1930">
                  <c:v>43752</c:v>
                </c:pt>
                <c:pt idx="1931">
                  <c:v>43753</c:v>
                </c:pt>
                <c:pt idx="1932">
                  <c:v>43754</c:v>
                </c:pt>
                <c:pt idx="1933">
                  <c:v>43755</c:v>
                </c:pt>
                <c:pt idx="1934">
                  <c:v>43756</c:v>
                </c:pt>
                <c:pt idx="1935">
                  <c:v>43759</c:v>
                </c:pt>
                <c:pt idx="1936">
                  <c:v>43760</c:v>
                </c:pt>
                <c:pt idx="1937">
                  <c:v>43761</c:v>
                </c:pt>
                <c:pt idx="1938">
                  <c:v>43762</c:v>
                </c:pt>
                <c:pt idx="1939">
                  <c:v>43763</c:v>
                </c:pt>
                <c:pt idx="1940">
                  <c:v>43766</c:v>
                </c:pt>
                <c:pt idx="1941">
                  <c:v>43767</c:v>
                </c:pt>
                <c:pt idx="1942">
                  <c:v>43768</c:v>
                </c:pt>
                <c:pt idx="1943">
                  <c:v>43769</c:v>
                </c:pt>
                <c:pt idx="1944">
                  <c:v>43770</c:v>
                </c:pt>
                <c:pt idx="1945">
                  <c:v>43773</c:v>
                </c:pt>
                <c:pt idx="1946">
                  <c:v>43774</c:v>
                </c:pt>
                <c:pt idx="1947">
                  <c:v>43775</c:v>
                </c:pt>
                <c:pt idx="1948">
                  <c:v>43776</c:v>
                </c:pt>
                <c:pt idx="1949">
                  <c:v>43777</c:v>
                </c:pt>
                <c:pt idx="1950">
                  <c:v>43780</c:v>
                </c:pt>
                <c:pt idx="1951">
                  <c:v>43781</c:v>
                </c:pt>
                <c:pt idx="1952">
                  <c:v>43782</c:v>
                </c:pt>
                <c:pt idx="1953">
                  <c:v>43783</c:v>
                </c:pt>
                <c:pt idx="1954">
                  <c:v>43787</c:v>
                </c:pt>
                <c:pt idx="1955">
                  <c:v>43788</c:v>
                </c:pt>
                <c:pt idx="1956">
                  <c:v>43790</c:v>
                </c:pt>
                <c:pt idx="1957">
                  <c:v>43791</c:v>
                </c:pt>
                <c:pt idx="1958">
                  <c:v>43794</c:v>
                </c:pt>
                <c:pt idx="1959">
                  <c:v>43795</c:v>
                </c:pt>
                <c:pt idx="1960">
                  <c:v>43796</c:v>
                </c:pt>
                <c:pt idx="1961">
                  <c:v>43797</c:v>
                </c:pt>
                <c:pt idx="1962">
                  <c:v>43798</c:v>
                </c:pt>
                <c:pt idx="1963">
                  <c:v>43801</c:v>
                </c:pt>
                <c:pt idx="1964">
                  <c:v>43802</c:v>
                </c:pt>
                <c:pt idx="1965">
                  <c:v>43803</c:v>
                </c:pt>
                <c:pt idx="1966">
                  <c:v>43804</c:v>
                </c:pt>
                <c:pt idx="1967">
                  <c:v>43805</c:v>
                </c:pt>
                <c:pt idx="1968">
                  <c:v>43808</c:v>
                </c:pt>
                <c:pt idx="1969">
                  <c:v>43809</c:v>
                </c:pt>
                <c:pt idx="1970">
                  <c:v>43810</c:v>
                </c:pt>
                <c:pt idx="1971">
                  <c:v>43811</c:v>
                </c:pt>
                <c:pt idx="1972">
                  <c:v>43812</c:v>
                </c:pt>
                <c:pt idx="1973">
                  <c:v>43815</c:v>
                </c:pt>
                <c:pt idx="1974">
                  <c:v>43816</c:v>
                </c:pt>
                <c:pt idx="1975">
                  <c:v>43817</c:v>
                </c:pt>
                <c:pt idx="1976">
                  <c:v>43818</c:v>
                </c:pt>
                <c:pt idx="1977">
                  <c:v>43819</c:v>
                </c:pt>
                <c:pt idx="1978">
                  <c:v>43822</c:v>
                </c:pt>
                <c:pt idx="1979">
                  <c:v>43825</c:v>
                </c:pt>
                <c:pt idx="1980">
                  <c:v>43826</c:v>
                </c:pt>
                <c:pt idx="1981">
                  <c:v>43829</c:v>
                </c:pt>
                <c:pt idx="1982">
                  <c:v>43832</c:v>
                </c:pt>
                <c:pt idx="1983">
                  <c:v>43833</c:v>
                </c:pt>
                <c:pt idx="1984">
                  <c:v>43836</c:v>
                </c:pt>
                <c:pt idx="1985">
                  <c:v>43837</c:v>
                </c:pt>
                <c:pt idx="1986">
                  <c:v>43838</c:v>
                </c:pt>
                <c:pt idx="1987">
                  <c:v>43839</c:v>
                </c:pt>
                <c:pt idx="1988">
                  <c:v>43840</c:v>
                </c:pt>
                <c:pt idx="1989">
                  <c:v>43843</c:v>
                </c:pt>
                <c:pt idx="1990">
                  <c:v>43844</c:v>
                </c:pt>
                <c:pt idx="1991">
                  <c:v>43845</c:v>
                </c:pt>
                <c:pt idx="1992">
                  <c:v>43846</c:v>
                </c:pt>
                <c:pt idx="1993">
                  <c:v>43847</c:v>
                </c:pt>
                <c:pt idx="1994">
                  <c:v>43850</c:v>
                </c:pt>
                <c:pt idx="1995">
                  <c:v>43851</c:v>
                </c:pt>
                <c:pt idx="1996">
                  <c:v>43852</c:v>
                </c:pt>
                <c:pt idx="1997">
                  <c:v>43853</c:v>
                </c:pt>
                <c:pt idx="1998">
                  <c:v>43854</c:v>
                </c:pt>
                <c:pt idx="1999">
                  <c:v>43857</c:v>
                </c:pt>
                <c:pt idx="2000">
                  <c:v>43858</c:v>
                </c:pt>
                <c:pt idx="2001">
                  <c:v>43859</c:v>
                </c:pt>
                <c:pt idx="2002">
                  <c:v>43860</c:v>
                </c:pt>
                <c:pt idx="2003">
                  <c:v>43861</c:v>
                </c:pt>
                <c:pt idx="2004">
                  <c:v>43864</c:v>
                </c:pt>
                <c:pt idx="2005">
                  <c:v>43865</c:v>
                </c:pt>
                <c:pt idx="2006">
                  <c:v>43866</c:v>
                </c:pt>
                <c:pt idx="2007">
                  <c:v>43867</c:v>
                </c:pt>
                <c:pt idx="2008">
                  <c:v>43868</c:v>
                </c:pt>
                <c:pt idx="2009">
                  <c:v>43871</c:v>
                </c:pt>
                <c:pt idx="2010">
                  <c:v>43872</c:v>
                </c:pt>
                <c:pt idx="2011">
                  <c:v>43873</c:v>
                </c:pt>
                <c:pt idx="2012">
                  <c:v>43874</c:v>
                </c:pt>
                <c:pt idx="2013">
                  <c:v>43875</c:v>
                </c:pt>
                <c:pt idx="2014">
                  <c:v>43878</c:v>
                </c:pt>
                <c:pt idx="2015">
                  <c:v>43879</c:v>
                </c:pt>
                <c:pt idx="2016">
                  <c:v>43880</c:v>
                </c:pt>
                <c:pt idx="2017">
                  <c:v>43881</c:v>
                </c:pt>
                <c:pt idx="2018">
                  <c:v>43882</c:v>
                </c:pt>
                <c:pt idx="2019">
                  <c:v>43888</c:v>
                </c:pt>
                <c:pt idx="2020">
                  <c:v>43889</c:v>
                </c:pt>
                <c:pt idx="2021">
                  <c:v>43892</c:v>
                </c:pt>
                <c:pt idx="2022">
                  <c:v>43893</c:v>
                </c:pt>
                <c:pt idx="2023">
                  <c:v>43894</c:v>
                </c:pt>
                <c:pt idx="2024">
                  <c:v>43895</c:v>
                </c:pt>
                <c:pt idx="2025">
                  <c:v>43896</c:v>
                </c:pt>
                <c:pt idx="2026">
                  <c:v>43899</c:v>
                </c:pt>
                <c:pt idx="2027">
                  <c:v>43900</c:v>
                </c:pt>
                <c:pt idx="2028">
                  <c:v>43901</c:v>
                </c:pt>
                <c:pt idx="2029">
                  <c:v>43902</c:v>
                </c:pt>
                <c:pt idx="2030">
                  <c:v>43903</c:v>
                </c:pt>
                <c:pt idx="2031">
                  <c:v>43906</c:v>
                </c:pt>
                <c:pt idx="2032">
                  <c:v>43907</c:v>
                </c:pt>
                <c:pt idx="2033">
                  <c:v>43908</c:v>
                </c:pt>
                <c:pt idx="2034">
                  <c:v>43909</c:v>
                </c:pt>
                <c:pt idx="2035">
                  <c:v>43910</c:v>
                </c:pt>
                <c:pt idx="2036">
                  <c:v>43913</c:v>
                </c:pt>
                <c:pt idx="2037">
                  <c:v>43914</c:v>
                </c:pt>
                <c:pt idx="2038">
                  <c:v>43915</c:v>
                </c:pt>
                <c:pt idx="2039">
                  <c:v>43916</c:v>
                </c:pt>
                <c:pt idx="2040">
                  <c:v>43917</c:v>
                </c:pt>
                <c:pt idx="2041">
                  <c:v>43920</c:v>
                </c:pt>
                <c:pt idx="2042">
                  <c:v>43921</c:v>
                </c:pt>
                <c:pt idx="2043">
                  <c:v>43922</c:v>
                </c:pt>
                <c:pt idx="2044">
                  <c:v>43923</c:v>
                </c:pt>
                <c:pt idx="2045">
                  <c:v>43924</c:v>
                </c:pt>
                <c:pt idx="2046">
                  <c:v>43927</c:v>
                </c:pt>
                <c:pt idx="2047">
                  <c:v>43928</c:v>
                </c:pt>
                <c:pt idx="2048">
                  <c:v>43929</c:v>
                </c:pt>
                <c:pt idx="2049">
                  <c:v>43930</c:v>
                </c:pt>
                <c:pt idx="2050">
                  <c:v>43934</c:v>
                </c:pt>
                <c:pt idx="2051">
                  <c:v>43935</c:v>
                </c:pt>
                <c:pt idx="2052">
                  <c:v>43936</c:v>
                </c:pt>
                <c:pt idx="2053">
                  <c:v>43937</c:v>
                </c:pt>
                <c:pt idx="2054">
                  <c:v>43938</c:v>
                </c:pt>
                <c:pt idx="2055">
                  <c:v>43941</c:v>
                </c:pt>
                <c:pt idx="2056">
                  <c:v>43943</c:v>
                </c:pt>
                <c:pt idx="2057">
                  <c:v>43944</c:v>
                </c:pt>
                <c:pt idx="2058">
                  <c:v>43945</c:v>
                </c:pt>
                <c:pt idx="2059">
                  <c:v>43948</c:v>
                </c:pt>
                <c:pt idx="2060">
                  <c:v>43949</c:v>
                </c:pt>
                <c:pt idx="2061">
                  <c:v>43950</c:v>
                </c:pt>
                <c:pt idx="2062">
                  <c:v>43951</c:v>
                </c:pt>
                <c:pt idx="2063">
                  <c:v>43955</c:v>
                </c:pt>
                <c:pt idx="2064">
                  <c:v>43956</c:v>
                </c:pt>
                <c:pt idx="2065">
                  <c:v>43957</c:v>
                </c:pt>
                <c:pt idx="2066">
                  <c:v>43958</c:v>
                </c:pt>
                <c:pt idx="2067">
                  <c:v>43959</c:v>
                </c:pt>
                <c:pt idx="2068">
                  <c:v>43962</c:v>
                </c:pt>
                <c:pt idx="2069">
                  <c:v>43963</c:v>
                </c:pt>
                <c:pt idx="2070">
                  <c:v>43964</c:v>
                </c:pt>
                <c:pt idx="2071">
                  <c:v>43965</c:v>
                </c:pt>
                <c:pt idx="2072">
                  <c:v>43966</c:v>
                </c:pt>
                <c:pt idx="2073">
                  <c:v>43969</c:v>
                </c:pt>
                <c:pt idx="2074">
                  <c:v>43970</c:v>
                </c:pt>
                <c:pt idx="2075">
                  <c:v>43971</c:v>
                </c:pt>
                <c:pt idx="2076">
                  <c:v>43972</c:v>
                </c:pt>
                <c:pt idx="2077">
                  <c:v>43973</c:v>
                </c:pt>
                <c:pt idx="2078">
                  <c:v>43976</c:v>
                </c:pt>
                <c:pt idx="2079">
                  <c:v>43977</c:v>
                </c:pt>
                <c:pt idx="2080">
                  <c:v>43978</c:v>
                </c:pt>
                <c:pt idx="2081">
                  <c:v>43979</c:v>
                </c:pt>
                <c:pt idx="2082">
                  <c:v>43980</c:v>
                </c:pt>
                <c:pt idx="2083">
                  <c:v>43983</c:v>
                </c:pt>
                <c:pt idx="2084">
                  <c:v>43984</c:v>
                </c:pt>
                <c:pt idx="2085">
                  <c:v>43985</c:v>
                </c:pt>
                <c:pt idx="2086">
                  <c:v>43986</c:v>
                </c:pt>
                <c:pt idx="2087">
                  <c:v>43987</c:v>
                </c:pt>
                <c:pt idx="2088">
                  <c:v>43990</c:v>
                </c:pt>
                <c:pt idx="2089">
                  <c:v>43991</c:v>
                </c:pt>
                <c:pt idx="2090">
                  <c:v>43992</c:v>
                </c:pt>
                <c:pt idx="2091">
                  <c:v>43994</c:v>
                </c:pt>
                <c:pt idx="2092">
                  <c:v>43997</c:v>
                </c:pt>
                <c:pt idx="2093">
                  <c:v>43998</c:v>
                </c:pt>
                <c:pt idx="2094">
                  <c:v>43999</c:v>
                </c:pt>
                <c:pt idx="2095">
                  <c:v>44000</c:v>
                </c:pt>
                <c:pt idx="2096">
                  <c:v>44001</c:v>
                </c:pt>
                <c:pt idx="2097">
                  <c:v>44004</c:v>
                </c:pt>
                <c:pt idx="2098">
                  <c:v>44005</c:v>
                </c:pt>
                <c:pt idx="2099">
                  <c:v>44006</c:v>
                </c:pt>
                <c:pt idx="2100">
                  <c:v>44007</c:v>
                </c:pt>
                <c:pt idx="2101">
                  <c:v>44008</c:v>
                </c:pt>
                <c:pt idx="2102">
                  <c:v>44011</c:v>
                </c:pt>
                <c:pt idx="2103">
                  <c:v>44012</c:v>
                </c:pt>
                <c:pt idx="2104">
                  <c:v>44013</c:v>
                </c:pt>
                <c:pt idx="2105">
                  <c:v>44014</c:v>
                </c:pt>
                <c:pt idx="2106">
                  <c:v>44015</c:v>
                </c:pt>
                <c:pt idx="2107">
                  <c:v>44018</c:v>
                </c:pt>
                <c:pt idx="2108">
                  <c:v>44019</c:v>
                </c:pt>
                <c:pt idx="2109">
                  <c:v>44020</c:v>
                </c:pt>
                <c:pt idx="2110">
                  <c:v>44021</c:v>
                </c:pt>
                <c:pt idx="2111">
                  <c:v>44022</c:v>
                </c:pt>
                <c:pt idx="2112">
                  <c:v>44025</c:v>
                </c:pt>
                <c:pt idx="2113">
                  <c:v>44026</c:v>
                </c:pt>
                <c:pt idx="2114">
                  <c:v>44027</c:v>
                </c:pt>
                <c:pt idx="2115">
                  <c:v>44028</c:v>
                </c:pt>
                <c:pt idx="2116">
                  <c:v>44029</c:v>
                </c:pt>
                <c:pt idx="2117">
                  <c:v>44032</c:v>
                </c:pt>
                <c:pt idx="2118">
                  <c:v>44033</c:v>
                </c:pt>
                <c:pt idx="2119">
                  <c:v>44034</c:v>
                </c:pt>
                <c:pt idx="2120">
                  <c:v>44035</c:v>
                </c:pt>
                <c:pt idx="2121">
                  <c:v>44036</c:v>
                </c:pt>
                <c:pt idx="2122">
                  <c:v>44039</c:v>
                </c:pt>
                <c:pt idx="2123">
                  <c:v>44040</c:v>
                </c:pt>
                <c:pt idx="2124">
                  <c:v>44041</c:v>
                </c:pt>
                <c:pt idx="2125">
                  <c:v>44042</c:v>
                </c:pt>
                <c:pt idx="2126">
                  <c:v>44043</c:v>
                </c:pt>
                <c:pt idx="2127">
                  <c:v>44046</c:v>
                </c:pt>
                <c:pt idx="2128">
                  <c:v>44047</c:v>
                </c:pt>
                <c:pt idx="2129">
                  <c:v>44048</c:v>
                </c:pt>
                <c:pt idx="2130">
                  <c:v>44049</c:v>
                </c:pt>
                <c:pt idx="2131">
                  <c:v>44050</c:v>
                </c:pt>
                <c:pt idx="2132">
                  <c:v>44053</c:v>
                </c:pt>
                <c:pt idx="2133">
                  <c:v>44054</c:v>
                </c:pt>
                <c:pt idx="2134">
                  <c:v>44055</c:v>
                </c:pt>
                <c:pt idx="2135">
                  <c:v>44056</c:v>
                </c:pt>
                <c:pt idx="2136">
                  <c:v>44057</c:v>
                </c:pt>
                <c:pt idx="2137">
                  <c:v>44060</c:v>
                </c:pt>
                <c:pt idx="2138">
                  <c:v>44061</c:v>
                </c:pt>
                <c:pt idx="2139">
                  <c:v>44062</c:v>
                </c:pt>
                <c:pt idx="2140">
                  <c:v>44063</c:v>
                </c:pt>
                <c:pt idx="2141">
                  <c:v>44064</c:v>
                </c:pt>
                <c:pt idx="2142">
                  <c:v>44067</c:v>
                </c:pt>
                <c:pt idx="2143">
                  <c:v>44068</c:v>
                </c:pt>
                <c:pt idx="2144">
                  <c:v>44069</c:v>
                </c:pt>
                <c:pt idx="2145">
                  <c:v>44070</c:v>
                </c:pt>
                <c:pt idx="2146">
                  <c:v>44071</c:v>
                </c:pt>
                <c:pt idx="2147">
                  <c:v>44074</c:v>
                </c:pt>
                <c:pt idx="2148">
                  <c:v>44075</c:v>
                </c:pt>
                <c:pt idx="2149">
                  <c:v>44076</c:v>
                </c:pt>
                <c:pt idx="2150">
                  <c:v>44077</c:v>
                </c:pt>
                <c:pt idx="2151">
                  <c:v>44078</c:v>
                </c:pt>
                <c:pt idx="2152">
                  <c:v>44082</c:v>
                </c:pt>
                <c:pt idx="2153">
                  <c:v>44083</c:v>
                </c:pt>
                <c:pt idx="2154">
                  <c:v>44084</c:v>
                </c:pt>
                <c:pt idx="2155">
                  <c:v>44085</c:v>
                </c:pt>
                <c:pt idx="2156">
                  <c:v>44088</c:v>
                </c:pt>
                <c:pt idx="2157">
                  <c:v>44089</c:v>
                </c:pt>
                <c:pt idx="2158">
                  <c:v>44090</c:v>
                </c:pt>
                <c:pt idx="2159">
                  <c:v>44091</c:v>
                </c:pt>
                <c:pt idx="2160">
                  <c:v>44092</c:v>
                </c:pt>
                <c:pt idx="2161">
                  <c:v>44095</c:v>
                </c:pt>
                <c:pt idx="2162">
                  <c:v>44096</c:v>
                </c:pt>
                <c:pt idx="2163">
                  <c:v>44097</c:v>
                </c:pt>
                <c:pt idx="2164">
                  <c:v>44098</c:v>
                </c:pt>
                <c:pt idx="2165">
                  <c:v>44099</c:v>
                </c:pt>
                <c:pt idx="2166">
                  <c:v>44102</c:v>
                </c:pt>
                <c:pt idx="2167">
                  <c:v>44103</c:v>
                </c:pt>
                <c:pt idx="2168">
                  <c:v>44104</c:v>
                </c:pt>
                <c:pt idx="2169">
                  <c:v>44105</c:v>
                </c:pt>
                <c:pt idx="2170">
                  <c:v>44106</c:v>
                </c:pt>
                <c:pt idx="2171">
                  <c:v>44109</c:v>
                </c:pt>
                <c:pt idx="2172">
                  <c:v>44110</c:v>
                </c:pt>
                <c:pt idx="2173">
                  <c:v>44111</c:v>
                </c:pt>
                <c:pt idx="2174">
                  <c:v>44112</c:v>
                </c:pt>
                <c:pt idx="2175">
                  <c:v>44113</c:v>
                </c:pt>
                <c:pt idx="2176">
                  <c:v>44117</c:v>
                </c:pt>
                <c:pt idx="2177">
                  <c:v>44118</c:v>
                </c:pt>
                <c:pt idx="2178">
                  <c:v>44119</c:v>
                </c:pt>
                <c:pt idx="2179">
                  <c:v>44120</c:v>
                </c:pt>
                <c:pt idx="2180">
                  <c:v>44123</c:v>
                </c:pt>
                <c:pt idx="2181">
                  <c:v>44124</c:v>
                </c:pt>
                <c:pt idx="2182">
                  <c:v>44125</c:v>
                </c:pt>
                <c:pt idx="2183">
                  <c:v>44126</c:v>
                </c:pt>
                <c:pt idx="2184">
                  <c:v>44127</c:v>
                </c:pt>
                <c:pt idx="2185">
                  <c:v>44130</c:v>
                </c:pt>
                <c:pt idx="2186">
                  <c:v>44131</c:v>
                </c:pt>
                <c:pt idx="2187">
                  <c:v>44132</c:v>
                </c:pt>
                <c:pt idx="2188">
                  <c:v>44133</c:v>
                </c:pt>
                <c:pt idx="2189">
                  <c:v>44134</c:v>
                </c:pt>
                <c:pt idx="2190">
                  <c:v>44138</c:v>
                </c:pt>
                <c:pt idx="2191">
                  <c:v>44139</c:v>
                </c:pt>
                <c:pt idx="2192">
                  <c:v>44140</c:v>
                </c:pt>
                <c:pt idx="2193">
                  <c:v>44141</c:v>
                </c:pt>
                <c:pt idx="2194">
                  <c:v>44144</c:v>
                </c:pt>
                <c:pt idx="2195">
                  <c:v>44145</c:v>
                </c:pt>
                <c:pt idx="2196">
                  <c:v>44146</c:v>
                </c:pt>
                <c:pt idx="2197">
                  <c:v>44147</c:v>
                </c:pt>
                <c:pt idx="2198">
                  <c:v>44148</c:v>
                </c:pt>
                <c:pt idx="2199">
                  <c:v>44151</c:v>
                </c:pt>
                <c:pt idx="2200">
                  <c:v>44152</c:v>
                </c:pt>
                <c:pt idx="2201">
                  <c:v>44153</c:v>
                </c:pt>
                <c:pt idx="2202">
                  <c:v>44154</c:v>
                </c:pt>
                <c:pt idx="2203">
                  <c:v>44158</c:v>
                </c:pt>
                <c:pt idx="2204">
                  <c:v>44159</c:v>
                </c:pt>
                <c:pt idx="2205">
                  <c:v>44160</c:v>
                </c:pt>
                <c:pt idx="2206">
                  <c:v>44161</c:v>
                </c:pt>
                <c:pt idx="2207">
                  <c:v>44162</c:v>
                </c:pt>
                <c:pt idx="2208">
                  <c:v>44165</c:v>
                </c:pt>
                <c:pt idx="2209">
                  <c:v>44166</c:v>
                </c:pt>
                <c:pt idx="2210">
                  <c:v>44167</c:v>
                </c:pt>
                <c:pt idx="2211">
                  <c:v>44168</c:v>
                </c:pt>
                <c:pt idx="2212">
                  <c:v>44169</c:v>
                </c:pt>
                <c:pt idx="2213">
                  <c:v>44172</c:v>
                </c:pt>
                <c:pt idx="2214">
                  <c:v>44173</c:v>
                </c:pt>
                <c:pt idx="2215">
                  <c:v>44174</c:v>
                </c:pt>
                <c:pt idx="2216">
                  <c:v>44175</c:v>
                </c:pt>
                <c:pt idx="2217">
                  <c:v>44176</c:v>
                </c:pt>
                <c:pt idx="2218">
                  <c:v>44179</c:v>
                </c:pt>
                <c:pt idx="2219">
                  <c:v>44180</c:v>
                </c:pt>
                <c:pt idx="2220">
                  <c:v>44181</c:v>
                </c:pt>
                <c:pt idx="2221">
                  <c:v>44182</c:v>
                </c:pt>
                <c:pt idx="2222">
                  <c:v>44183</c:v>
                </c:pt>
                <c:pt idx="2223">
                  <c:v>44186</c:v>
                </c:pt>
                <c:pt idx="2224">
                  <c:v>44187</c:v>
                </c:pt>
                <c:pt idx="2225">
                  <c:v>44188</c:v>
                </c:pt>
                <c:pt idx="2226">
                  <c:v>44193</c:v>
                </c:pt>
                <c:pt idx="2227">
                  <c:v>44194</c:v>
                </c:pt>
                <c:pt idx="2228">
                  <c:v>44195</c:v>
                </c:pt>
                <c:pt idx="2229">
                  <c:v>44200</c:v>
                </c:pt>
                <c:pt idx="2230">
                  <c:v>44201</c:v>
                </c:pt>
                <c:pt idx="2231">
                  <c:v>44202</c:v>
                </c:pt>
                <c:pt idx="2232">
                  <c:v>44203</c:v>
                </c:pt>
                <c:pt idx="2233">
                  <c:v>44204</c:v>
                </c:pt>
                <c:pt idx="2234">
                  <c:v>44207</c:v>
                </c:pt>
                <c:pt idx="2235">
                  <c:v>44208</c:v>
                </c:pt>
                <c:pt idx="2236">
                  <c:v>44209</c:v>
                </c:pt>
                <c:pt idx="2237">
                  <c:v>44210</c:v>
                </c:pt>
                <c:pt idx="2238">
                  <c:v>44211</c:v>
                </c:pt>
                <c:pt idx="2239">
                  <c:v>44214</c:v>
                </c:pt>
                <c:pt idx="2240">
                  <c:v>44215</c:v>
                </c:pt>
                <c:pt idx="2241">
                  <c:v>44216</c:v>
                </c:pt>
                <c:pt idx="2242">
                  <c:v>44217</c:v>
                </c:pt>
                <c:pt idx="2243">
                  <c:v>44218</c:v>
                </c:pt>
                <c:pt idx="2244">
                  <c:v>44222</c:v>
                </c:pt>
                <c:pt idx="2245">
                  <c:v>44223</c:v>
                </c:pt>
                <c:pt idx="2246">
                  <c:v>44224</c:v>
                </c:pt>
                <c:pt idx="2247">
                  <c:v>44225</c:v>
                </c:pt>
                <c:pt idx="2248">
                  <c:v>44228</c:v>
                </c:pt>
                <c:pt idx="2249">
                  <c:v>44229</c:v>
                </c:pt>
                <c:pt idx="2250">
                  <c:v>44230</c:v>
                </c:pt>
                <c:pt idx="2251">
                  <c:v>44231</c:v>
                </c:pt>
                <c:pt idx="2252">
                  <c:v>44232</c:v>
                </c:pt>
                <c:pt idx="2253">
                  <c:v>44235</c:v>
                </c:pt>
                <c:pt idx="2254">
                  <c:v>44236</c:v>
                </c:pt>
                <c:pt idx="2255">
                  <c:v>44237</c:v>
                </c:pt>
                <c:pt idx="2256">
                  <c:v>44238</c:v>
                </c:pt>
                <c:pt idx="2257">
                  <c:v>44239</c:v>
                </c:pt>
                <c:pt idx="2258">
                  <c:v>44244</c:v>
                </c:pt>
                <c:pt idx="2259">
                  <c:v>44245</c:v>
                </c:pt>
                <c:pt idx="2260">
                  <c:v>44246</c:v>
                </c:pt>
                <c:pt idx="2261">
                  <c:v>44249</c:v>
                </c:pt>
                <c:pt idx="2262">
                  <c:v>44250</c:v>
                </c:pt>
                <c:pt idx="2263">
                  <c:v>44251</c:v>
                </c:pt>
                <c:pt idx="2264">
                  <c:v>44252</c:v>
                </c:pt>
                <c:pt idx="2265">
                  <c:v>44253</c:v>
                </c:pt>
                <c:pt idx="2266">
                  <c:v>44256</c:v>
                </c:pt>
                <c:pt idx="2267">
                  <c:v>44257</c:v>
                </c:pt>
                <c:pt idx="2268">
                  <c:v>44258</c:v>
                </c:pt>
                <c:pt idx="2269">
                  <c:v>44259</c:v>
                </c:pt>
                <c:pt idx="2270">
                  <c:v>44260</c:v>
                </c:pt>
                <c:pt idx="2271">
                  <c:v>44263</c:v>
                </c:pt>
                <c:pt idx="2272">
                  <c:v>44264</c:v>
                </c:pt>
                <c:pt idx="2273">
                  <c:v>44265</c:v>
                </c:pt>
                <c:pt idx="2274">
                  <c:v>44266</c:v>
                </c:pt>
                <c:pt idx="2275">
                  <c:v>44267</c:v>
                </c:pt>
                <c:pt idx="2276">
                  <c:v>44270</c:v>
                </c:pt>
                <c:pt idx="2277">
                  <c:v>44271</c:v>
                </c:pt>
                <c:pt idx="2278">
                  <c:v>44272</c:v>
                </c:pt>
                <c:pt idx="2279">
                  <c:v>44273</c:v>
                </c:pt>
                <c:pt idx="2280">
                  <c:v>44274</c:v>
                </c:pt>
                <c:pt idx="2281">
                  <c:v>44277</c:v>
                </c:pt>
                <c:pt idx="2282">
                  <c:v>44278</c:v>
                </c:pt>
                <c:pt idx="2283">
                  <c:v>44279</c:v>
                </c:pt>
                <c:pt idx="2284">
                  <c:v>44280</c:v>
                </c:pt>
                <c:pt idx="2285">
                  <c:v>44281</c:v>
                </c:pt>
                <c:pt idx="2286">
                  <c:v>44284</c:v>
                </c:pt>
                <c:pt idx="2287">
                  <c:v>44285</c:v>
                </c:pt>
                <c:pt idx="2288">
                  <c:v>44286</c:v>
                </c:pt>
                <c:pt idx="2289">
                  <c:v>44287</c:v>
                </c:pt>
                <c:pt idx="2290">
                  <c:v>44291</c:v>
                </c:pt>
                <c:pt idx="2291">
                  <c:v>44292</c:v>
                </c:pt>
                <c:pt idx="2292">
                  <c:v>44293</c:v>
                </c:pt>
                <c:pt idx="2293">
                  <c:v>44294</c:v>
                </c:pt>
                <c:pt idx="2294">
                  <c:v>44295</c:v>
                </c:pt>
                <c:pt idx="2295">
                  <c:v>44298</c:v>
                </c:pt>
                <c:pt idx="2296">
                  <c:v>44299</c:v>
                </c:pt>
                <c:pt idx="2297">
                  <c:v>44300</c:v>
                </c:pt>
                <c:pt idx="2298">
                  <c:v>44301</c:v>
                </c:pt>
                <c:pt idx="2299">
                  <c:v>44302</c:v>
                </c:pt>
                <c:pt idx="2300">
                  <c:v>44305</c:v>
                </c:pt>
                <c:pt idx="2301">
                  <c:v>44306</c:v>
                </c:pt>
                <c:pt idx="2302">
                  <c:v>44308</c:v>
                </c:pt>
                <c:pt idx="2303">
                  <c:v>44309</c:v>
                </c:pt>
                <c:pt idx="2304">
                  <c:v>44312</c:v>
                </c:pt>
                <c:pt idx="2305">
                  <c:v>44313</c:v>
                </c:pt>
                <c:pt idx="2306">
                  <c:v>44314</c:v>
                </c:pt>
                <c:pt idx="2307">
                  <c:v>44315</c:v>
                </c:pt>
                <c:pt idx="2308">
                  <c:v>44316</c:v>
                </c:pt>
                <c:pt idx="2309">
                  <c:v>44319</c:v>
                </c:pt>
                <c:pt idx="2310">
                  <c:v>44320</c:v>
                </c:pt>
                <c:pt idx="2311">
                  <c:v>44321</c:v>
                </c:pt>
                <c:pt idx="2312">
                  <c:v>44322</c:v>
                </c:pt>
                <c:pt idx="2313">
                  <c:v>44323</c:v>
                </c:pt>
                <c:pt idx="2314">
                  <c:v>44326</c:v>
                </c:pt>
                <c:pt idx="2315">
                  <c:v>44327</c:v>
                </c:pt>
                <c:pt idx="2316">
                  <c:v>44328</c:v>
                </c:pt>
                <c:pt idx="2317">
                  <c:v>44329</c:v>
                </c:pt>
                <c:pt idx="2318">
                  <c:v>44330</c:v>
                </c:pt>
                <c:pt idx="2319">
                  <c:v>44333</c:v>
                </c:pt>
                <c:pt idx="2320">
                  <c:v>44334</c:v>
                </c:pt>
                <c:pt idx="2321">
                  <c:v>44335</c:v>
                </c:pt>
                <c:pt idx="2322">
                  <c:v>44336</c:v>
                </c:pt>
                <c:pt idx="2323">
                  <c:v>44337</c:v>
                </c:pt>
                <c:pt idx="2324">
                  <c:v>44340</c:v>
                </c:pt>
                <c:pt idx="2325">
                  <c:v>44341</c:v>
                </c:pt>
                <c:pt idx="2326">
                  <c:v>44342</c:v>
                </c:pt>
                <c:pt idx="2327">
                  <c:v>44343</c:v>
                </c:pt>
                <c:pt idx="2328">
                  <c:v>44344</c:v>
                </c:pt>
                <c:pt idx="2329">
                  <c:v>44347</c:v>
                </c:pt>
                <c:pt idx="2330">
                  <c:v>44348</c:v>
                </c:pt>
                <c:pt idx="2331">
                  <c:v>44349</c:v>
                </c:pt>
                <c:pt idx="2332">
                  <c:v>44351</c:v>
                </c:pt>
                <c:pt idx="2333">
                  <c:v>44354</c:v>
                </c:pt>
                <c:pt idx="2334">
                  <c:v>44355</c:v>
                </c:pt>
                <c:pt idx="2335">
                  <c:v>44356</c:v>
                </c:pt>
                <c:pt idx="2336">
                  <c:v>44357</c:v>
                </c:pt>
                <c:pt idx="2337">
                  <c:v>44358</c:v>
                </c:pt>
                <c:pt idx="2338">
                  <c:v>44361</c:v>
                </c:pt>
                <c:pt idx="2339">
                  <c:v>44362</c:v>
                </c:pt>
                <c:pt idx="2340">
                  <c:v>44363</c:v>
                </c:pt>
                <c:pt idx="2341">
                  <c:v>44364</c:v>
                </c:pt>
                <c:pt idx="2342">
                  <c:v>44365</c:v>
                </c:pt>
                <c:pt idx="2343">
                  <c:v>44368</c:v>
                </c:pt>
                <c:pt idx="2344">
                  <c:v>44369</c:v>
                </c:pt>
                <c:pt idx="2345">
                  <c:v>44370</c:v>
                </c:pt>
                <c:pt idx="2346">
                  <c:v>44371</c:v>
                </c:pt>
                <c:pt idx="2347">
                  <c:v>44372</c:v>
                </c:pt>
                <c:pt idx="2348">
                  <c:v>44375</c:v>
                </c:pt>
                <c:pt idx="2349">
                  <c:v>44376</c:v>
                </c:pt>
                <c:pt idx="2350">
                  <c:v>44377</c:v>
                </c:pt>
                <c:pt idx="2351">
                  <c:v>44378</c:v>
                </c:pt>
                <c:pt idx="2352">
                  <c:v>44379</c:v>
                </c:pt>
                <c:pt idx="2353">
                  <c:v>44382</c:v>
                </c:pt>
                <c:pt idx="2354">
                  <c:v>44383</c:v>
                </c:pt>
                <c:pt idx="2355">
                  <c:v>44384</c:v>
                </c:pt>
                <c:pt idx="2356">
                  <c:v>44385</c:v>
                </c:pt>
                <c:pt idx="2357">
                  <c:v>44389</c:v>
                </c:pt>
                <c:pt idx="2358">
                  <c:v>44390</c:v>
                </c:pt>
                <c:pt idx="2359">
                  <c:v>44391</c:v>
                </c:pt>
                <c:pt idx="2360">
                  <c:v>44392</c:v>
                </c:pt>
                <c:pt idx="2361">
                  <c:v>44393</c:v>
                </c:pt>
                <c:pt idx="2362">
                  <c:v>44396</c:v>
                </c:pt>
                <c:pt idx="2363">
                  <c:v>44397</c:v>
                </c:pt>
                <c:pt idx="2364">
                  <c:v>44398</c:v>
                </c:pt>
                <c:pt idx="2365">
                  <c:v>44399</c:v>
                </c:pt>
                <c:pt idx="2366">
                  <c:v>44400</c:v>
                </c:pt>
                <c:pt idx="2367">
                  <c:v>44403</c:v>
                </c:pt>
                <c:pt idx="2368">
                  <c:v>44404</c:v>
                </c:pt>
                <c:pt idx="2369">
                  <c:v>44405</c:v>
                </c:pt>
                <c:pt idx="2370">
                  <c:v>44406</c:v>
                </c:pt>
                <c:pt idx="2371">
                  <c:v>44407</c:v>
                </c:pt>
                <c:pt idx="2372">
                  <c:v>44410</c:v>
                </c:pt>
                <c:pt idx="2373">
                  <c:v>44411</c:v>
                </c:pt>
                <c:pt idx="2374">
                  <c:v>44412</c:v>
                </c:pt>
                <c:pt idx="2375">
                  <c:v>44413</c:v>
                </c:pt>
                <c:pt idx="2376">
                  <c:v>44414</c:v>
                </c:pt>
                <c:pt idx="2377">
                  <c:v>44417</c:v>
                </c:pt>
                <c:pt idx="2378">
                  <c:v>44418</c:v>
                </c:pt>
                <c:pt idx="2379">
                  <c:v>44419</c:v>
                </c:pt>
                <c:pt idx="2380">
                  <c:v>44420</c:v>
                </c:pt>
                <c:pt idx="2381">
                  <c:v>44421</c:v>
                </c:pt>
                <c:pt idx="2382">
                  <c:v>44424</c:v>
                </c:pt>
                <c:pt idx="2383">
                  <c:v>44425</c:v>
                </c:pt>
                <c:pt idx="2384">
                  <c:v>44426</c:v>
                </c:pt>
                <c:pt idx="2385">
                  <c:v>44427</c:v>
                </c:pt>
                <c:pt idx="2386">
                  <c:v>44428</c:v>
                </c:pt>
                <c:pt idx="2387">
                  <c:v>44431</c:v>
                </c:pt>
                <c:pt idx="2388">
                  <c:v>44432</c:v>
                </c:pt>
                <c:pt idx="2389">
                  <c:v>44561</c:v>
                </c:pt>
                <c:pt idx="2390">
                  <c:v>44926</c:v>
                </c:pt>
                <c:pt idx="2391">
                  <c:v>45291</c:v>
                </c:pt>
                <c:pt idx="2392">
                  <c:v>45657</c:v>
                </c:pt>
                <c:pt idx="2393">
                  <c:v>46022</c:v>
                </c:pt>
              </c:numCache>
            </c:numRef>
          </c:cat>
          <c:val>
            <c:numRef>
              <c:f>'Share Price'!$C$9:$C$2402</c:f>
              <c:numCache>
                <c:formatCode>General</c:formatCode>
                <c:ptCount val="2394"/>
                <c:pt idx="2388" formatCode="_(* #,##0.00_);_(* \(#,##0.00\);_(* &quot;-&quot;??_);_(@_)">
                  <c:v>19.690000000000001</c:v>
                </c:pt>
                <c:pt idx="2389" formatCode="#,##0.00">
                  <c:v>18.601481681595256</c:v>
                </c:pt>
                <c:pt idx="2390" formatCode="#,##0.00">
                  <c:v>20.418094793934745</c:v>
                </c:pt>
                <c:pt idx="2391" formatCode="#,##0.00">
                  <c:v>21.671646213444781</c:v>
                </c:pt>
                <c:pt idx="2392" formatCode="#,##0.00">
                  <c:v>22.513502017530509</c:v>
                </c:pt>
                <c:pt idx="2393" formatCode="#,##0.00">
                  <c:v>23.148736788265062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6D-46F9-ABA7-69CCAE119272}"/>
            </c:ext>
          </c:extLst>
        </c:ser>
        <c:ser>
          <c:idx val="2"/>
          <c:order val="3"/>
          <c:tx>
            <c:v>Pessimista</c:v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 Price'!$A$9:$A$2402</c:f>
              <c:numCache>
                <c:formatCode>m/d/yyyy</c:formatCode>
                <c:ptCount val="2394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43215</c:v>
                </c:pt>
                <c:pt idx="1568">
                  <c:v>43216</c:v>
                </c:pt>
                <c:pt idx="1569">
                  <c:v>43217</c:v>
                </c:pt>
                <c:pt idx="1570">
                  <c:v>43220</c:v>
                </c:pt>
                <c:pt idx="1571">
                  <c:v>43222</c:v>
                </c:pt>
                <c:pt idx="1572">
                  <c:v>43223</c:v>
                </c:pt>
                <c:pt idx="1573">
                  <c:v>43224</c:v>
                </c:pt>
                <c:pt idx="1574">
                  <c:v>43227</c:v>
                </c:pt>
                <c:pt idx="1575">
                  <c:v>43228</c:v>
                </c:pt>
                <c:pt idx="1576">
                  <c:v>43229</c:v>
                </c:pt>
                <c:pt idx="1577">
                  <c:v>43230</c:v>
                </c:pt>
                <c:pt idx="1578">
                  <c:v>43231</c:v>
                </c:pt>
                <c:pt idx="1579">
                  <c:v>43234</c:v>
                </c:pt>
                <c:pt idx="1580">
                  <c:v>43235</c:v>
                </c:pt>
                <c:pt idx="1581">
                  <c:v>43236</c:v>
                </c:pt>
                <c:pt idx="1582">
                  <c:v>43237</c:v>
                </c:pt>
                <c:pt idx="1583">
                  <c:v>43238</c:v>
                </c:pt>
                <c:pt idx="1584">
                  <c:v>43241</c:v>
                </c:pt>
                <c:pt idx="1585">
                  <c:v>43242</c:v>
                </c:pt>
                <c:pt idx="1586">
                  <c:v>43243</c:v>
                </c:pt>
                <c:pt idx="1587">
                  <c:v>43244</c:v>
                </c:pt>
                <c:pt idx="1588">
                  <c:v>43245</c:v>
                </c:pt>
                <c:pt idx="1589">
                  <c:v>43248</c:v>
                </c:pt>
                <c:pt idx="1590">
                  <c:v>43249</c:v>
                </c:pt>
                <c:pt idx="1591">
                  <c:v>43250</c:v>
                </c:pt>
                <c:pt idx="1592">
                  <c:v>43252</c:v>
                </c:pt>
                <c:pt idx="1593">
                  <c:v>43255</c:v>
                </c:pt>
                <c:pt idx="1594">
                  <c:v>43256</c:v>
                </c:pt>
                <c:pt idx="1595">
                  <c:v>43257</c:v>
                </c:pt>
                <c:pt idx="1596">
                  <c:v>43258</c:v>
                </c:pt>
                <c:pt idx="1597">
                  <c:v>43259</c:v>
                </c:pt>
                <c:pt idx="1598">
                  <c:v>43262</c:v>
                </c:pt>
                <c:pt idx="1599">
                  <c:v>43263</c:v>
                </c:pt>
                <c:pt idx="1600">
                  <c:v>43264</c:v>
                </c:pt>
                <c:pt idx="1601">
                  <c:v>43265</c:v>
                </c:pt>
                <c:pt idx="1602">
                  <c:v>43266</c:v>
                </c:pt>
                <c:pt idx="1603">
                  <c:v>43269</c:v>
                </c:pt>
                <c:pt idx="1604">
                  <c:v>43270</c:v>
                </c:pt>
                <c:pt idx="1605">
                  <c:v>43271</c:v>
                </c:pt>
                <c:pt idx="1606">
                  <c:v>43272</c:v>
                </c:pt>
                <c:pt idx="1607">
                  <c:v>43273</c:v>
                </c:pt>
                <c:pt idx="1608">
                  <c:v>43276</c:v>
                </c:pt>
                <c:pt idx="1609">
                  <c:v>43277</c:v>
                </c:pt>
                <c:pt idx="1610">
                  <c:v>43278</c:v>
                </c:pt>
                <c:pt idx="1611">
                  <c:v>43279</c:v>
                </c:pt>
                <c:pt idx="1612">
                  <c:v>43280</c:v>
                </c:pt>
                <c:pt idx="1613">
                  <c:v>43283</c:v>
                </c:pt>
                <c:pt idx="1614">
                  <c:v>43284</c:v>
                </c:pt>
                <c:pt idx="1615">
                  <c:v>43285</c:v>
                </c:pt>
                <c:pt idx="1616">
                  <c:v>43286</c:v>
                </c:pt>
                <c:pt idx="1617">
                  <c:v>43287</c:v>
                </c:pt>
                <c:pt idx="1618">
                  <c:v>43291</c:v>
                </c:pt>
                <c:pt idx="1619">
                  <c:v>43292</c:v>
                </c:pt>
                <c:pt idx="1620">
                  <c:v>43293</c:v>
                </c:pt>
                <c:pt idx="1621">
                  <c:v>43294</c:v>
                </c:pt>
                <c:pt idx="1622">
                  <c:v>43297</c:v>
                </c:pt>
                <c:pt idx="1623">
                  <c:v>43298</c:v>
                </c:pt>
                <c:pt idx="1624">
                  <c:v>43299</c:v>
                </c:pt>
                <c:pt idx="1625">
                  <c:v>43300</c:v>
                </c:pt>
                <c:pt idx="1626">
                  <c:v>43301</c:v>
                </c:pt>
                <c:pt idx="1627">
                  <c:v>43304</c:v>
                </c:pt>
                <c:pt idx="1628">
                  <c:v>43305</c:v>
                </c:pt>
                <c:pt idx="1629">
                  <c:v>43306</c:v>
                </c:pt>
                <c:pt idx="1630">
                  <c:v>43307</c:v>
                </c:pt>
                <c:pt idx="1631">
                  <c:v>43308</c:v>
                </c:pt>
                <c:pt idx="1632">
                  <c:v>43311</c:v>
                </c:pt>
                <c:pt idx="1633">
                  <c:v>43312</c:v>
                </c:pt>
                <c:pt idx="1634">
                  <c:v>43313</c:v>
                </c:pt>
                <c:pt idx="1635">
                  <c:v>43314</c:v>
                </c:pt>
                <c:pt idx="1636">
                  <c:v>43315</c:v>
                </c:pt>
                <c:pt idx="1637">
                  <c:v>43318</c:v>
                </c:pt>
                <c:pt idx="1638">
                  <c:v>43319</c:v>
                </c:pt>
                <c:pt idx="1639">
                  <c:v>43320</c:v>
                </c:pt>
                <c:pt idx="1640">
                  <c:v>43321</c:v>
                </c:pt>
                <c:pt idx="1641">
                  <c:v>43322</c:v>
                </c:pt>
                <c:pt idx="1642">
                  <c:v>43325</c:v>
                </c:pt>
                <c:pt idx="1643">
                  <c:v>43326</c:v>
                </c:pt>
                <c:pt idx="1644">
                  <c:v>43327</c:v>
                </c:pt>
                <c:pt idx="1645">
                  <c:v>43328</c:v>
                </c:pt>
                <c:pt idx="1646">
                  <c:v>43329</c:v>
                </c:pt>
                <c:pt idx="1647">
                  <c:v>43332</c:v>
                </c:pt>
                <c:pt idx="1648">
                  <c:v>43333</c:v>
                </c:pt>
                <c:pt idx="1649">
                  <c:v>43334</c:v>
                </c:pt>
                <c:pt idx="1650">
                  <c:v>43335</c:v>
                </c:pt>
                <c:pt idx="1651">
                  <c:v>43336</c:v>
                </c:pt>
                <c:pt idx="1652">
                  <c:v>43339</c:v>
                </c:pt>
                <c:pt idx="1653">
                  <c:v>43340</c:v>
                </c:pt>
                <c:pt idx="1654">
                  <c:v>43341</c:v>
                </c:pt>
                <c:pt idx="1655">
                  <c:v>43342</c:v>
                </c:pt>
                <c:pt idx="1656">
                  <c:v>43343</c:v>
                </c:pt>
                <c:pt idx="1657">
                  <c:v>43346</c:v>
                </c:pt>
                <c:pt idx="1658">
                  <c:v>43347</c:v>
                </c:pt>
                <c:pt idx="1659">
                  <c:v>43348</c:v>
                </c:pt>
                <c:pt idx="1660">
                  <c:v>43349</c:v>
                </c:pt>
                <c:pt idx="1661">
                  <c:v>43353</c:v>
                </c:pt>
                <c:pt idx="1662">
                  <c:v>43354</c:v>
                </c:pt>
                <c:pt idx="1663">
                  <c:v>43355</c:v>
                </c:pt>
                <c:pt idx="1664">
                  <c:v>43356</c:v>
                </c:pt>
                <c:pt idx="1665">
                  <c:v>43357</c:v>
                </c:pt>
                <c:pt idx="1666">
                  <c:v>43360</c:v>
                </c:pt>
                <c:pt idx="1667">
                  <c:v>43361</c:v>
                </c:pt>
                <c:pt idx="1668">
                  <c:v>43362</c:v>
                </c:pt>
                <c:pt idx="1669">
                  <c:v>43363</c:v>
                </c:pt>
                <c:pt idx="1670">
                  <c:v>43364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43374</c:v>
                </c:pt>
                <c:pt idx="1677">
                  <c:v>43375</c:v>
                </c:pt>
                <c:pt idx="1678">
                  <c:v>43376</c:v>
                </c:pt>
                <c:pt idx="1679">
                  <c:v>43377</c:v>
                </c:pt>
                <c:pt idx="1680">
                  <c:v>43378</c:v>
                </c:pt>
                <c:pt idx="1681">
                  <c:v>43381</c:v>
                </c:pt>
                <c:pt idx="1682">
                  <c:v>43382</c:v>
                </c:pt>
                <c:pt idx="1683">
                  <c:v>43383</c:v>
                </c:pt>
                <c:pt idx="1684">
                  <c:v>43384</c:v>
                </c:pt>
                <c:pt idx="1685">
                  <c:v>43388</c:v>
                </c:pt>
                <c:pt idx="1686">
                  <c:v>43389</c:v>
                </c:pt>
                <c:pt idx="1687">
                  <c:v>43390</c:v>
                </c:pt>
                <c:pt idx="1688">
                  <c:v>43391</c:v>
                </c:pt>
                <c:pt idx="1689">
                  <c:v>43392</c:v>
                </c:pt>
                <c:pt idx="1690">
                  <c:v>43395</c:v>
                </c:pt>
                <c:pt idx="1691">
                  <c:v>43396</c:v>
                </c:pt>
                <c:pt idx="1692">
                  <c:v>43397</c:v>
                </c:pt>
                <c:pt idx="1693">
                  <c:v>43398</c:v>
                </c:pt>
                <c:pt idx="1694">
                  <c:v>43399</c:v>
                </c:pt>
                <c:pt idx="1695">
                  <c:v>43402</c:v>
                </c:pt>
                <c:pt idx="1696">
                  <c:v>43403</c:v>
                </c:pt>
                <c:pt idx="1697">
                  <c:v>43404</c:v>
                </c:pt>
                <c:pt idx="1698">
                  <c:v>43405</c:v>
                </c:pt>
                <c:pt idx="1699">
                  <c:v>43409</c:v>
                </c:pt>
                <c:pt idx="1700">
                  <c:v>43410</c:v>
                </c:pt>
                <c:pt idx="1701">
                  <c:v>43411</c:v>
                </c:pt>
                <c:pt idx="1702">
                  <c:v>43412</c:v>
                </c:pt>
                <c:pt idx="1703">
                  <c:v>43413</c:v>
                </c:pt>
                <c:pt idx="1704">
                  <c:v>43416</c:v>
                </c:pt>
                <c:pt idx="1705">
                  <c:v>43417</c:v>
                </c:pt>
                <c:pt idx="1706">
                  <c:v>43418</c:v>
                </c:pt>
                <c:pt idx="1707">
                  <c:v>43420</c:v>
                </c:pt>
                <c:pt idx="1708">
                  <c:v>43423</c:v>
                </c:pt>
                <c:pt idx="1709">
                  <c:v>43425</c:v>
                </c:pt>
                <c:pt idx="1710">
                  <c:v>43426</c:v>
                </c:pt>
                <c:pt idx="1711">
                  <c:v>43427</c:v>
                </c:pt>
                <c:pt idx="1712">
                  <c:v>43430</c:v>
                </c:pt>
                <c:pt idx="1713">
                  <c:v>43431</c:v>
                </c:pt>
                <c:pt idx="1714">
                  <c:v>43432</c:v>
                </c:pt>
                <c:pt idx="1715">
                  <c:v>43433</c:v>
                </c:pt>
                <c:pt idx="1716">
                  <c:v>43434</c:v>
                </c:pt>
                <c:pt idx="1717">
                  <c:v>43437</c:v>
                </c:pt>
                <c:pt idx="1718">
                  <c:v>43438</c:v>
                </c:pt>
                <c:pt idx="1719">
                  <c:v>43439</c:v>
                </c:pt>
                <c:pt idx="1720">
                  <c:v>43440</c:v>
                </c:pt>
                <c:pt idx="1721">
                  <c:v>43441</c:v>
                </c:pt>
                <c:pt idx="1722">
                  <c:v>43444</c:v>
                </c:pt>
                <c:pt idx="1723">
                  <c:v>43445</c:v>
                </c:pt>
                <c:pt idx="1724">
                  <c:v>43446</c:v>
                </c:pt>
                <c:pt idx="1725">
                  <c:v>43447</c:v>
                </c:pt>
                <c:pt idx="1726">
                  <c:v>43448</c:v>
                </c:pt>
                <c:pt idx="1727">
                  <c:v>43451</c:v>
                </c:pt>
                <c:pt idx="1728">
                  <c:v>43452</c:v>
                </c:pt>
                <c:pt idx="1729">
                  <c:v>43453</c:v>
                </c:pt>
                <c:pt idx="1730">
                  <c:v>43454</c:v>
                </c:pt>
                <c:pt idx="1731">
                  <c:v>43455</c:v>
                </c:pt>
                <c:pt idx="1732">
                  <c:v>43460</c:v>
                </c:pt>
                <c:pt idx="1733">
                  <c:v>43461</c:v>
                </c:pt>
                <c:pt idx="1734">
                  <c:v>43462</c:v>
                </c:pt>
                <c:pt idx="1735">
                  <c:v>43467</c:v>
                </c:pt>
                <c:pt idx="1736">
                  <c:v>43468</c:v>
                </c:pt>
                <c:pt idx="1737">
                  <c:v>43469</c:v>
                </c:pt>
                <c:pt idx="1738">
                  <c:v>43472</c:v>
                </c:pt>
                <c:pt idx="1739">
                  <c:v>43473</c:v>
                </c:pt>
                <c:pt idx="1740">
                  <c:v>43474</c:v>
                </c:pt>
                <c:pt idx="1741">
                  <c:v>43475</c:v>
                </c:pt>
                <c:pt idx="1742">
                  <c:v>43476</c:v>
                </c:pt>
                <c:pt idx="1743">
                  <c:v>43479</c:v>
                </c:pt>
                <c:pt idx="1744">
                  <c:v>43480</c:v>
                </c:pt>
                <c:pt idx="1745">
                  <c:v>43481</c:v>
                </c:pt>
                <c:pt idx="1746">
                  <c:v>43482</c:v>
                </c:pt>
                <c:pt idx="1747">
                  <c:v>43483</c:v>
                </c:pt>
                <c:pt idx="1748">
                  <c:v>43486</c:v>
                </c:pt>
                <c:pt idx="1749">
                  <c:v>43487</c:v>
                </c:pt>
                <c:pt idx="1750">
                  <c:v>43488</c:v>
                </c:pt>
                <c:pt idx="1751">
                  <c:v>43489</c:v>
                </c:pt>
                <c:pt idx="1752">
                  <c:v>43493</c:v>
                </c:pt>
                <c:pt idx="1753">
                  <c:v>43494</c:v>
                </c:pt>
                <c:pt idx="1754">
                  <c:v>43495</c:v>
                </c:pt>
                <c:pt idx="1755">
                  <c:v>43496</c:v>
                </c:pt>
                <c:pt idx="1756">
                  <c:v>43497</c:v>
                </c:pt>
                <c:pt idx="1757">
                  <c:v>43500</c:v>
                </c:pt>
                <c:pt idx="1758">
                  <c:v>43501</c:v>
                </c:pt>
                <c:pt idx="1759">
                  <c:v>43502</c:v>
                </c:pt>
                <c:pt idx="1760">
                  <c:v>43503</c:v>
                </c:pt>
                <c:pt idx="1761">
                  <c:v>43504</c:v>
                </c:pt>
                <c:pt idx="1762">
                  <c:v>43507</c:v>
                </c:pt>
                <c:pt idx="1763">
                  <c:v>43508</c:v>
                </c:pt>
                <c:pt idx="1764">
                  <c:v>43509</c:v>
                </c:pt>
                <c:pt idx="1765">
                  <c:v>43510</c:v>
                </c:pt>
                <c:pt idx="1766">
                  <c:v>43511</c:v>
                </c:pt>
                <c:pt idx="1767">
                  <c:v>43514</c:v>
                </c:pt>
                <c:pt idx="1768">
                  <c:v>43515</c:v>
                </c:pt>
                <c:pt idx="1769">
                  <c:v>43516</c:v>
                </c:pt>
                <c:pt idx="1770">
                  <c:v>43517</c:v>
                </c:pt>
                <c:pt idx="1771">
                  <c:v>43518</c:v>
                </c:pt>
                <c:pt idx="1772">
                  <c:v>43521</c:v>
                </c:pt>
                <c:pt idx="1773">
                  <c:v>43522</c:v>
                </c:pt>
                <c:pt idx="1774">
                  <c:v>43523</c:v>
                </c:pt>
                <c:pt idx="1775">
                  <c:v>43524</c:v>
                </c:pt>
                <c:pt idx="1776">
                  <c:v>43525</c:v>
                </c:pt>
                <c:pt idx="1777">
                  <c:v>43531</c:v>
                </c:pt>
                <c:pt idx="1778">
                  <c:v>43532</c:v>
                </c:pt>
                <c:pt idx="1779">
                  <c:v>43535</c:v>
                </c:pt>
                <c:pt idx="1780">
                  <c:v>43536</c:v>
                </c:pt>
                <c:pt idx="1781">
                  <c:v>43537</c:v>
                </c:pt>
                <c:pt idx="1782">
                  <c:v>43538</c:v>
                </c:pt>
                <c:pt idx="1783">
                  <c:v>43539</c:v>
                </c:pt>
                <c:pt idx="1784">
                  <c:v>43542</c:v>
                </c:pt>
                <c:pt idx="1785">
                  <c:v>43543</c:v>
                </c:pt>
                <c:pt idx="1786">
                  <c:v>43544</c:v>
                </c:pt>
                <c:pt idx="1787">
                  <c:v>43545</c:v>
                </c:pt>
                <c:pt idx="1788">
                  <c:v>43546</c:v>
                </c:pt>
                <c:pt idx="1789">
                  <c:v>43549</c:v>
                </c:pt>
                <c:pt idx="1790">
                  <c:v>43550</c:v>
                </c:pt>
                <c:pt idx="1791">
                  <c:v>43551</c:v>
                </c:pt>
                <c:pt idx="1792">
                  <c:v>43552</c:v>
                </c:pt>
                <c:pt idx="1793">
                  <c:v>43553</c:v>
                </c:pt>
                <c:pt idx="1794">
                  <c:v>43556</c:v>
                </c:pt>
                <c:pt idx="1795">
                  <c:v>43557</c:v>
                </c:pt>
                <c:pt idx="1796">
                  <c:v>43558</c:v>
                </c:pt>
                <c:pt idx="1797">
                  <c:v>43559</c:v>
                </c:pt>
                <c:pt idx="1798">
                  <c:v>43560</c:v>
                </c:pt>
                <c:pt idx="1799">
                  <c:v>43563</c:v>
                </c:pt>
                <c:pt idx="1800">
                  <c:v>43564</c:v>
                </c:pt>
                <c:pt idx="1801">
                  <c:v>43565</c:v>
                </c:pt>
                <c:pt idx="1802">
                  <c:v>43566</c:v>
                </c:pt>
                <c:pt idx="1803">
                  <c:v>43567</c:v>
                </c:pt>
                <c:pt idx="1804">
                  <c:v>43570</c:v>
                </c:pt>
                <c:pt idx="1805">
                  <c:v>43571</c:v>
                </c:pt>
                <c:pt idx="1806">
                  <c:v>43572</c:v>
                </c:pt>
                <c:pt idx="1807">
                  <c:v>43573</c:v>
                </c:pt>
                <c:pt idx="1808">
                  <c:v>43577</c:v>
                </c:pt>
                <c:pt idx="1809">
                  <c:v>43578</c:v>
                </c:pt>
                <c:pt idx="1810">
                  <c:v>43579</c:v>
                </c:pt>
                <c:pt idx="1811">
                  <c:v>43580</c:v>
                </c:pt>
                <c:pt idx="1812">
                  <c:v>43581</c:v>
                </c:pt>
                <c:pt idx="1813">
                  <c:v>43584</c:v>
                </c:pt>
                <c:pt idx="1814">
                  <c:v>43585</c:v>
                </c:pt>
                <c:pt idx="1815">
                  <c:v>43587</c:v>
                </c:pt>
                <c:pt idx="1816">
                  <c:v>43588</c:v>
                </c:pt>
                <c:pt idx="1817">
                  <c:v>43591</c:v>
                </c:pt>
                <c:pt idx="1818">
                  <c:v>43592</c:v>
                </c:pt>
                <c:pt idx="1819">
                  <c:v>43593</c:v>
                </c:pt>
                <c:pt idx="1820">
                  <c:v>43594</c:v>
                </c:pt>
                <c:pt idx="1821">
                  <c:v>43595</c:v>
                </c:pt>
                <c:pt idx="1822">
                  <c:v>43598</c:v>
                </c:pt>
                <c:pt idx="1823">
                  <c:v>43599</c:v>
                </c:pt>
                <c:pt idx="1824">
                  <c:v>43600</c:v>
                </c:pt>
                <c:pt idx="1825">
                  <c:v>43601</c:v>
                </c:pt>
                <c:pt idx="1826">
                  <c:v>43602</c:v>
                </c:pt>
                <c:pt idx="1827">
                  <c:v>43605</c:v>
                </c:pt>
                <c:pt idx="1828">
                  <c:v>43606</c:v>
                </c:pt>
                <c:pt idx="1829">
                  <c:v>43607</c:v>
                </c:pt>
                <c:pt idx="1830">
                  <c:v>43608</c:v>
                </c:pt>
                <c:pt idx="1831">
                  <c:v>43609</c:v>
                </c:pt>
                <c:pt idx="1832">
                  <c:v>43612</c:v>
                </c:pt>
                <c:pt idx="1833">
                  <c:v>43613</c:v>
                </c:pt>
                <c:pt idx="1834">
                  <c:v>43614</c:v>
                </c:pt>
                <c:pt idx="1835">
                  <c:v>43615</c:v>
                </c:pt>
                <c:pt idx="1836">
                  <c:v>43616</c:v>
                </c:pt>
                <c:pt idx="1837">
                  <c:v>43619</c:v>
                </c:pt>
                <c:pt idx="1838">
                  <c:v>43620</c:v>
                </c:pt>
                <c:pt idx="1839">
                  <c:v>43621</c:v>
                </c:pt>
                <c:pt idx="1840">
                  <c:v>43622</c:v>
                </c:pt>
                <c:pt idx="1841">
                  <c:v>43623</c:v>
                </c:pt>
                <c:pt idx="1842">
                  <c:v>43626</c:v>
                </c:pt>
                <c:pt idx="1843">
                  <c:v>43627</c:v>
                </c:pt>
                <c:pt idx="1844">
                  <c:v>43628</c:v>
                </c:pt>
                <c:pt idx="1845">
                  <c:v>43629</c:v>
                </c:pt>
                <c:pt idx="1846">
                  <c:v>43630</c:v>
                </c:pt>
                <c:pt idx="1847">
                  <c:v>43633</c:v>
                </c:pt>
                <c:pt idx="1848">
                  <c:v>43634</c:v>
                </c:pt>
                <c:pt idx="1849">
                  <c:v>43635</c:v>
                </c:pt>
                <c:pt idx="1850">
                  <c:v>43637</c:v>
                </c:pt>
                <c:pt idx="1851">
                  <c:v>43640</c:v>
                </c:pt>
                <c:pt idx="1852">
                  <c:v>43641</c:v>
                </c:pt>
                <c:pt idx="1853">
                  <c:v>43642</c:v>
                </c:pt>
                <c:pt idx="1854">
                  <c:v>43643</c:v>
                </c:pt>
                <c:pt idx="1855">
                  <c:v>43644</c:v>
                </c:pt>
                <c:pt idx="1856">
                  <c:v>43647</c:v>
                </c:pt>
                <c:pt idx="1857">
                  <c:v>43648</c:v>
                </c:pt>
                <c:pt idx="1858">
                  <c:v>43649</c:v>
                </c:pt>
                <c:pt idx="1859">
                  <c:v>43650</c:v>
                </c:pt>
                <c:pt idx="1860">
                  <c:v>43651</c:v>
                </c:pt>
                <c:pt idx="1861">
                  <c:v>43654</c:v>
                </c:pt>
                <c:pt idx="1862">
                  <c:v>43656</c:v>
                </c:pt>
                <c:pt idx="1863">
                  <c:v>43657</c:v>
                </c:pt>
                <c:pt idx="1864">
                  <c:v>43658</c:v>
                </c:pt>
                <c:pt idx="1865">
                  <c:v>43661</c:v>
                </c:pt>
                <c:pt idx="1866">
                  <c:v>43662</c:v>
                </c:pt>
                <c:pt idx="1867">
                  <c:v>43663</c:v>
                </c:pt>
                <c:pt idx="1868">
                  <c:v>43664</c:v>
                </c:pt>
                <c:pt idx="1869">
                  <c:v>43665</c:v>
                </c:pt>
                <c:pt idx="1870">
                  <c:v>43668</c:v>
                </c:pt>
                <c:pt idx="1871">
                  <c:v>43669</c:v>
                </c:pt>
                <c:pt idx="1872">
                  <c:v>43670</c:v>
                </c:pt>
                <c:pt idx="1873">
                  <c:v>43671</c:v>
                </c:pt>
                <c:pt idx="1874">
                  <c:v>43672</c:v>
                </c:pt>
                <c:pt idx="1875">
                  <c:v>43675</c:v>
                </c:pt>
                <c:pt idx="1876">
                  <c:v>43676</c:v>
                </c:pt>
                <c:pt idx="1877">
                  <c:v>43677</c:v>
                </c:pt>
                <c:pt idx="1878">
                  <c:v>43678</c:v>
                </c:pt>
                <c:pt idx="1879">
                  <c:v>43679</c:v>
                </c:pt>
                <c:pt idx="1880">
                  <c:v>43682</c:v>
                </c:pt>
                <c:pt idx="1881">
                  <c:v>43683</c:v>
                </c:pt>
                <c:pt idx="1882">
                  <c:v>43684</c:v>
                </c:pt>
                <c:pt idx="1883">
                  <c:v>43685</c:v>
                </c:pt>
                <c:pt idx="1884">
                  <c:v>43686</c:v>
                </c:pt>
                <c:pt idx="1885">
                  <c:v>43689</c:v>
                </c:pt>
                <c:pt idx="1886">
                  <c:v>43690</c:v>
                </c:pt>
                <c:pt idx="1887">
                  <c:v>43691</c:v>
                </c:pt>
                <c:pt idx="1888">
                  <c:v>43692</c:v>
                </c:pt>
                <c:pt idx="1889">
                  <c:v>43693</c:v>
                </c:pt>
                <c:pt idx="1890">
                  <c:v>43696</c:v>
                </c:pt>
                <c:pt idx="1891">
                  <c:v>43697</c:v>
                </c:pt>
                <c:pt idx="1892">
                  <c:v>43698</c:v>
                </c:pt>
                <c:pt idx="1893">
                  <c:v>43699</c:v>
                </c:pt>
                <c:pt idx="1894">
                  <c:v>43700</c:v>
                </c:pt>
                <c:pt idx="1895">
                  <c:v>43703</c:v>
                </c:pt>
                <c:pt idx="1896">
                  <c:v>43704</c:v>
                </c:pt>
                <c:pt idx="1897">
                  <c:v>43705</c:v>
                </c:pt>
                <c:pt idx="1898">
                  <c:v>43706</c:v>
                </c:pt>
                <c:pt idx="1899">
                  <c:v>43707</c:v>
                </c:pt>
                <c:pt idx="1900">
                  <c:v>43710</c:v>
                </c:pt>
                <c:pt idx="1901">
                  <c:v>43711</c:v>
                </c:pt>
                <c:pt idx="1902">
                  <c:v>43712</c:v>
                </c:pt>
                <c:pt idx="1903">
                  <c:v>43713</c:v>
                </c:pt>
                <c:pt idx="1904">
                  <c:v>43714</c:v>
                </c:pt>
                <c:pt idx="1905">
                  <c:v>43717</c:v>
                </c:pt>
                <c:pt idx="1906">
                  <c:v>43718</c:v>
                </c:pt>
                <c:pt idx="1907">
                  <c:v>43719</c:v>
                </c:pt>
                <c:pt idx="1908">
                  <c:v>43720</c:v>
                </c:pt>
                <c:pt idx="1909">
                  <c:v>43721</c:v>
                </c:pt>
                <c:pt idx="1910">
                  <c:v>43724</c:v>
                </c:pt>
                <c:pt idx="1911">
                  <c:v>43725</c:v>
                </c:pt>
                <c:pt idx="1912">
                  <c:v>43726</c:v>
                </c:pt>
                <c:pt idx="1913">
                  <c:v>43727</c:v>
                </c:pt>
                <c:pt idx="1914">
                  <c:v>43728</c:v>
                </c:pt>
                <c:pt idx="1915">
                  <c:v>43731</c:v>
                </c:pt>
                <c:pt idx="1916">
                  <c:v>43732</c:v>
                </c:pt>
                <c:pt idx="1917">
                  <c:v>43733</c:v>
                </c:pt>
                <c:pt idx="1918">
                  <c:v>43734</c:v>
                </c:pt>
                <c:pt idx="1919">
                  <c:v>43735</c:v>
                </c:pt>
                <c:pt idx="1920">
                  <c:v>43738</c:v>
                </c:pt>
                <c:pt idx="1921">
                  <c:v>43739</c:v>
                </c:pt>
                <c:pt idx="1922">
                  <c:v>43740</c:v>
                </c:pt>
                <c:pt idx="1923">
                  <c:v>43741</c:v>
                </c:pt>
                <c:pt idx="1924">
                  <c:v>43742</c:v>
                </c:pt>
                <c:pt idx="1925">
                  <c:v>43745</c:v>
                </c:pt>
                <c:pt idx="1926">
                  <c:v>43746</c:v>
                </c:pt>
                <c:pt idx="1927">
                  <c:v>43747</c:v>
                </c:pt>
                <c:pt idx="1928">
                  <c:v>43748</c:v>
                </c:pt>
                <c:pt idx="1929">
                  <c:v>43749</c:v>
                </c:pt>
                <c:pt idx="1930">
                  <c:v>43752</c:v>
                </c:pt>
                <c:pt idx="1931">
                  <c:v>43753</c:v>
                </c:pt>
                <c:pt idx="1932">
                  <c:v>43754</c:v>
                </c:pt>
                <c:pt idx="1933">
                  <c:v>43755</c:v>
                </c:pt>
                <c:pt idx="1934">
                  <c:v>43756</c:v>
                </c:pt>
                <c:pt idx="1935">
                  <c:v>43759</c:v>
                </c:pt>
                <c:pt idx="1936">
                  <c:v>43760</c:v>
                </c:pt>
                <c:pt idx="1937">
                  <c:v>43761</c:v>
                </c:pt>
                <c:pt idx="1938">
                  <c:v>43762</c:v>
                </c:pt>
                <c:pt idx="1939">
                  <c:v>43763</c:v>
                </c:pt>
                <c:pt idx="1940">
                  <c:v>43766</c:v>
                </c:pt>
                <c:pt idx="1941">
                  <c:v>43767</c:v>
                </c:pt>
                <c:pt idx="1942">
                  <c:v>43768</c:v>
                </c:pt>
                <c:pt idx="1943">
                  <c:v>43769</c:v>
                </c:pt>
                <c:pt idx="1944">
                  <c:v>43770</c:v>
                </c:pt>
                <c:pt idx="1945">
                  <c:v>43773</c:v>
                </c:pt>
                <c:pt idx="1946">
                  <c:v>43774</c:v>
                </c:pt>
                <c:pt idx="1947">
                  <c:v>43775</c:v>
                </c:pt>
                <c:pt idx="1948">
                  <c:v>43776</c:v>
                </c:pt>
                <c:pt idx="1949">
                  <c:v>43777</c:v>
                </c:pt>
                <c:pt idx="1950">
                  <c:v>43780</c:v>
                </c:pt>
                <c:pt idx="1951">
                  <c:v>43781</c:v>
                </c:pt>
                <c:pt idx="1952">
                  <c:v>43782</c:v>
                </c:pt>
                <c:pt idx="1953">
                  <c:v>43783</c:v>
                </c:pt>
                <c:pt idx="1954">
                  <c:v>43787</c:v>
                </c:pt>
                <c:pt idx="1955">
                  <c:v>43788</c:v>
                </c:pt>
                <c:pt idx="1956">
                  <c:v>43790</c:v>
                </c:pt>
                <c:pt idx="1957">
                  <c:v>43791</c:v>
                </c:pt>
                <c:pt idx="1958">
                  <c:v>43794</c:v>
                </c:pt>
                <c:pt idx="1959">
                  <c:v>43795</c:v>
                </c:pt>
                <c:pt idx="1960">
                  <c:v>43796</c:v>
                </c:pt>
                <c:pt idx="1961">
                  <c:v>43797</c:v>
                </c:pt>
                <c:pt idx="1962">
                  <c:v>43798</c:v>
                </c:pt>
                <c:pt idx="1963">
                  <c:v>43801</c:v>
                </c:pt>
                <c:pt idx="1964">
                  <c:v>43802</c:v>
                </c:pt>
                <c:pt idx="1965">
                  <c:v>43803</c:v>
                </c:pt>
                <c:pt idx="1966">
                  <c:v>43804</c:v>
                </c:pt>
                <c:pt idx="1967">
                  <c:v>43805</c:v>
                </c:pt>
                <c:pt idx="1968">
                  <c:v>43808</c:v>
                </c:pt>
                <c:pt idx="1969">
                  <c:v>43809</c:v>
                </c:pt>
                <c:pt idx="1970">
                  <c:v>43810</c:v>
                </c:pt>
                <c:pt idx="1971">
                  <c:v>43811</c:v>
                </c:pt>
                <c:pt idx="1972">
                  <c:v>43812</c:v>
                </c:pt>
                <c:pt idx="1973">
                  <c:v>43815</c:v>
                </c:pt>
                <c:pt idx="1974">
                  <c:v>43816</c:v>
                </c:pt>
                <c:pt idx="1975">
                  <c:v>43817</c:v>
                </c:pt>
                <c:pt idx="1976">
                  <c:v>43818</c:v>
                </c:pt>
                <c:pt idx="1977">
                  <c:v>43819</c:v>
                </c:pt>
                <c:pt idx="1978">
                  <c:v>43822</c:v>
                </c:pt>
                <c:pt idx="1979">
                  <c:v>43825</c:v>
                </c:pt>
                <c:pt idx="1980">
                  <c:v>43826</c:v>
                </c:pt>
                <c:pt idx="1981">
                  <c:v>43829</c:v>
                </c:pt>
                <c:pt idx="1982">
                  <c:v>43832</c:v>
                </c:pt>
                <c:pt idx="1983">
                  <c:v>43833</c:v>
                </c:pt>
                <c:pt idx="1984">
                  <c:v>43836</c:v>
                </c:pt>
                <c:pt idx="1985">
                  <c:v>43837</c:v>
                </c:pt>
                <c:pt idx="1986">
                  <c:v>43838</c:v>
                </c:pt>
                <c:pt idx="1987">
                  <c:v>43839</c:v>
                </c:pt>
                <c:pt idx="1988">
                  <c:v>43840</c:v>
                </c:pt>
                <c:pt idx="1989">
                  <c:v>43843</c:v>
                </c:pt>
                <c:pt idx="1990">
                  <c:v>43844</c:v>
                </c:pt>
                <c:pt idx="1991">
                  <c:v>43845</c:v>
                </c:pt>
                <c:pt idx="1992">
                  <c:v>43846</c:v>
                </c:pt>
                <c:pt idx="1993">
                  <c:v>43847</c:v>
                </c:pt>
                <c:pt idx="1994">
                  <c:v>43850</c:v>
                </c:pt>
                <c:pt idx="1995">
                  <c:v>43851</c:v>
                </c:pt>
                <c:pt idx="1996">
                  <c:v>43852</c:v>
                </c:pt>
                <c:pt idx="1997">
                  <c:v>43853</c:v>
                </c:pt>
                <c:pt idx="1998">
                  <c:v>43854</c:v>
                </c:pt>
                <c:pt idx="1999">
                  <c:v>43857</c:v>
                </c:pt>
                <c:pt idx="2000">
                  <c:v>43858</c:v>
                </c:pt>
                <c:pt idx="2001">
                  <c:v>43859</c:v>
                </c:pt>
                <c:pt idx="2002">
                  <c:v>43860</c:v>
                </c:pt>
                <c:pt idx="2003">
                  <c:v>43861</c:v>
                </c:pt>
                <c:pt idx="2004">
                  <c:v>43864</c:v>
                </c:pt>
                <c:pt idx="2005">
                  <c:v>43865</c:v>
                </c:pt>
                <c:pt idx="2006">
                  <c:v>43866</c:v>
                </c:pt>
                <c:pt idx="2007">
                  <c:v>43867</c:v>
                </c:pt>
                <c:pt idx="2008">
                  <c:v>43868</c:v>
                </c:pt>
                <c:pt idx="2009">
                  <c:v>43871</c:v>
                </c:pt>
                <c:pt idx="2010">
                  <c:v>43872</c:v>
                </c:pt>
                <c:pt idx="2011">
                  <c:v>43873</c:v>
                </c:pt>
                <c:pt idx="2012">
                  <c:v>43874</c:v>
                </c:pt>
                <c:pt idx="2013">
                  <c:v>43875</c:v>
                </c:pt>
                <c:pt idx="2014">
                  <c:v>43878</c:v>
                </c:pt>
                <c:pt idx="2015">
                  <c:v>43879</c:v>
                </c:pt>
                <c:pt idx="2016">
                  <c:v>43880</c:v>
                </c:pt>
                <c:pt idx="2017">
                  <c:v>43881</c:v>
                </c:pt>
                <c:pt idx="2018">
                  <c:v>43882</c:v>
                </c:pt>
                <c:pt idx="2019">
                  <c:v>43888</c:v>
                </c:pt>
                <c:pt idx="2020">
                  <c:v>43889</c:v>
                </c:pt>
                <c:pt idx="2021">
                  <c:v>43892</c:v>
                </c:pt>
                <c:pt idx="2022">
                  <c:v>43893</c:v>
                </c:pt>
                <c:pt idx="2023">
                  <c:v>43894</c:v>
                </c:pt>
                <c:pt idx="2024">
                  <c:v>43895</c:v>
                </c:pt>
                <c:pt idx="2025">
                  <c:v>43896</c:v>
                </c:pt>
                <c:pt idx="2026">
                  <c:v>43899</c:v>
                </c:pt>
                <c:pt idx="2027">
                  <c:v>43900</c:v>
                </c:pt>
                <c:pt idx="2028">
                  <c:v>43901</c:v>
                </c:pt>
                <c:pt idx="2029">
                  <c:v>43902</c:v>
                </c:pt>
                <c:pt idx="2030">
                  <c:v>43903</c:v>
                </c:pt>
                <c:pt idx="2031">
                  <c:v>43906</c:v>
                </c:pt>
                <c:pt idx="2032">
                  <c:v>43907</c:v>
                </c:pt>
                <c:pt idx="2033">
                  <c:v>43908</c:v>
                </c:pt>
                <c:pt idx="2034">
                  <c:v>43909</c:v>
                </c:pt>
                <c:pt idx="2035">
                  <c:v>43910</c:v>
                </c:pt>
                <c:pt idx="2036">
                  <c:v>43913</c:v>
                </c:pt>
                <c:pt idx="2037">
                  <c:v>43914</c:v>
                </c:pt>
                <c:pt idx="2038">
                  <c:v>43915</c:v>
                </c:pt>
                <c:pt idx="2039">
                  <c:v>43916</c:v>
                </c:pt>
                <c:pt idx="2040">
                  <c:v>43917</c:v>
                </c:pt>
                <c:pt idx="2041">
                  <c:v>43920</c:v>
                </c:pt>
                <c:pt idx="2042">
                  <c:v>43921</c:v>
                </c:pt>
                <c:pt idx="2043">
                  <c:v>43922</c:v>
                </c:pt>
                <c:pt idx="2044">
                  <c:v>43923</c:v>
                </c:pt>
                <c:pt idx="2045">
                  <c:v>43924</c:v>
                </c:pt>
                <c:pt idx="2046">
                  <c:v>43927</c:v>
                </c:pt>
                <c:pt idx="2047">
                  <c:v>43928</c:v>
                </c:pt>
                <c:pt idx="2048">
                  <c:v>43929</c:v>
                </c:pt>
                <c:pt idx="2049">
                  <c:v>43930</c:v>
                </c:pt>
                <c:pt idx="2050">
                  <c:v>43934</c:v>
                </c:pt>
                <c:pt idx="2051">
                  <c:v>43935</c:v>
                </c:pt>
                <c:pt idx="2052">
                  <c:v>43936</c:v>
                </c:pt>
                <c:pt idx="2053">
                  <c:v>43937</c:v>
                </c:pt>
                <c:pt idx="2054">
                  <c:v>43938</c:v>
                </c:pt>
                <c:pt idx="2055">
                  <c:v>43941</c:v>
                </c:pt>
                <c:pt idx="2056">
                  <c:v>43943</c:v>
                </c:pt>
                <c:pt idx="2057">
                  <c:v>43944</c:v>
                </c:pt>
                <c:pt idx="2058">
                  <c:v>43945</c:v>
                </c:pt>
                <c:pt idx="2059">
                  <c:v>43948</c:v>
                </c:pt>
                <c:pt idx="2060">
                  <c:v>43949</c:v>
                </c:pt>
                <c:pt idx="2061">
                  <c:v>43950</c:v>
                </c:pt>
                <c:pt idx="2062">
                  <c:v>43951</c:v>
                </c:pt>
                <c:pt idx="2063">
                  <c:v>43955</c:v>
                </c:pt>
                <c:pt idx="2064">
                  <c:v>43956</c:v>
                </c:pt>
                <c:pt idx="2065">
                  <c:v>43957</c:v>
                </c:pt>
                <c:pt idx="2066">
                  <c:v>43958</c:v>
                </c:pt>
                <c:pt idx="2067">
                  <c:v>43959</c:v>
                </c:pt>
                <c:pt idx="2068">
                  <c:v>43962</c:v>
                </c:pt>
                <c:pt idx="2069">
                  <c:v>43963</c:v>
                </c:pt>
                <c:pt idx="2070">
                  <c:v>43964</c:v>
                </c:pt>
                <c:pt idx="2071">
                  <c:v>43965</c:v>
                </c:pt>
                <c:pt idx="2072">
                  <c:v>43966</c:v>
                </c:pt>
                <c:pt idx="2073">
                  <c:v>43969</c:v>
                </c:pt>
                <c:pt idx="2074">
                  <c:v>43970</c:v>
                </c:pt>
                <c:pt idx="2075">
                  <c:v>43971</c:v>
                </c:pt>
                <c:pt idx="2076">
                  <c:v>43972</c:v>
                </c:pt>
                <c:pt idx="2077">
                  <c:v>43973</c:v>
                </c:pt>
                <c:pt idx="2078">
                  <c:v>43976</c:v>
                </c:pt>
                <c:pt idx="2079">
                  <c:v>43977</c:v>
                </c:pt>
                <c:pt idx="2080">
                  <c:v>43978</c:v>
                </c:pt>
                <c:pt idx="2081">
                  <c:v>43979</c:v>
                </c:pt>
                <c:pt idx="2082">
                  <c:v>43980</c:v>
                </c:pt>
                <c:pt idx="2083">
                  <c:v>43983</c:v>
                </c:pt>
                <c:pt idx="2084">
                  <c:v>43984</c:v>
                </c:pt>
                <c:pt idx="2085">
                  <c:v>43985</c:v>
                </c:pt>
                <c:pt idx="2086">
                  <c:v>43986</c:v>
                </c:pt>
                <c:pt idx="2087">
                  <c:v>43987</c:v>
                </c:pt>
                <c:pt idx="2088">
                  <c:v>43990</c:v>
                </c:pt>
                <c:pt idx="2089">
                  <c:v>43991</c:v>
                </c:pt>
                <c:pt idx="2090">
                  <c:v>43992</c:v>
                </c:pt>
                <c:pt idx="2091">
                  <c:v>43994</c:v>
                </c:pt>
                <c:pt idx="2092">
                  <c:v>43997</c:v>
                </c:pt>
                <c:pt idx="2093">
                  <c:v>43998</c:v>
                </c:pt>
                <c:pt idx="2094">
                  <c:v>43999</c:v>
                </c:pt>
                <c:pt idx="2095">
                  <c:v>44000</c:v>
                </c:pt>
                <c:pt idx="2096">
                  <c:v>44001</c:v>
                </c:pt>
                <c:pt idx="2097">
                  <c:v>44004</c:v>
                </c:pt>
                <c:pt idx="2098">
                  <c:v>44005</c:v>
                </c:pt>
                <c:pt idx="2099">
                  <c:v>44006</c:v>
                </c:pt>
                <c:pt idx="2100">
                  <c:v>44007</c:v>
                </c:pt>
                <c:pt idx="2101">
                  <c:v>44008</c:v>
                </c:pt>
                <c:pt idx="2102">
                  <c:v>44011</c:v>
                </c:pt>
                <c:pt idx="2103">
                  <c:v>44012</c:v>
                </c:pt>
                <c:pt idx="2104">
                  <c:v>44013</c:v>
                </c:pt>
                <c:pt idx="2105">
                  <c:v>44014</c:v>
                </c:pt>
                <c:pt idx="2106">
                  <c:v>44015</c:v>
                </c:pt>
                <c:pt idx="2107">
                  <c:v>44018</c:v>
                </c:pt>
                <c:pt idx="2108">
                  <c:v>44019</c:v>
                </c:pt>
                <c:pt idx="2109">
                  <c:v>44020</c:v>
                </c:pt>
                <c:pt idx="2110">
                  <c:v>44021</c:v>
                </c:pt>
                <c:pt idx="2111">
                  <c:v>44022</c:v>
                </c:pt>
                <c:pt idx="2112">
                  <c:v>44025</c:v>
                </c:pt>
                <c:pt idx="2113">
                  <c:v>44026</c:v>
                </c:pt>
                <c:pt idx="2114">
                  <c:v>44027</c:v>
                </c:pt>
                <c:pt idx="2115">
                  <c:v>44028</c:v>
                </c:pt>
                <c:pt idx="2116">
                  <c:v>44029</c:v>
                </c:pt>
                <c:pt idx="2117">
                  <c:v>44032</c:v>
                </c:pt>
                <c:pt idx="2118">
                  <c:v>44033</c:v>
                </c:pt>
                <c:pt idx="2119">
                  <c:v>44034</c:v>
                </c:pt>
                <c:pt idx="2120">
                  <c:v>44035</c:v>
                </c:pt>
                <c:pt idx="2121">
                  <c:v>44036</c:v>
                </c:pt>
                <c:pt idx="2122">
                  <c:v>44039</c:v>
                </c:pt>
                <c:pt idx="2123">
                  <c:v>44040</c:v>
                </c:pt>
                <c:pt idx="2124">
                  <c:v>44041</c:v>
                </c:pt>
                <c:pt idx="2125">
                  <c:v>44042</c:v>
                </c:pt>
                <c:pt idx="2126">
                  <c:v>44043</c:v>
                </c:pt>
                <c:pt idx="2127">
                  <c:v>44046</c:v>
                </c:pt>
                <c:pt idx="2128">
                  <c:v>44047</c:v>
                </c:pt>
                <c:pt idx="2129">
                  <c:v>44048</c:v>
                </c:pt>
                <c:pt idx="2130">
                  <c:v>44049</c:v>
                </c:pt>
                <c:pt idx="2131">
                  <c:v>44050</c:v>
                </c:pt>
                <c:pt idx="2132">
                  <c:v>44053</c:v>
                </c:pt>
                <c:pt idx="2133">
                  <c:v>44054</c:v>
                </c:pt>
                <c:pt idx="2134">
                  <c:v>44055</c:v>
                </c:pt>
                <c:pt idx="2135">
                  <c:v>44056</c:v>
                </c:pt>
                <c:pt idx="2136">
                  <c:v>44057</c:v>
                </c:pt>
                <c:pt idx="2137">
                  <c:v>44060</c:v>
                </c:pt>
                <c:pt idx="2138">
                  <c:v>44061</c:v>
                </c:pt>
                <c:pt idx="2139">
                  <c:v>44062</c:v>
                </c:pt>
                <c:pt idx="2140">
                  <c:v>44063</c:v>
                </c:pt>
                <c:pt idx="2141">
                  <c:v>44064</c:v>
                </c:pt>
                <c:pt idx="2142">
                  <c:v>44067</c:v>
                </c:pt>
                <c:pt idx="2143">
                  <c:v>44068</c:v>
                </c:pt>
                <c:pt idx="2144">
                  <c:v>44069</c:v>
                </c:pt>
                <c:pt idx="2145">
                  <c:v>44070</c:v>
                </c:pt>
                <c:pt idx="2146">
                  <c:v>44071</c:v>
                </c:pt>
                <c:pt idx="2147">
                  <c:v>44074</c:v>
                </c:pt>
                <c:pt idx="2148">
                  <c:v>44075</c:v>
                </c:pt>
                <c:pt idx="2149">
                  <c:v>44076</c:v>
                </c:pt>
                <c:pt idx="2150">
                  <c:v>44077</c:v>
                </c:pt>
                <c:pt idx="2151">
                  <c:v>44078</c:v>
                </c:pt>
                <c:pt idx="2152">
                  <c:v>44082</c:v>
                </c:pt>
                <c:pt idx="2153">
                  <c:v>44083</c:v>
                </c:pt>
                <c:pt idx="2154">
                  <c:v>44084</c:v>
                </c:pt>
                <c:pt idx="2155">
                  <c:v>44085</c:v>
                </c:pt>
                <c:pt idx="2156">
                  <c:v>44088</c:v>
                </c:pt>
                <c:pt idx="2157">
                  <c:v>44089</c:v>
                </c:pt>
                <c:pt idx="2158">
                  <c:v>44090</c:v>
                </c:pt>
                <c:pt idx="2159">
                  <c:v>44091</c:v>
                </c:pt>
                <c:pt idx="2160">
                  <c:v>44092</c:v>
                </c:pt>
                <c:pt idx="2161">
                  <c:v>44095</c:v>
                </c:pt>
                <c:pt idx="2162">
                  <c:v>44096</c:v>
                </c:pt>
                <c:pt idx="2163">
                  <c:v>44097</c:v>
                </c:pt>
                <c:pt idx="2164">
                  <c:v>44098</c:v>
                </c:pt>
                <c:pt idx="2165">
                  <c:v>44099</c:v>
                </c:pt>
                <c:pt idx="2166">
                  <c:v>44102</c:v>
                </c:pt>
                <c:pt idx="2167">
                  <c:v>44103</c:v>
                </c:pt>
                <c:pt idx="2168">
                  <c:v>44104</c:v>
                </c:pt>
                <c:pt idx="2169">
                  <c:v>44105</c:v>
                </c:pt>
                <c:pt idx="2170">
                  <c:v>44106</c:v>
                </c:pt>
                <c:pt idx="2171">
                  <c:v>44109</c:v>
                </c:pt>
                <c:pt idx="2172">
                  <c:v>44110</c:v>
                </c:pt>
                <c:pt idx="2173">
                  <c:v>44111</c:v>
                </c:pt>
                <c:pt idx="2174">
                  <c:v>44112</c:v>
                </c:pt>
                <c:pt idx="2175">
                  <c:v>44113</c:v>
                </c:pt>
                <c:pt idx="2176">
                  <c:v>44117</c:v>
                </c:pt>
                <c:pt idx="2177">
                  <c:v>44118</c:v>
                </c:pt>
                <c:pt idx="2178">
                  <c:v>44119</c:v>
                </c:pt>
                <c:pt idx="2179">
                  <c:v>44120</c:v>
                </c:pt>
                <c:pt idx="2180">
                  <c:v>44123</c:v>
                </c:pt>
                <c:pt idx="2181">
                  <c:v>44124</c:v>
                </c:pt>
                <c:pt idx="2182">
                  <c:v>44125</c:v>
                </c:pt>
                <c:pt idx="2183">
                  <c:v>44126</c:v>
                </c:pt>
                <c:pt idx="2184">
                  <c:v>44127</c:v>
                </c:pt>
                <c:pt idx="2185">
                  <c:v>44130</c:v>
                </c:pt>
                <c:pt idx="2186">
                  <c:v>44131</c:v>
                </c:pt>
                <c:pt idx="2187">
                  <c:v>44132</c:v>
                </c:pt>
                <c:pt idx="2188">
                  <c:v>44133</c:v>
                </c:pt>
                <c:pt idx="2189">
                  <c:v>44134</c:v>
                </c:pt>
                <c:pt idx="2190">
                  <c:v>44138</c:v>
                </c:pt>
                <c:pt idx="2191">
                  <c:v>44139</c:v>
                </c:pt>
                <c:pt idx="2192">
                  <c:v>44140</c:v>
                </c:pt>
                <c:pt idx="2193">
                  <c:v>44141</c:v>
                </c:pt>
                <c:pt idx="2194">
                  <c:v>44144</c:v>
                </c:pt>
                <c:pt idx="2195">
                  <c:v>44145</c:v>
                </c:pt>
                <c:pt idx="2196">
                  <c:v>44146</c:v>
                </c:pt>
                <c:pt idx="2197">
                  <c:v>44147</c:v>
                </c:pt>
                <c:pt idx="2198">
                  <c:v>44148</c:v>
                </c:pt>
                <c:pt idx="2199">
                  <c:v>44151</c:v>
                </c:pt>
                <c:pt idx="2200">
                  <c:v>44152</c:v>
                </c:pt>
                <c:pt idx="2201">
                  <c:v>44153</c:v>
                </c:pt>
                <c:pt idx="2202">
                  <c:v>44154</c:v>
                </c:pt>
                <c:pt idx="2203">
                  <c:v>44158</c:v>
                </c:pt>
                <c:pt idx="2204">
                  <c:v>44159</c:v>
                </c:pt>
                <c:pt idx="2205">
                  <c:v>44160</c:v>
                </c:pt>
                <c:pt idx="2206">
                  <c:v>44161</c:v>
                </c:pt>
                <c:pt idx="2207">
                  <c:v>44162</c:v>
                </c:pt>
                <c:pt idx="2208">
                  <c:v>44165</c:v>
                </c:pt>
                <c:pt idx="2209">
                  <c:v>44166</c:v>
                </c:pt>
                <c:pt idx="2210">
                  <c:v>44167</c:v>
                </c:pt>
                <c:pt idx="2211">
                  <c:v>44168</c:v>
                </c:pt>
                <c:pt idx="2212">
                  <c:v>44169</c:v>
                </c:pt>
                <c:pt idx="2213">
                  <c:v>44172</c:v>
                </c:pt>
                <c:pt idx="2214">
                  <c:v>44173</c:v>
                </c:pt>
                <c:pt idx="2215">
                  <c:v>44174</c:v>
                </c:pt>
                <c:pt idx="2216">
                  <c:v>44175</c:v>
                </c:pt>
                <c:pt idx="2217">
                  <c:v>44176</c:v>
                </c:pt>
                <c:pt idx="2218">
                  <c:v>44179</c:v>
                </c:pt>
                <c:pt idx="2219">
                  <c:v>44180</c:v>
                </c:pt>
                <c:pt idx="2220">
                  <c:v>44181</c:v>
                </c:pt>
                <c:pt idx="2221">
                  <c:v>44182</c:v>
                </c:pt>
                <c:pt idx="2222">
                  <c:v>44183</c:v>
                </c:pt>
                <c:pt idx="2223">
                  <c:v>44186</c:v>
                </c:pt>
                <c:pt idx="2224">
                  <c:v>44187</c:v>
                </c:pt>
                <c:pt idx="2225">
                  <c:v>44188</c:v>
                </c:pt>
                <c:pt idx="2226">
                  <c:v>44193</c:v>
                </c:pt>
                <c:pt idx="2227">
                  <c:v>44194</c:v>
                </c:pt>
                <c:pt idx="2228">
                  <c:v>44195</c:v>
                </c:pt>
                <c:pt idx="2229">
                  <c:v>44200</c:v>
                </c:pt>
                <c:pt idx="2230">
                  <c:v>44201</c:v>
                </c:pt>
                <c:pt idx="2231">
                  <c:v>44202</c:v>
                </c:pt>
                <c:pt idx="2232">
                  <c:v>44203</c:v>
                </c:pt>
                <c:pt idx="2233">
                  <c:v>44204</c:v>
                </c:pt>
                <c:pt idx="2234">
                  <c:v>44207</c:v>
                </c:pt>
                <c:pt idx="2235">
                  <c:v>44208</c:v>
                </c:pt>
                <c:pt idx="2236">
                  <c:v>44209</c:v>
                </c:pt>
                <c:pt idx="2237">
                  <c:v>44210</c:v>
                </c:pt>
                <c:pt idx="2238">
                  <c:v>44211</c:v>
                </c:pt>
                <c:pt idx="2239">
                  <c:v>44214</c:v>
                </c:pt>
                <c:pt idx="2240">
                  <c:v>44215</c:v>
                </c:pt>
                <c:pt idx="2241">
                  <c:v>44216</c:v>
                </c:pt>
                <c:pt idx="2242">
                  <c:v>44217</c:v>
                </c:pt>
                <c:pt idx="2243">
                  <c:v>44218</c:v>
                </c:pt>
                <c:pt idx="2244">
                  <c:v>44222</c:v>
                </c:pt>
                <c:pt idx="2245">
                  <c:v>44223</c:v>
                </c:pt>
                <c:pt idx="2246">
                  <c:v>44224</c:v>
                </c:pt>
                <c:pt idx="2247">
                  <c:v>44225</c:v>
                </c:pt>
                <c:pt idx="2248">
                  <c:v>44228</c:v>
                </c:pt>
                <c:pt idx="2249">
                  <c:v>44229</c:v>
                </c:pt>
                <c:pt idx="2250">
                  <c:v>44230</c:v>
                </c:pt>
                <c:pt idx="2251">
                  <c:v>44231</c:v>
                </c:pt>
                <c:pt idx="2252">
                  <c:v>44232</c:v>
                </c:pt>
                <c:pt idx="2253">
                  <c:v>44235</c:v>
                </c:pt>
                <c:pt idx="2254">
                  <c:v>44236</c:v>
                </c:pt>
                <c:pt idx="2255">
                  <c:v>44237</c:v>
                </c:pt>
                <c:pt idx="2256">
                  <c:v>44238</c:v>
                </c:pt>
                <c:pt idx="2257">
                  <c:v>44239</c:v>
                </c:pt>
                <c:pt idx="2258">
                  <c:v>44244</c:v>
                </c:pt>
                <c:pt idx="2259">
                  <c:v>44245</c:v>
                </c:pt>
                <c:pt idx="2260">
                  <c:v>44246</c:v>
                </c:pt>
                <c:pt idx="2261">
                  <c:v>44249</c:v>
                </c:pt>
                <c:pt idx="2262">
                  <c:v>44250</c:v>
                </c:pt>
                <c:pt idx="2263">
                  <c:v>44251</c:v>
                </c:pt>
                <c:pt idx="2264">
                  <c:v>44252</c:v>
                </c:pt>
                <c:pt idx="2265">
                  <c:v>44253</c:v>
                </c:pt>
                <c:pt idx="2266">
                  <c:v>44256</c:v>
                </c:pt>
                <c:pt idx="2267">
                  <c:v>44257</c:v>
                </c:pt>
                <c:pt idx="2268">
                  <c:v>44258</c:v>
                </c:pt>
                <c:pt idx="2269">
                  <c:v>44259</c:v>
                </c:pt>
                <c:pt idx="2270">
                  <c:v>44260</c:v>
                </c:pt>
                <c:pt idx="2271">
                  <c:v>44263</c:v>
                </c:pt>
                <c:pt idx="2272">
                  <c:v>44264</c:v>
                </c:pt>
                <c:pt idx="2273">
                  <c:v>44265</c:v>
                </c:pt>
                <c:pt idx="2274">
                  <c:v>44266</c:v>
                </c:pt>
                <c:pt idx="2275">
                  <c:v>44267</c:v>
                </c:pt>
                <c:pt idx="2276">
                  <c:v>44270</c:v>
                </c:pt>
                <c:pt idx="2277">
                  <c:v>44271</c:v>
                </c:pt>
                <c:pt idx="2278">
                  <c:v>44272</c:v>
                </c:pt>
                <c:pt idx="2279">
                  <c:v>44273</c:v>
                </c:pt>
                <c:pt idx="2280">
                  <c:v>44274</c:v>
                </c:pt>
                <c:pt idx="2281">
                  <c:v>44277</c:v>
                </c:pt>
                <c:pt idx="2282">
                  <c:v>44278</c:v>
                </c:pt>
                <c:pt idx="2283">
                  <c:v>44279</c:v>
                </c:pt>
                <c:pt idx="2284">
                  <c:v>44280</c:v>
                </c:pt>
                <c:pt idx="2285">
                  <c:v>44281</c:v>
                </c:pt>
                <c:pt idx="2286">
                  <c:v>44284</c:v>
                </c:pt>
                <c:pt idx="2287">
                  <c:v>44285</c:v>
                </c:pt>
                <c:pt idx="2288">
                  <c:v>44286</c:v>
                </c:pt>
                <c:pt idx="2289">
                  <c:v>44287</c:v>
                </c:pt>
                <c:pt idx="2290">
                  <c:v>44291</c:v>
                </c:pt>
                <c:pt idx="2291">
                  <c:v>44292</c:v>
                </c:pt>
                <c:pt idx="2292">
                  <c:v>44293</c:v>
                </c:pt>
                <c:pt idx="2293">
                  <c:v>44294</c:v>
                </c:pt>
                <c:pt idx="2294">
                  <c:v>44295</c:v>
                </c:pt>
                <c:pt idx="2295">
                  <c:v>44298</c:v>
                </c:pt>
                <c:pt idx="2296">
                  <c:v>44299</c:v>
                </c:pt>
                <c:pt idx="2297">
                  <c:v>44300</c:v>
                </c:pt>
                <c:pt idx="2298">
                  <c:v>44301</c:v>
                </c:pt>
                <c:pt idx="2299">
                  <c:v>44302</c:v>
                </c:pt>
                <c:pt idx="2300">
                  <c:v>44305</c:v>
                </c:pt>
                <c:pt idx="2301">
                  <c:v>44306</c:v>
                </c:pt>
                <c:pt idx="2302">
                  <c:v>44308</c:v>
                </c:pt>
                <c:pt idx="2303">
                  <c:v>44309</c:v>
                </c:pt>
                <c:pt idx="2304">
                  <c:v>44312</c:v>
                </c:pt>
                <c:pt idx="2305">
                  <c:v>44313</c:v>
                </c:pt>
                <c:pt idx="2306">
                  <c:v>44314</c:v>
                </c:pt>
                <c:pt idx="2307">
                  <c:v>44315</c:v>
                </c:pt>
                <c:pt idx="2308">
                  <c:v>44316</c:v>
                </c:pt>
                <c:pt idx="2309">
                  <c:v>44319</c:v>
                </c:pt>
                <c:pt idx="2310">
                  <c:v>44320</c:v>
                </c:pt>
                <c:pt idx="2311">
                  <c:v>44321</c:v>
                </c:pt>
                <c:pt idx="2312">
                  <c:v>44322</c:v>
                </c:pt>
                <c:pt idx="2313">
                  <c:v>44323</c:v>
                </c:pt>
                <c:pt idx="2314">
                  <c:v>44326</c:v>
                </c:pt>
                <c:pt idx="2315">
                  <c:v>44327</c:v>
                </c:pt>
                <c:pt idx="2316">
                  <c:v>44328</c:v>
                </c:pt>
                <c:pt idx="2317">
                  <c:v>44329</c:v>
                </c:pt>
                <c:pt idx="2318">
                  <c:v>44330</c:v>
                </c:pt>
                <c:pt idx="2319">
                  <c:v>44333</c:v>
                </c:pt>
                <c:pt idx="2320">
                  <c:v>44334</c:v>
                </c:pt>
                <c:pt idx="2321">
                  <c:v>44335</c:v>
                </c:pt>
                <c:pt idx="2322">
                  <c:v>44336</c:v>
                </c:pt>
                <c:pt idx="2323">
                  <c:v>44337</c:v>
                </c:pt>
                <c:pt idx="2324">
                  <c:v>44340</c:v>
                </c:pt>
                <c:pt idx="2325">
                  <c:v>44341</c:v>
                </c:pt>
                <c:pt idx="2326">
                  <c:v>44342</c:v>
                </c:pt>
                <c:pt idx="2327">
                  <c:v>44343</c:v>
                </c:pt>
                <c:pt idx="2328">
                  <c:v>44344</c:v>
                </c:pt>
                <c:pt idx="2329">
                  <c:v>44347</c:v>
                </c:pt>
                <c:pt idx="2330">
                  <c:v>44348</c:v>
                </c:pt>
                <c:pt idx="2331">
                  <c:v>44349</c:v>
                </c:pt>
                <c:pt idx="2332">
                  <c:v>44351</c:v>
                </c:pt>
                <c:pt idx="2333">
                  <c:v>44354</c:v>
                </c:pt>
                <c:pt idx="2334">
                  <c:v>44355</c:v>
                </c:pt>
                <c:pt idx="2335">
                  <c:v>44356</c:v>
                </c:pt>
                <c:pt idx="2336">
                  <c:v>44357</c:v>
                </c:pt>
                <c:pt idx="2337">
                  <c:v>44358</c:v>
                </c:pt>
                <c:pt idx="2338">
                  <c:v>44361</c:v>
                </c:pt>
                <c:pt idx="2339">
                  <c:v>44362</c:v>
                </c:pt>
                <c:pt idx="2340">
                  <c:v>44363</c:v>
                </c:pt>
                <c:pt idx="2341">
                  <c:v>44364</c:v>
                </c:pt>
                <c:pt idx="2342">
                  <c:v>44365</c:v>
                </c:pt>
                <c:pt idx="2343">
                  <c:v>44368</c:v>
                </c:pt>
                <c:pt idx="2344">
                  <c:v>44369</c:v>
                </c:pt>
                <c:pt idx="2345">
                  <c:v>44370</c:v>
                </c:pt>
                <c:pt idx="2346">
                  <c:v>44371</c:v>
                </c:pt>
                <c:pt idx="2347">
                  <c:v>44372</c:v>
                </c:pt>
                <c:pt idx="2348">
                  <c:v>44375</c:v>
                </c:pt>
                <c:pt idx="2349">
                  <c:v>44376</c:v>
                </c:pt>
                <c:pt idx="2350">
                  <c:v>44377</c:v>
                </c:pt>
                <c:pt idx="2351">
                  <c:v>44378</c:v>
                </c:pt>
                <c:pt idx="2352">
                  <c:v>44379</c:v>
                </c:pt>
                <c:pt idx="2353">
                  <c:v>44382</c:v>
                </c:pt>
                <c:pt idx="2354">
                  <c:v>44383</c:v>
                </c:pt>
                <c:pt idx="2355">
                  <c:v>44384</c:v>
                </c:pt>
                <c:pt idx="2356">
                  <c:v>44385</c:v>
                </c:pt>
                <c:pt idx="2357">
                  <c:v>44389</c:v>
                </c:pt>
                <c:pt idx="2358">
                  <c:v>44390</c:v>
                </c:pt>
                <c:pt idx="2359">
                  <c:v>44391</c:v>
                </c:pt>
                <c:pt idx="2360">
                  <c:v>44392</c:v>
                </c:pt>
                <c:pt idx="2361">
                  <c:v>44393</c:v>
                </c:pt>
                <c:pt idx="2362">
                  <c:v>44396</c:v>
                </c:pt>
                <c:pt idx="2363">
                  <c:v>44397</c:v>
                </c:pt>
                <c:pt idx="2364">
                  <c:v>44398</c:v>
                </c:pt>
                <c:pt idx="2365">
                  <c:v>44399</c:v>
                </c:pt>
                <c:pt idx="2366">
                  <c:v>44400</c:v>
                </c:pt>
                <c:pt idx="2367">
                  <c:v>44403</c:v>
                </c:pt>
                <c:pt idx="2368">
                  <c:v>44404</c:v>
                </c:pt>
                <c:pt idx="2369">
                  <c:v>44405</c:v>
                </c:pt>
                <c:pt idx="2370">
                  <c:v>44406</c:v>
                </c:pt>
                <c:pt idx="2371">
                  <c:v>44407</c:v>
                </c:pt>
                <c:pt idx="2372">
                  <c:v>44410</c:v>
                </c:pt>
                <c:pt idx="2373">
                  <c:v>44411</c:v>
                </c:pt>
                <c:pt idx="2374">
                  <c:v>44412</c:v>
                </c:pt>
                <c:pt idx="2375">
                  <c:v>44413</c:v>
                </c:pt>
                <c:pt idx="2376">
                  <c:v>44414</c:v>
                </c:pt>
                <c:pt idx="2377">
                  <c:v>44417</c:v>
                </c:pt>
                <c:pt idx="2378">
                  <c:v>44418</c:v>
                </c:pt>
                <c:pt idx="2379">
                  <c:v>44419</c:v>
                </c:pt>
                <c:pt idx="2380">
                  <c:v>44420</c:v>
                </c:pt>
                <c:pt idx="2381">
                  <c:v>44421</c:v>
                </c:pt>
                <c:pt idx="2382">
                  <c:v>44424</c:v>
                </c:pt>
                <c:pt idx="2383">
                  <c:v>44425</c:v>
                </c:pt>
                <c:pt idx="2384">
                  <c:v>44426</c:v>
                </c:pt>
                <c:pt idx="2385">
                  <c:v>44427</c:v>
                </c:pt>
                <c:pt idx="2386">
                  <c:v>44428</c:v>
                </c:pt>
                <c:pt idx="2387">
                  <c:v>44431</c:v>
                </c:pt>
                <c:pt idx="2388">
                  <c:v>44432</c:v>
                </c:pt>
                <c:pt idx="2389">
                  <c:v>44561</c:v>
                </c:pt>
                <c:pt idx="2390">
                  <c:v>44926</c:v>
                </c:pt>
                <c:pt idx="2391">
                  <c:v>45291</c:v>
                </c:pt>
                <c:pt idx="2392">
                  <c:v>45657</c:v>
                </c:pt>
                <c:pt idx="2393">
                  <c:v>46022</c:v>
                </c:pt>
              </c:numCache>
            </c:numRef>
          </c:cat>
          <c:val>
            <c:numRef>
              <c:f>'Share Price'!$E$9:$E$2402</c:f>
              <c:numCache>
                <c:formatCode>General</c:formatCode>
                <c:ptCount val="2394"/>
                <c:pt idx="2388" formatCode="_(* #,##0.00_);_(* \(#,##0.00\);_(* &quot;-&quot;??_);_(@_)">
                  <c:v>19.690000000000001</c:v>
                </c:pt>
                <c:pt idx="2389" formatCode="#,##0.00">
                  <c:v>10.447379348091728</c:v>
                </c:pt>
                <c:pt idx="2390" formatCode="#,##0.00">
                  <c:v>12.375680578522944</c:v>
                </c:pt>
                <c:pt idx="2391" formatCode="#,##0.00">
                  <c:v>13.472132190061952</c:v>
                </c:pt>
                <c:pt idx="2392" formatCode="#,##0.00">
                  <c:v>14.202003327150495</c:v>
                </c:pt>
                <c:pt idx="2393" formatCode="#,##0.00">
                  <c:v>14.752733254229476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6D-46F9-ABA7-69CCAE119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49376"/>
      </c:lineChart>
      <c:dateAx>
        <c:axId val="52244675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22449376"/>
        <c:crosses val="autoZero"/>
        <c:auto val="1"/>
        <c:lblOffset val="100"/>
        <c:baseTimeUnit val="days"/>
        <c:majorUnit val="1"/>
        <c:majorTimeUnit val="years"/>
      </c:dateAx>
      <c:valAx>
        <c:axId val="522449376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2244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45990911756084"/>
          <c:y val="0.1012193528657592"/>
          <c:w val="0.83638927487005299"/>
          <c:h val="0.67038995458833062"/>
        </c:manualLayout>
      </c:layout>
      <c:barChart>
        <c:barDir val="col"/>
        <c:grouping val="stacked"/>
        <c:varyColors val="0"/>
        <c:ser>
          <c:idx val="12"/>
          <c:order val="0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A8E-421F-A3DD-98DF1E4B882E}"/>
            </c:ext>
          </c:extLst>
        </c:ser>
        <c:ser>
          <c:idx val="13"/>
          <c:order val="1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A8E-421F-A3DD-98DF1E4B882E}"/>
            </c:ext>
          </c:extLst>
        </c:ser>
        <c:ser>
          <c:idx val="14"/>
          <c:order val="2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A8E-421F-A3DD-98DF1E4B882E}"/>
            </c:ext>
          </c:extLst>
        </c:ser>
        <c:ser>
          <c:idx val="15"/>
          <c:order val="3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A8E-421F-A3DD-98DF1E4B882E}"/>
            </c:ext>
          </c:extLst>
        </c:ser>
        <c:ser>
          <c:idx val="16"/>
          <c:order val="4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A8E-421F-A3DD-98DF1E4B882E}"/>
            </c:ext>
          </c:extLst>
        </c:ser>
        <c:ser>
          <c:idx val="17"/>
          <c:order val="5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A8E-421F-A3DD-98DF1E4B882E}"/>
            </c:ext>
          </c:extLst>
        </c:ser>
        <c:ser>
          <c:idx val="18"/>
          <c:order val="6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A8E-421F-A3DD-98DF1E4B882E}"/>
            </c:ext>
          </c:extLst>
        </c:ser>
        <c:ser>
          <c:idx val="19"/>
          <c:order val="7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A8E-421F-A3DD-98DF1E4B882E}"/>
            </c:ext>
          </c:extLst>
        </c:ser>
        <c:ser>
          <c:idx val="20"/>
          <c:order val="8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A8E-421F-A3DD-98DF1E4B882E}"/>
            </c:ext>
          </c:extLst>
        </c:ser>
        <c:ser>
          <c:idx val="21"/>
          <c:order val="9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A8E-421F-A3DD-98DF1E4B882E}"/>
            </c:ext>
          </c:extLst>
        </c:ser>
        <c:ser>
          <c:idx val="22"/>
          <c:order val="10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A8E-421F-A3DD-98DF1E4B882E}"/>
            </c:ext>
          </c:extLst>
        </c:ser>
        <c:ser>
          <c:idx val="23"/>
          <c:order val="11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A8E-421F-A3DD-98DF1E4B882E}"/>
            </c:ext>
          </c:extLst>
        </c:ser>
        <c:ser>
          <c:idx val="6"/>
          <c:order val="12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A8E-421F-A3DD-98DF1E4B882E}"/>
            </c:ext>
          </c:extLst>
        </c:ser>
        <c:ser>
          <c:idx val="7"/>
          <c:order val="13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A8E-421F-A3DD-98DF1E4B882E}"/>
            </c:ext>
          </c:extLst>
        </c:ser>
        <c:ser>
          <c:idx val="8"/>
          <c:order val="14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A8E-421F-A3DD-98DF1E4B882E}"/>
            </c:ext>
          </c:extLst>
        </c:ser>
        <c:ser>
          <c:idx val="9"/>
          <c:order val="15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A8E-421F-A3DD-98DF1E4B882E}"/>
            </c:ext>
          </c:extLst>
        </c:ser>
        <c:ser>
          <c:idx val="10"/>
          <c:order val="16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A8E-421F-A3DD-98DF1E4B882E}"/>
            </c:ext>
          </c:extLst>
        </c:ser>
        <c:ser>
          <c:idx val="11"/>
          <c:order val="17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A8E-421F-A3DD-98DF1E4B882E}"/>
            </c:ext>
          </c:extLst>
        </c:ser>
        <c:ser>
          <c:idx val="3"/>
          <c:order val="18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A8E-421F-A3DD-98DF1E4B882E}"/>
            </c:ext>
          </c:extLst>
        </c:ser>
        <c:ser>
          <c:idx val="4"/>
          <c:order val="19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A8E-421F-A3DD-98DF1E4B882E}"/>
            </c:ext>
          </c:extLst>
        </c:ser>
        <c:ser>
          <c:idx val="5"/>
          <c:order val="20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A8E-421F-A3DD-98DF1E4B882E}"/>
            </c:ext>
          </c:extLst>
        </c:ser>
        <c:ser>
          <c:idx val="0"/>
          <c:order val="21"/>
          <c:tx>
            <c:strRef>
              <c:f>Gráficos!$R$6</c:f>
              <c:strCache>
                <c:ptCount val="1"/>
                <c:pt idx="0">
                  <c:v>Histórico</c:v>
                </c:pt>
              </c:strCache>
            </c:strRef>
          </c:tx>
          <c:spPr>
            <a:solidFill>
              <a:srgbClr val="1E8496"/>
            </a:solidFill>
            <a:ln>
              <a:noFill/>
            </a:ln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Gráficos!$S$6:$AG$6</c:f>
              <c:numCache>
                <c:formatCode>_-* #,##0_-;\-* #,##0_-;_-* "-"??_-;_-@_-</c:formatCode>
                <c:ptCount val="15"/>
                <c:pt idx="0">
                  <c:v>820238.01599999995</c:v>
                </c:pt>
                <c:pt idx="1">
                  <c:v>906316.99199999997</c:v>
                </c:pt>
                <c:pt idx="2">
                  <c:v>957300.99200000009</c:v>
                </c:pt>
                <c:pt idx="3">
                  <c:v>978153.98399999994</c:v>
                </c:pt>
                <c:pt idx="4">
                  <c:v>974872</c:v>
                </c:pt>
                <c:pt idx="5">
                  <c:v>827275.00799999991</c:v>
                </c:pt>
                <c:pt idx="6">
                  <c:v>665739.00800000003</c:v>
                </c:pt>
                <c:pt idx="7">
                  <c:v>536905.02399999998</c:v>
                </c:pt>
                <c:pt idx="8">
                  <c:v>488671.00800000003</c:v>
                </c:pt>
                <c:pt idx="9">
                  <c:v>683422.97600000002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A8E-421F-A3DD-98DF1E4B882E}"/>
            </c:ext>
          </c:extLst>
        </c:ser>
        <c:ser>
          <c:idx val="1"/>
          <c:order val="22"/>
          <c:tx>
            <c:strRef>
              <c:f>Gráficos!$R$8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Gráficos!$S$8:$AG$8</c:f>
              <c:numCache>
                <c:formatCode>_-* #,##0_-;\-* #,##0_-;_-* "-"??_-;_-@_-</c:formatCode>
                <c:ptCount val="15"/>
                <c:pt idx="10">
                  <c:v>956792.16639999999</c:v>
                </c:pt>
                <c:pt idx="11">
                  <c:v>1195990.2080000001</c:v>
                </c:pt>
                <c:pt idx="12">
                  <c:v>1315589.2288000002</c:v>
                </c:pt>
                <c:pt idx="13">
                  <c:v>1381368.6902400001</c:v>
                </c:pt>
                <c:pt idx="14">
                  <c:v>1450437.1247520002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A8E-421F-A3DD-98DF1E4B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51967872"/>
        <c:axId val="116465664"/>
      </c:barChart>
      <c:lineChart>
        <c:grouping val="standard"/>
        <c:varyColors val="0"/>
        <c:ser>
          <c:idx val="2"/>
          <c:order val="23"/>
          <c:tx>
            <c:strRef>
              <c:f>Gráficos!$R$10</c:f>
              <c:strCache>
                <c:ptCount val="1"/>
                <c:pt idx="0">
                  <c:v>Margem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cat>
            <c:numRef>
              <c:f>Gráficos!$S$5:$AG$5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cat>
          <c:val>
            <c:numRef>
              <c:f>Gráficos!$S$10:$AG$10</c:f>
              <c:numCache>
                <c:formatCode>0.00%</c:formatCode>
                <c:ptCount val="15"/>
                <c:pt idx="0">
                  <c:v>0.39474274745149091</c:v>
                </c:pt>
                <c:pt idx="1">
                  <c:v>0.43772100435252564</c:v>
                </c:pt>
                <c:pt idx="2">
                  <c:v>0.39843685025660147</c:v>
                </c:pt>
                <c:pt idx="3">
                  <c:v>0.39285736835479679</c:v>
                </c:pt>
                <c:pt idx="4">
                  <c:v>0.38646816402563616</c:v>
                </c:pt>
                <c:pt idx="5">
                  <c:v>0.31815536726573029</c:v>
                </c:pt>
                <c:pt idx="6">
                  <c:v>0.24605740993323325</c:v>
                </c:pt>
                <c:pt idx="7">
                  <c:v>0.19392450311658843</c:v>
                </c:pt>
                <c:pt idx="8">
                  <c:v>0.14031938641221797</c:v>
                </c:pt>
                <c:pt idx="9">
                  <c:v>0.33265485063235567</c:v>
                </c:pt>
                <c:pt idx="10">
                  <c:v>0.31999999999999995</c:v>
                </c:pt>
                <c:pt idx="11">
                  <c:v>0.31999999999999995</c:v>
                </c:pt>
                <c:pt idx="12">
                  <c:v>0.31999999999999995</c:v>
                </c:pt>
                <c:pt idx="13">
                  <c:v>0.32</c:v>
                </c:pt>
                <c:pt idx="14">
                  <c:v>0.31999999999999995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A8E-421F-A3DD-98DF1E4B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77952"/>
        <c:axId val="116467968"/>
      </c:lineChart>
      <c:catAx>
        <c:axId val="5196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465664"/>
        <c:crosses val="autoZero"/>
        <c:auto val="1"/>
        <c:lblAlgn val="ctr"/>
        <c:lblOffset val="100"/>
        <c:noMultiLvlLbl val="0"/>
      </c:catAx>
      <c:valAx>
        <c:axId val="116465664"/>
        <c:scaling>
          <c:orientation val="minMax"/>
          <c:min val="2000000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spPr>
          <a:ln>
            <a:noFill/>
          </a:ln>
        </c:spPr>
        <c:crossAx val="51967872"/>
        <c:crosses val="autoZero"/>
        <c:crossBetween val="between"/>
        <c:dispUnits>
          <c:builtInUnit val="tenThousands"/>
        </c:dispUnits>
      </c:valAx>
      <c:valAx>
        <c:axId val="116467968"/>
        <c:scaling>
          <c:orientation val="minMax"/>
          <c:min val="0.1"/>
        </c:scaling>
        <c:delete val="0"/>
        <c:axPos val="r"/>
        <c:numFmt formatCode="0.00%" sourceLinked="1"/>
        <c:majorTickMark val="out"/>
        <c:minorTickMark val="none"/>
        <c:tickLblPos val="nextTo"/>
        <c:crossAx val="116477952"/>
        <c:crosses val="max"/>
        <c:crossBetween val="between"/>
        <c:majorUnit val="0.1"/>
      </c:valAx>
      <c:catAx>
        <c:axId val="116477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64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68161151804225"/>
          <c:y val="4.6809061574621225E-2"/>
          <c:w val="0.7649532762478134"/>
          <c:h val="0.84757127491468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Gráficos!$R$17</c:f>
              <c:strCache>
                <c:ptCount val="1"/>
                <c:pt idx="0">
                  <c:v>Operacional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Gráficos!$AC$5:$AG$5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Gráficos!$AC$17:$AG$17</c:f>
              <c:numCache>
                <c:formatCode>_-* #,##0_-;\-* #,##0_-;_-* "-"??_-;_-@_-</c:formatCode>
                <c:ptCount val="5"/>
                <c:pt idx="0">
                  <c:v>217.08369109299383</c:v>
                </c:pt>
                <c:pt idx="1">
                  <c:v>45145.137838910203</c:v>
                </c:pt>
                <c:pt idx="2">
                  <c:v>76947.351114884455</c:v>
                </c:pt>
                <c:pt idx="3">
                  <c:v>93600.244522732668</c:v>
                </c:pt>
                <c:pt idx="4">
                  <c:v>99680.705488544161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6-45CC-91E3-F4A3950B8D7B}"/>
            </c:ext>
          </c:extLst>
        </c:ser>
        <c:ser>
          <c:idx val="1"/>
          <c:order val="1"/>
          <c:tx>
            <c:strRef>
              <c:f>Gráficos!$R$18</c:f>
              <c:strCache>
                <c:ptCount val="1"/>
                <c:pt idx="0">
                  <c:v>Investimentos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Gráficos!$AC$5:$AG$5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Gráficos!$AC$18:$AG$18</c:f>
              <c:numCache>
                <c:formatCode>_-* #,##0_-;\-* #,##0_-;_-* "-"??_-;_-@_-</c:formatCode>
                <c:ptCount val="5"/>
                <c:pt idx="0">
                  <c:v>-38271.686655999998</c:v>
                </c:pt>
                <c:pt idx="1">
                  <c:v>-47839.608320000007</c:v>
                </c:pt>
                <c:pt idx="2">
                  <c:v>-52623.569152000011</c:v>
                </c:pt>
                <c:pt idx="3">
                  <c:v>-55254.74760960001</c:v>
                </c:pt>
                <c:pt idx="4">
                  <c:v>-58017.484990080011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6-45CC-91E3-F4A3950B8D7B}"/>
            </c:ext>
          </c:extLst>
        </c:ser>
        <c:ser>
          <c:idx val="2"/>
          <c:order val="2"/>
          <c:tx>
            <c:strRef>
              <c:f>Gráficos!$R$19</c:f>
              <c:strCache>
                <c:ptCount val="1"/>
                <c:pt idx="0">
                  <c:v>Financiamento</c:v>
                </c:pt>
              </c:strCache>
            </c:strRef>
          </c:tx>
          <c:spPr>
            <a:solidFill>
              <a:srgbClr val="1E8496"/>
            </a:solidFill>
          </c:spPr>
          <c:invertIfNegative val="0"/>
          <c:cat>
            <c:numRef>
              <c:f>Gráficos!$AC$5:$AG$5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cat>
          <c:val>
            <c:numRef>
              <c:f>Gráficos!$AC$19:$AG$19</c:f>
              <c:numCache>
                <c:formatCode>_-* #,##0_-;\-* #,##0_-;_-* "-"??_-;_-@_-</c:formatCode>
                <c:ptCount val="5"/>
                <c:pt idx="0">
                  <c:v>-6763.0708064125747</c:v>
                </c:pt>
                <c:pt idx="1">
                  <c:v>-9449.6585080157311</c:v>
                </c:pt>
                <c:pt idx="2">
                  <c:v>-10394.624358817291</c:v>
                </c:pt>
                <c:pt idx="3">
                  <c:v>-10512.708176758175</c:v>
                </c:pt>
                <c:pt idx="4">
                  <c:v>-10596.531445596074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6-45CC-91E3-F4A3950B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19676928"/>
        <c:axId val="119678464"/>
      </c:barChart>
      <c:lineChart>
        <c:grouping val="standard"/>
        <c:varyColors val="0"/>
        <c:ser>
          <c:idx val="3"/>
          <c:order val="3"/>
          <c:tx>
            <c:strRef>
              <c:f>Gráficos!$R$20</c:f>
              <c:strCache>
                <c:ptCount val="1"/>
                <c:pt idx="0">
                  <c:v>Saldo de Caixa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Gráficos!$AC$20:$AG$20</c:f>
              <c:numCache>
                <c:formatCode>_-* #,##0_-;\-* #,##0_-;_-* "-"??_-;_-@_-</c:formatCode>
                <c:ptCount val="5"/>
                <c:pt idx="0">
                  <c:v>36357.326228680424</c:v>
                </c:pt>
                <c:pt idx="1">
                  <c:v>24213.197239574889</c:v>
                </c:pt>
                <c:pt idx="2">
                  <c:v>38142.354843642039</c:v>
                </c:pt>
                <c:pt idx="3">
                  <c:v>65975.14358001652</c:v>
                </c:pt>
                <c:pt idx="4">
                  <c:v>97041.832632884587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6-45CC-91E3-F4A3950B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89984"/>
        <c:axId val="119680000"/>
      </c:lineChart>
      <c:catAx>
        <c:axId val="11967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19678464"/>
        <c:crosses val="autoZero"/>
        <c:auto val="1"/>
        <c:lblAlgn val="ctr"/>
        <c:lblOffset val="100"/>
        <c:noMultiLvlLbl val="0"/>
      </c:catAx>
      <c:valAx>
        <c:axId val="119678464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spPr>
          <a:ln>
            <a:noFill/>
          </a:ln>
        </c:spPr>
        <c:crossAx val="119676928"/>
        <c:crosses val="autoZero"/>
        <c:crossBetween val="between"/>
        <c:dispUnits>
          <c:builtInUnit val="thousands"/>
        </c:dispUnits>
      </c:valAx>
      <c:valAx>
        <c:axId val="119680000"/>
        <c:scaling>
          <c:orientation val="minMax"/>
          <c:min val="50000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crossAx val="119689984"/>
        <c:crosses val="max"/>
        <c:crossBetween val="between"/>
        <c:dispUnits>
          <c:builtInUnit val="thousands"/>
        </c:dispUnits>
      </c:valAx>
      <c:catAx>
        <c:axId val="119689984"/>
        <c:scaling>
          <c:orientation val="minMax"/>
        </c:scaling>
        <c:delete val="1"/>
        <c:axPos val="b"/>
        <c:majorTickMark val="out"/>
        <c:minorTickMark val="none"/>
        <c:tickLblPos val="none"/>
        <c:crossAx val="1196800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3.8416071565691469E-2"/>
          <c:y val="1.8041464773497207E-3"/>
          <c:w val="0.38316037011441301"/>
          <c:h val="0.27851955372048459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3</xdr:row>
      <xdr:rowOff>83820</xdr:rowOff>
    </xdr:from>
    <xdr:to>
      <xdr:col>3</xdr:col>
      <xdr:colOff>629412</xdr:colOff>
      <xdr:row>11</xdr:row>
      <xdr:rowOff>45720</xdr:rowOff>
    </xdr:to>
    <xdr:pic>
      <xdr:nvPicPr>
        <xdr:cNvPr id="5" name="Imagem 4" descr="Telhas e Sistemas Construtivos » Eternit » A Marca da Coruja">
          <a:extLst>
            <a:ext uri="{FF2B5EF4-FFF2-40B4-BE49-F238E27FC236}">
              <a16:creationId xmlns:a16="http://schemas.microsoft.com/office/drawing/2014/main" id="{1642D7AD-C0B9-4D6D-AEDA-EE43AEEC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815340"/>
          <a:ext cx="3060192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134</xdr:row>
      <xdr:rowOff>119063</xdr:rowOff>
    </xdr:from>
    <xdr:to>
      <xdr:col>5</xdr:col>
      <xdr:colOff>609600</xdr:colOff>
      <xdr:row>150</xdr:row>
      <xdr:rowOff>119063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A4DBF63B-7026-47A2-A9A2-5C66AF6E368E}"/>
            </a:ext>
          </a:extLst>
        </xdr:cNvPr>
        <xdr:cNvGrpSpPr/>
      </xdr:nvGrpSpPr>
      <xdr:grpSpPr>
        <a:xfrm>
          <a:off x="2838450" y="24245888"/>
          <a:ext cx="3810000" cy="2743200"/>
          <a:chOff x="4857750" y="24245888"/>
          <a:chExt cx="4572000" cy="274320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9D20C0F0-2975-4D2C-8D3D-58C44778DFCF}"/>
              </a:ext>
            </a:extLst>
          </xdr:cNvPr>
          <xdr:cNvGraphicFramePr/>
        </xdr:nvGraphicFramePr>
        <xdr:xfrm>
          <a:off x="4857750" y="2424588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Conector reto 3">
            <a:extLst>
              <a:ext uri="{FF2B5EF4-FFF2-40B4-BE49-F238E27FC236}">
                <a16:creationId xmlns:a16="http://schemas.microsoft.com/office/drawing/2014/main" id="{A21B68EA-B7FC-4191-B2CB-DB4D90E91123}"/>
              </a:ext>
            </a:extLst>
          </xdr:cNvPr>
          <xdr:cNvCxnSpPr/>
        </xdr:nvCxnSpPr>
        <xdr:spPr>
          <a:xfrm flipH="1" flipV="1">
            <a:off x="7802880" y="24422099"/>
            <a:ext cx="19050" cy="2016000"/>
          </a:xfrm>
          <a:prstGeom prst="line">
            <a:avLst/>
          </a:prstGeom>
          <a:ln w="22225">
            <a:solidFill>
              <a:srgbClr val="1E849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817A9214-1221-4774-8CA4-9F0702CD0471}"/>
              </a:ext>
            </a:extLst>
          </xdr:cNvPr>
          <xdr:cNvSpPr txBox="1"/>
        </xdr:nvSpPr>
        <xdr:spPr>
          <a:xfrm>
            <a:off x="7810500" y="24593551"/>
            <a:ext cx="795466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 b="1">
                <a:solidFill>
                  <a:srgbClr val="1E8496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Forecast</a:t>
            </a:r>
            <a:endParaRPr lang="pt-BR" sz="800" b="1">
              <a:solidFill>
                <a:srgbClr val="1E8496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847725</xdr:colOff>
      <xdr:row>135</xdr:row>
      <xdr:rowOff>52388</xdr:rowOff>
    </xdr:from>
    <xdr:to>
      <xdr:col>10</xdr:col>
      <xdr:colOff>180975</xdr:colOff>
      <xdr:row>151</xdr:row>
      <xdr:rowOff>52388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74D6D557-66CD-4E6D-87C6-C14DBA25F995}"/>
            </a:ext>
          </a:extLst>
        </xdr:cNvPr>
        <xdr:cNvGrpSpPr/>
      </xdr:nvGrpSpPr>
      <xdr:grpSpPr>
        <a:xfrm>
          <a:off x="6886575" y="24350663"/>
          <a:ext cx="3810000" cy="2743200"/>
          <a:chOff x="4857750" y="24245888"/>
          <a:chExt cx="4572000" cy="2743200"/>
        </a:xfrm>
      </xdr:grpSpPr>
      <xdr:graphicFrame macro="">
        <xdr:nvGraphicFramePr>
          <xdr:cNvPr id="13" name="Gráfico 12">
            <a:extLst>
              <a:ext uri="{FF2B5EF4-FFF2-40B4-BE49-F238E27FC236}">
                <a16:creationId xmlns:a16="http://schemas.microsoft.com/office/drawing/2014/main" id="{3FED479A-72D0-4F8E-B3CD-5F27A947F3BF}"/>
              </a:ext>
            </a:extLst>
          </xdr:cNvPr>
          <xdr:cNvGraphicFramePr/>
        </xdr:nvGraphicFramePr>
        <xdr:xfrm>
          <a:off x="4857750" y="2424588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4" name="Conector reto 13">
            <a:extLst>
              <a:ext uri="{FF2B5EF4-FFF2-40B4-BE49-F238E27FC236}">
                <a16:creationId xmlns:a16="http://schemas.microsoft.com/office/drawing/2014/main" id="{7A6A03E6-48F5-450E-9293-25066C961798}"/>
              </a:ext>
            </a:extLst>
          </xdr:cNvPr>
          <xdr:cNvCxnSpPr/>
        </xdr:nvCxnSpPr>
        <xdr:spPr>
          <a:xfrm flipH="1" flipV="1">
            <a:off x="7791450" y="24422099"/>
            <a:ext cx="19050" cy="2016000"/>
          </a:xfrm>
          <a:prstGeom prst="line">
            <a:avLst/>
          </a:prstGeom>
          <a:ln w="22225">
            <a:solidFill>
              <a:srgbClr val="1E849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FAF1079D-3922-4FCE-AE5E-0307F00B0328}"/>
              </a:ext>
            </a:extLst>
          </xdr:cNvPr>
          <xdr:cNvSpPr txBox="1"/>
        </xdr:nvSpPr>
        <xdr:spPr>
          <a:xfrm>
            <a:off x="7810500" y="24593551"/>
            <a:ext cx="795466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 b="1">
                <a:solidFill>
                  <a:srgbClr val="1E8496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Forecast</a:t>
            </a:r>
            <a:endParaRPr lang="pt-BR" sz="800" b="1">
              <a:solidFill>
                <a:srgbClr val="1E8496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466725</xdr:colOff>
      <xdr:row>1</xdr:row>
      <xdr:rowOff>66675</xdr:rowOff>
    </xdr:from>
    <xdr:to>
      <xdr:col>15</xdr:col>
      <xdr:colOff>95250</xdr:colOff>
      <xdr:row>1</xdr:row>
      <xdr:rowOff>247651</xdr:rowOff>
    </xdr:to>
    <xdr:pic>
      <xdr:nvPicPr>
        <xdr:cNvPr id="13" name="Imagem 12" descr="Telhas e Sistemas Construtivos » Eternit » A Marca da Coruja">
          <a:extLst>
            <a:ext uri="{FF2B5EF4-FFF2-40B4-BE49-F238E27FC236}">
              <a16:creationId xmlns:a16="http://schemas.microsoft.com/office/drawing/2014/main" id="{BE0C6FCB-B178-463B-9477-7AEDA02C6DC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157" b="31685"/>
        <a:stretch/>
      </xdr:blipFill>
      <xdr:spPr bwMode="auto">
        <a:xfrm>
          <a:off x="7572375" y="247650"/>
          <a:ext cx="847725" cy="180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214313</xdr:colOff>
      <xdr:row>3</xdr:row>
      <xdr:rowOff>142874</xdr:rowOff>
    </xdr:from>
    <xdr:to>
      <xdr:col>14</xdr:col>
      <xdr:colOff>488157</xdr:colOff>
      <xdr:row>11</xdr:row>
      <xdr:rowOff>11908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305743</xdr:colOff>
      <xdr:row>20</xdr:row>
      <xdr:rowOff>96129</xdr:rowOff>
    </xdr:from>
    <xdr:to>
      <xdr:col>2</xdr:col>
      <xdr:colOff>140494</xdr:colOff>
      <xdr:row>21</xdr:row>
      <xdr:rowOff>112416</xdr:rowOff>
    </xdr:to>
    <xdr:sp macro="" textlink="">
      <xdr:nvSpPr>
        <xdr:cNvPr id="7" name="Isosceles Triangl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5400000">
          <a:off x="584069" y="4008804"/>
          <a:ext cx="206787" cy="144313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317649</xdr:colOff>
      <xdr:row>33</xdr:row>
      <xdr:rowOff>166056</xdr:rowOff>
    </xdr:from>
    <xdr:to>
      <xdr:col>2</xdr:col>
      <xdr:colOff>152400</xdr:colOff>
      <xdr:row>35</xdr:row>
      <xdr:rowOff>7623</xdr:rowOff>
    </xdr:to>
    <xdr:sp macro="" textlink="">
      <xdr:nvSpPr>
        <xdr:cNvPr id="8" name="Isosceles Triangl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 rot="5400000">
          <a:off x="461878" y="6603602"/>
          <a:ext cx="222567" cy="149076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310027</xdr:colOff>
      <xdr:row>6</xdr:row>
      <xdr:rowOff>189843</xdr:rowOff>
    </xdr:from>
    <xdr:to>
      <xdr:col>2</xdr:col>
      <xdr:colOff>144778</xdr:colOff>
      <xdr:row>8</xdr:row>
      <xdr:rowOff>8009</xdr:rowOff>
    </xdr:to>
    <xdr:sp macro="" textlink="">
      <xdr:nvSpPr>
        <xdr:cNvPr id="9" name="Isosceles Triangle 3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 rot="5400000">
          <a:off x="465957" y="1415038"/>
          <a:ext cx="199166" cy="149076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59532</xdr:colOff>
      <xdr:row>4</xdr:row>
      <xdr:rowOff>23813</xdr:rowOff>
    </xdr:from>
    <xdr:to>
      <xdr:col>8</xdr:col>
      <xdr:colOff>107157</xdr:colOff>
      <xdr:row>5</xdr:row>
      <xdr:rowOff>119063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2833688" y="857251"/>
          <a:ext cx="126206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 b="1">
              <a:solidFill>
                <a:schemeClr val="accent2"/>
              </a:solidFill>
            </a:rPr>
            <a:t>Margem Bruta (%)</a:t>
          </a:r>
        </a:p>
      </xdr:txBody>
    </xdr:sp>
    <xdr:clientData/>
  </xdr:twoCellAnchor>
  <xdr:twoCellAnchor>
    <xdr:from>
      <xdr:col>1</xdr:col>
      <xdr:colOff>305743</xdr:colOff>
      <xdr:row>46</xdr:row>
      <xdr:rowOff>96129</xdr:rowOff>
    </xdr:from>
    <xdr:to>
      <xdr:col>2</xdr:col>
      <xdr:colOff>140494</xdr:colOff>
      <xdr:row>47</xdr:row>
      <xdr:rowOff>112416</xdr:rowOff>
    </xdr:to>
    <xdr:sp macro="" textlink="">
      <xdr:nvSpPr>
        <xdr:cNvPr id="14" name="Isosceles Triangle 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 rot="5400000">
          <a:off x="584069" y="4008804"/>
          <a:ext cx="206787" cy="144313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130968</xdr:colOff>
      <xdr:row>13</xdr:row>
      <xdr:rowOff>23813</xdr:rowOff>
    </xdr:from>
    <xdr:to>
      <xdr:col>14</xdr:col>
      <xdr:colOff>500063</xdr:colOff>
      <xdr:row>28</xdr:row>
      <xdr:rowOff>178593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238125</xdr:colOff>
      <xdr:row>31</xdr:row>
      <xdr:rowOff>-1</xdr:rowOff>
    </xdr:from>
    <xdr:to>
      <xdr:col>14</xdr:col>
      <xdr:colOff>404813</xdr:colOff>
      <xdr:row>38</xdr:row>
      <xdr:rowOff>134937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414337</xdr:colOff>
      <xdr:row>31</xdr:row>
      <xdr:rowOff>164306</xdr:rowOff>
    </xdr:from>
    <xdr:to>
      <xdr:col>8</xdr:col>
      <xdr:colOff>35718</xdr:colOff>
      <xdr:row>33</xdr:row>
      <xdr:rowOff>130968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2533650" y="6141244"/>
          <a:ext cx="1490662" cy="347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 b="1">
              <a:solidFill>
                <a:schemeClr val="accent4"/>
              </a:solidFill>
            </a:rPr>
            <a:t>Margem EBITDA</a:t>
          </a:r>
          <a:r>
            <a:rPr lang="pt-BR" sz="1100" b="1" baseline="0">
              <a:solidFill>
                <a:schemeClr val="accent4"/>
              </a:solidFill>
            </a:rPr>
            <a:t> </a:t>
          </a:r>
          <a:r>
            <a:rPr lang="pt-BR" sz="1100" b="1">
              <a:solidFill>
                <a:schemeClr val="accent4"/>
              </a:solidFill>
            </a:rPr>
            <a:t>(%)</a:t>
          </a:r>
        </a:p>
      </xdr:txBody>
    </xdr:sp>
    <xdr:clientData/>
  </xdr:twoCellAnchor>
  <xdr:twoCellAnchor>
    <xdr:from>
      <xdr:col>16</xdr:col>
      <xdr:colOff>828675</xdr:colOff>
      <xdr:row>24</xdr:row>
      <xdr:rowOff>9524</xdr:rowOff>
    </xdr:from>
    <xdr:to>
      <xdr:col>22</xdr:col>
      <xdr:colOff>76200</xdr:colOff>
      <xdr:row>38</xdr:row>
      <xdr:rowOff>57149</xdr:rowOff>
    </xdr:to>
    <xdr:graphicFrame macro="">
      <xdr:nvGraphicFramePr>
        <xdr:cNvPr id="17" name="Chart 1">
          <a:extLst>
            <a:ext uri="{FF2B5EF4-FFF2-40B4-BE49-F238E27FC236}">
              <a16:creationId xmlns:a16="http://schemas.microsoft.com/office/drawing/2014/main" id="{D1AB1B4F-A9AC-4A23-A9BC-E44EB123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41</xdr:row>
      <xdr:rowOff>76199</xdr:rowOff>
    </xdr:from>
    <xdr:to>
      <xdr:col>21</xdr:col>
      <xdr:colOff>1323976</xdr:colOff>
      <xdr:row>52</xdr:row>
      <xdr:rowOff>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8FCCA40-C7F0-4778-B3DD-DC8FCA752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78582</xdr:colOff>
      <xdr:row>41</xdr:row>
      <xdr:rowOff>128588</xdr:rowOff>
    </xdr:from>
    <xdr:to>
      <xdr:col>19</xdr:col>
      <xdr:colOff>497682</xdr:colOff>
      <xdr:row>43</xdr:row>
      <xdr:rowOff>42863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A4CF2827-5772-4CBA-AD7D-7F1EA6B83030}"/>
            </a:ext>
          </a:extLst>
        </xdr:cNvPr>
        <xdr:cNvSpPr txBox="1"/>
      </xdr:nvSpPr>
      <xdr:spPr>
        <a:xfrm>
          <a:off x="11203782" y="7729538"/>
          <a:ext cx="12668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 b="1">
              <a:solidFill>
                <a:schemeClr val="accent2"/>
              </a:solidFill>
            </a:rPr>
            <a:t>Margem Bruta (%)</a:t>
          </a:r>
        </a:p>
      </xdr:txBody>
    </xdr:sp>
    <xdr:clientData/>
  </xdr:twoCellAnchor>
  <xdr:twoCellAnchor>
    <xdr:from>
      <xdr:col>16</xdr:col>
      <xdr:colOff>892968</xdr:colOff>
      <xdr:row>54</xdr:row>
      <xdr:rowOff>161925</xdr:rowOff>
    </xdr:from>
    <xdr:to>
      <xdr:col>21</xdr:col>
      <xdr:colOff>1263468</xdr:colOff>
      <xdr:row>66</xdr:row>
      <xdr:rowOff>16668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2F67A7E-EFB6-4355-9656-BFE9CE66F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728ADCE1-3A08-48DE-8F8B-71E1054E65C0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7C3CC81A-3CD4-4151-B629-D9E15F19CD83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728ADCE1-3A08-48DE-8F8B-71E1054E65C0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id="{F453132D-91CC-493B-A833-F9D736EA10E1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id="{728ADCE1-3A08-48DE-8F8B-71E1054E65C0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id="{7C3CC81A-3CD4-4151-B629-D9E15F19CD83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  <cdr:relSizeAnchor xmlns:cdr="http://schemas.openxmlformats.org/drawingml/2006/chartDrawing">
    <cdr:from>
      <cdr:x>0.78595</cdr:x>
      <cdr:y>0.04273</cdr:y>
    </cdr:from>
    <cdr:to>
      <cdr:x>0.89216</cdr:x>
      <cdr:y>0.20513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id="{728ADCE1-3A08-48DE-8F8B-71E1054E65C0}"/>
            </a:ext>
          </a:extLst>
        </cdr:cNvPr>
        <cdr:cNvSpPr txBox="1"/>
      </cdr:nvSpPr>
      <cdr:spPr>
        <a:xfrm xmlns:a="http://schemas.openxmlformats.org/drawingml/2006/main">
          <a:off x="5726904" y="59531"/>
          <a:ext cx="773907" cy="22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0.78694</cdr:x>
      <cdr:y>0.04504</cdr:y>
    </cdr:from>
    <cdr:to>
      <cdr:x>0.89863</cdr:x>
      <cdr:y>0.21622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5453061" y="59530"/>
          <a:ext cx="773912" cy="226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0.74523</cdr:x>
      <cdr:y>1.43572E-6</cdr:y>
    </cdr:from>
    <cdr:to>
      <cdr:x>0.89216</cdr:x>
      <cdr:y>0.1641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4067175" y="2"/>
          <a:ext cx="801877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002060"/>
              </a:solidFill>
            </a:rPr>
            <a:t>Forecast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1269</xdr:row>
      <xdr:rowOff>12700</xdr:rowOff>
    </xdr:from>
    <xdr:to>
      <xdr:col>8</xdr:col>
      <xdr:colOff>76200</xdr:colOff>
      <xdr:row>1280</xdr:row>
      <xdr:rowOff>76200</xdr:rowOff>
    </xdr:to>
    <xdr:sp macro="" textlink="">
      <xdr:nvSpPr>
        <xdr:cNvPr id="2" name="Arrow: Left 3">
          <a:extLst>
            <a:ext uri="{FF2B5EF4-FFF2-40B4-BE49-F238E27FC236}">
              <a16:creationId xmlns:a16="http://schemas.microsoft.com/office/drawing/2014/main" id="{73B36865-8480-4193-BE78-2EC46B28E869}"/>
            </a:ext>
          </a:extLst>
        </xdr:cNvPr>
        <xdr:cNvSpPr/>
      </xdr:nvSpPr>
      <xdr:spPr>
        <a:xfrm>
          <a:off x="4828540" y="213197440"/>
          <a:ext cx="1480820" cy="1991360"/>
        </a:xfrm>
        <a:prstGeom prst="leftArrow">
          <a:avLst/>
        </a:prstGeom>
        <a:solidFill>
          <a:srgbClr val="1E849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100">
              <a:solidFill>
                <a:schemeClr val="bg1"/>
              </a:solidFill>
            </a:rPr>
            <a:t>Copy and paste</a:t>
          </a:r>
          <a:r>
            <a:rPr lang="en-US" sz="1100" baseline="0">
              <a:solidFill>
                <a:schemeClr val="bg1"/>
              </a:solidFill>
            </a:rPr>
            <a:t> from dashboard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228600</xdr:colOff>
      <xdr:row>1</xdr:row>
      <xdr:rowOff>12700</xdr:rowOff>
    </xdr:from>
    <xdr:to>
      <xdr:col>23</xdr:col>
      <xdr:colOff>403661</xdr:colOff>
      <xdr:row>2</xdr:row>
      <xdr:rowOff>73660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2B8F1BC4-DC0D-422C-81E9-7B06F334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2720" y="180340"/>
          <a:ext cx="784661" cy="2438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https://www.bing.com/financeapi/forcetrigger?t=apmivh&amp;q=BVMF%3aETER3&amp;form=skydnc</v>
    <v>Learn more on Bing</v>
  </rv>
  <rv s="1">
    <v>pt-BR</v>
    <v>apmivh</v>
    <v>268435456</v>
    <v>1</v>
    <v>Da plataforma Refinitiv</v>
    <v>0</v>
    <v>1</v>
    <v>Eternit S.A. (BVMF:ETER3)</v>
    <v>3</v>
    <v>4</v>
    <v>Finance</v>
    <v>5</v>
    <v>34.72</v>
    <v>4.24</v>
    <v>BVMF</v>
    <v>61776580</v>
    <v>19.75</v>
    <v>1940</v>
    <v>19.22</v>
    <v>1.6782999999999999</v>
    <v>B3 - Brazil Stock Exchange</v>
    <v>1181253000</v>
    <v>A Eternit S.A., anteriormente Indústrias Eternit S.A., é uma empresa brasileira que se dedica à fabricação e venda de materiais de construção feitos a partir fibrocimento, cimento, concreto, gesso, metal e plástico. Os produtos da Empresa incluem telhados e formas feitas de fibrocimento e cimento reforçadas com fibra sintética; coberturas metálicas; cerâmicas sanitárias; painéis de paredes; tanques de água; filtros de água para canos e formas metálicas utilizadas na construção de paredes e coberturas, entre outros. Além disso, a subsidiária da Empresa, Sama S.A. Minerações Associadas, atua na extração e processamento de amianto crisotila. Em 31 de dezembro de 2011, a Empresa operava quatro fábricas localizadas nos estados brasileiros da Bahia, Goiás, Paraná e Rio de Janeiro, e possuía várias subsidiárias, como a Engedis Distribuição Ltda., Precon Goiás Industrial Ltda. e Wagner Ltda., entre outras. Em fevereiro de 2012, a Empresa entrou no segmento de metais sanitários.</v>
    <v>BVMF</v>
    <v>19.11</v>
    <v>631</v>
    <v>44432.607407407406</v>
    <v>0</v>
    <v>BRL</v>
    <v>Eternit S.A.</v>
    <v>Eternit S.A.</v>
    <v>19.41</v>
    <v>19.57</v>
    <v>Rua Dr. Fernandes Coelho, 85,8 andar, Pinheiros, SAO PAULO, SAO PAULO, 05.423-040 BR</v>
    <v>Construction Materials</v>
    <v>ETER3</v>
    <v>Ações</v>
    <v>Eternit S.A. (BVMF:ETER3)</v>
    <v>0.46</v>
    <v>2.4070999999999999E-2</v>
    <v>375100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6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165" formatCode="_-[$R$-416]\ * #,##0.00_-;\-[$R$-416]\ * #,##0.00_-;_-[$R$-416]\ * &quot;-&quot;??_-;_-@_-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1" formatCode="0"/>
    </x:dxf>
    <x:dxf>
      <x:numFmt numFmtId="164" formatCode="_-[$R$-416]\ * #,##0_-;\-[$R$-416]\ * #,##0_-;_-[$R$-416]\ * &quot;-&quot;_-;_-@_-"/>
    </x:dxf>
    <x:dxf>
      <x:numFmt numFmtId="27" formatCode="dd/mm/yyyy\ hh:mm"/>
    </x:dxf>
  </dxfs>
  <richProperties>
    <rPr n="IsTitleField" t="b"/>
  </richProperties>
  <richStyles>
    <rSty dxfid="0"/>
    <rSty dxfid="1"/>
    <rSty>
      <rpv i="0">1</rpv>
    </rSty>
    <rSty dxfid="2"/>
    <rSty dxfid="3"/>
    <rSty dxfid="4"/>
    <rSty dxfid="5"/>
    <rSty dxfid="6"/>
    <rSty dxfid="7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showGridLines="0" zoomScaleNormal="100" workbookViewId="0">
      <selection activeCell="C13" sqref="C13"/>
    </sheetView>
  </sheetViews>
  <sheetFormatPr defaultColWidth="9.33203125" defaultRowHeight="13.8" x14ac:dyDescent="0.25"/>
  <cols>
    <col min="1" max="1" width="5.5546875" style="106" customWidth="1"/>
    <col min="2" max="2" width="11" style="106" customWidth="1"/>
    <col min="3" max="3" width="29.33203125" style="106" customWidth="1"/>
    <col min="4" max="13" width="11" style="106" customWidth="1"/>
    <col min="14" max="14" width="13.33203125" style="106" customWidth="1"/>
    <col min="15" max="22" width="11" style="106" customWidth="1"/>
    <col min="23" max="25" width="9.33203125" style="106"/>
    <col min="26" max="26" width="9.33203125" style="106" customWidth="1"/>
    <col min="27" max="16384" width="9.33203125" style="106"/>
  </cols>
  <sheetData>
    <row r="1" spans="1:15" ht="19.5" customHeight="1" x14ac:dyDescent="0.3">
      <c r="A1" s="105"/>
    </row>
    <row r="2" spans="1:15" ht="19.5" customHeight="1" thickBot="1" x14ac:dyDescent="0.3"/>
    <row r="3" spans="1:15" ht="19.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</row>
    <row r="4" spans="1:15" ht="19.5" customHeight="1" x14ac:dyDescent="0.25">
      <c r="B4" s="43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44"/>
    </row>
    <row r="5" spans="1:15" ht="19.5" customHeight="1" x14ac:dyDescent="0.25">
      <c r="B5" s="4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44"/>
    </row>
    <row r="6" spans="1:15" ht="19.5" customHeight="1" x14ac:dyDescent="0.25">
      <c r="B6" s="43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44"/>
    </row>
    <row r="7" spans="1:15" ht="19.5" customHeight="1" x14ac:dyDescent="0.25">
      <c r="B7" s="4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44"/>
    </row>
    <row r="8" spans="1:15" ht="19.5" customHeight="1" x14ac:dyDescent="0.25">
      <c r="B8" s="4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4"/>
    </row>
    <row r="9" spans="1:15" ht="19.5" customHeight="1" x14ac:dyDescent="0.25">
      <c r="B9" s="43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44"/>
    </row>
    <row r="10" spans="1:15" ht="19.5" customHeight="1" x14ac:dyDescent="0.25">
      <c r="B10" s="43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4"/>
    </row>
    <row r="11" spans="1:15" ht="19.5" customHeight="1" x14ac:dyDescent="0.25">
      <c r="B11" s="43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44"/>
    </row>
    <row r="12" spans="1:15" ht="28.2" x14ac:dyDescent="0.5">
      <c r="B12" s="43"/>
      <c r="C12" s="26" t="s">
        <v>261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/>
      <c r="O12" s="44"/>
    </row>
    <row r="13" spans="1:15" ht="19.5" customHeight="1" x14ac:dyDescent="0.25">
      <c r="B13" s="43"/>
      <c r="C13" s="27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44"/>
    </row>
    <row r="14" spans="1:15" ht="19.5" customHeight="1" x14ac:dyDescent="0.25">
      <c r="B14" s="43"/>
      <c r="C14" s="28" t="s">
        <v>69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44"/>
    </row>
    <row r="15" spans="1:15" ht="19.5" customHeight="1" x14ac:dyDescent="0.3">
      <c r="B15" s="43"/>
      <c r="C15" s="45" t="s">
        <v>120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44"/>
    </row>
    <row r="16" spans="1:15" ht="19.5" customHeight="1" x14ac:dyDescent="0.3">
      <c r="B16" s="43"/>
      <c r="C16" s="46" t="s">
        <v>121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44"/>
    </row>
    <row r="17" spans="2:15" ht="19.5" customHeight="1" x14ac:dyDescent="0.25">
      <c r="B17" s="43"/>
      <c r="C17" s="29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44"/>
    </row>
    <row r="18" spans="2:15" ht="19.5" customHeight="1" x14ac:dyDescent="0.25">
      <c r="B18" s="43"/>
      <c r="C18" s="29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44"/>
    </row>
    <row r="19" spans="2:15" ht="19.5" customHeight="1" x14ac:dyDescent="0.25">
      <c r="B19" s="47"/>
      <c r="C19" s="30" t="s">
        <v>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48"/>
    </row>
    <row r="20" spans="2:15" ht="19.5" customHeight="1" x14ac:dyDescent="0.25">
      <c r="B20" s="47"/>
      <c r="C20" s="31" t="s">
        <v>71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48"/>
    </row>
    <row r="21" spans="2:15" ht="19.5" customHeight="1" x14ac:dyDescent="0.25">
      <c r="B21" s="47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48"/>
    </row>
    <row r="22" spans="2:15" ht="19.5" customHeight="1" x14ac:dyDescent="0.3">
      <c r="B22" s="47"/>
      <c r="C22" s="46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48"/>
    </row>
    <row r="23" spans="2:15" ht="19.5" customHeight="1" x14ac:dyDescent="0.25">
      <c r="B23" s="47"/>
      <c r="C23" s="32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48"/>
    </row>
    <row r="24" spans="2:15" ht="19.5" customHeight="1" x14ac:dyDescent="0.25">
      <c r="B24" s="47"/>
      <c r="C24" s="107" t="s">
        <v>259</v>
      </c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48"/>
    </row>
    <row r="25" spans="2:15" ht="19.5" customHeight="1" x14ac:dyDescent="0.25">
      <c r="B25" s="49"/>
      <c r="C25" s="107" t="s">
        <v>260</v>
      </c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50"/>
    </row>
    <row r="26" spans="2:15" ht="19.5" customHeight="1" x14ac:dyDescent="0.25">
      <c r="B26" s="49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50"/>
    </row>
    <row r="27" spans="2:15" ht="19.5" customHeight="1" x14ac:dyDescent="0.25">
      <c r="B27" s="49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50"/>
    </row>
    <row r="28" spans="2:15" ht="19.5" customHeight="1" x14ac:dyDescent="0.25">
      <c r="B28" s="49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50"/>
    </row>
    <row r="29" spans="2:15" ht="19.5" customHeight="1" thickBot="1" x14ac:dyDescent="0.3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3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15" location="'Fluxo de Caixa Descontado'!A1" display="Fluxo de Caixa Descontado" xr:uid="{00000000-0004-0000-0000-000000000000}"/>
  </hyperlinks>
  <pageMargins left="0.7" right="0.7" top="0.75" bottom="0.75" header="0.3" footer="0.3"/>
  <pageSetup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"/>
  <sheetViews>
    <sheetView showGridLines="0" zoomScale="80" zoomScaleNormal="80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defaultColWidth="9.109375" defaultRowHeight="13.8" outlineLevelRow="1" outlineLevelCol="1" x14ac:dyDescent="0.3"/>
  <cols>
    <col min="1" max="1" width="62.44140625" style="62" customWidth="1"/>
    <col min="2" max="4" width="13.109375" style="62" customWidth="1" outlineLevel="1"/>
    <col min="5" max="5" width="15.88671875" style="62" customWidth="1" outlineLevel="1"/>
    <col min="6" max="6" width="13.109375" style="62" customWidth="1" outlineLevel="1"/>
    <col min="7" max="9" width="13.109375" style="62" customWidth="1"/>
    <col min="10" max="11" width="13.109375" style="69" customWidth="1"/>
    <col min="12" max="16" width="13.109375" style="62" customWidth="1"/>
    <col min="17" max="16384" width="9.109375" style="69"/>
  </cols>
  <sheetData>
    <row r="1" spans="1:16" s="5" customFormat="1" ht="15.6" x14ac:dyDescent="0.3">
      <c r="A1" s="96"/>
      <c r="B1" s="98"/>
      <c r="C1" s="98"/>
      <c r="D1" s="99"/>
      <c r="E1" s="100"/>
      <c r="F1" s="100"/>
      <c r="G1" s="100"/>
      <c r="H1" s="100"/>
      <c r="I1" s="100"/>
      <c r="J1" s="100"/>
      <c r="K1" s="100"/>
      <c r="L1" s="102" t="s">
        <v>119</v>
      </c>
      <c r="M1" s="103"/>
      <c r="N1" s="103"/>
      <c r="O1" s="103"/>
      <c r="P1" s="103"/>
    </row>
    <row r="2" spans="1:16" s="5" customFormat="1" ht="21" customHeight="1" x14ac:dyDescent="0.35">
      <c r="A2" s="97" t="s">
        <v>68</v>
      </c>
      <c r="B2" s="101">
        <v>2011</v>
      </c>
      <c r="C2" s="101">
        <v>2012</v>
      </c>
      <c r="D2" s="101">
        <v>2013</v>
      </c>
      <c r="E2" s="101">
        <v>2014</v>
      </c>
      <c r="F2" s="101">
        <v>2015</v>
      </c>
      <c r="G2" s="101">
        <v>2016</v>
      </c>
      <c r="H2" s="101">
        <v>2017</v>
      </c>
      <c r="I2" s="101">
        <v>2018</v>
      </c>
      <c r="J2" s="101">
        <v>2019</v>
      </c>
      <c r="K2" s="101">
        <v>2020</v>
      </c>
      <c r="L2" s="104">
        <v>2021</v>
      </c>
      <c r="M2" s="104">
        <v>2022</v>
      </c>
      <c r="N2" s="104">
        <v>2023</v>
      </c>
      <c r="O2" s="104">
        <v>2024</v>
      </c>
      <c r="P2" s="104">
        <v>2025</v>
      </c>
    </row>
    <row r="3" spans="1:16" s="59" customFormat="1" x14ac:dyDescent="0.25">
      <c r="A3" s="59" t="s">
        <v>128</v>
      </c>
      <c r="B3" s="60" t="str">
        <f t="shared" ref="B3:P3" si="0">IFERROR(IF(ABS(B105-B129)&gt;1,"ERRO","OK"),"OK")</f>
        <v>OK</v>
      </c>
      <c r="C3" s="60" t="str">
        <f t="shared" si="0"/>
        <v>OK</v>
      </c>
      <c r="D3" s="60" t="str">
        <f t="shared" si="0"/>
        <v>OK</v>
      </c>
      <c r="E3" s="60" t="str">
        <f t="shared" si="0"/>
        <v>OK</v>
      </c>
      <c r="F3" s="60" t="str">
        <f t="shared" si="0"/>
        <v>OK</v>
      </c>
      <c r="G3" s="60" t="str">
        <f t="shared" si="0"/>
        <v>OK</v>
      </c>
      <c r="H3" s="60" t="str">
        <f t="shared" si="0"/>
        <v>OK</v>
      </c>
      <c r="I3" s="60" t="str">
        <f t="shared" si="0"/>
        <v>OK</v>
      </c>
      <c r="J3" s="60" t="str">
        <f t="shared" si="0"/>
        <v>OK</v>
      </c>
      <c r="K3" s="60" t="str">
        <f t="shared" si="0"/>
        <v>OK</v>
      </c>
      <c r="L3" s="60" t="str">
        <f t="shared" si="0"/>
        <v>OK</v>
      </c>
      <c r="M3" s="60" t="str">
        <f t="shared" si="0"/>
        <v>OK</v>
      </c>
      <c r="N3" s="60" t="str">
        <f t="shared" si="0"/>
        <v>OK</v>
      </c>
      <c r="O3" s="60" t="str">
        <f t="shared" si="0"/>
        <v>OK</v>
      </c>
      <c r="P3" s="60" t="str">
        <f t="shared" si="0"/>
        <v>OK</v>
      </c>
    </row>
    <row r="4" spans="1:16" s="59" customFormat="1" x14ac:dyDescent="0.25">
      <c r="B4" s="61" t="s">
        <v>76</v>
      </c>
      <c r="C4" s="62"/>
      <c r="D4" s="63">
        <v>1</v>
      </c>
      <c r="E4" s="59" t="str">
        <f>IF(D4=1,"Base",IF(D4=2,"Pessimista",IF(D4=3,"Otimista","")))</f>
        <v>Base</v>
      </c>
      <c r="F4" s="64"/>
      <c r="H4" s="60" t="s">
        <v>137</v>
      </c>
      <c r="I4" s="75"/>
      <c r="J4" s="61"/>
    </row>
    <row r="5" spans="1:16" s="59" customFormat="1" ht="12.75" customHeight="1" x14ac:dyDescent="0.25">
      <c r="J5" s="61"/>
    </row>
    <row r="6" spans="1:16" s="5" customFormat="1" ht="20.399999999999999" x14ac:dyDescent="0.35">
      <c r="A6" s="33" t="s">
        <v>66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s="5" customFormat="1" ht="15.6" outlineLevel="1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5" customFormat="1" ht="15.6" outlineLevel="1" x14ac:dyDescent="0.3">
      <c r="A8" s="6" t="s">
        <v>73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s="5" customFormat="1" ht="15.6" outlineLevel="1" x14ac:dyDescent="0.3">
      <c r="A9" s="3" t="s">
        <v>77</v>
      </c>
      <c r="B9" s="2"/>
      <c r="C9" s="2"/>
      <c r="D9" s="2"/>
      <c r="E9" s="2"/>
      <c r="F9" s="2"/>
      <c r="G9" s="2"/>
      <c r="H9" s="2"/>
      <c r="I9" s="2"/>
      <c r="J9" s="2"/>
      <c r="K9" s="35"/>
      <c r="L9" s="35">
        <v>0.4</v>
      </c>
      <c r="M9" s="35">
        <v>0.25</v>
      </c>
      <c r="N9" s="35">
        <v>0.1</v>
      </c>
      <c r="O9" s="35">
        <v>0.05</v>
      </c>
      <c r="P9" s="35">
        <v>0.05</v>
      </c>
    </row>
    <row r="10" spans="1:16" s="5" customFormat="1" ht="15.6" outlineLevel="1" x14ac:dyDescent="0.3">
      <c r="A10" s="4" t="s">
        <v>78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36">
        <v>-0.68</v>
      </c>
      <c r="M10" s="36">
        <f t="shared" ref="M10:P21" si="1">L10</f>
        <v>-0.68</v>
      </c>
      <c r="N10" s="36">
        <f t="shared" si="1"/>
        <v>-0.68</v>
      </c>
      <c r="O10" s="36">
        <f t="shared" si="1"/>
        <v>-0.68</v>
      </c>
      <c r="P10" s="36">
        <f t="shared" si="1"/>
        <v>-0.68</v>
      </c>
    </row>
    <row r="11" spans="1:16" s="5" customFormat="1" ht="15.6" outlineLevel="1" x14ac:dyDescent="0.3">
      <c r="A11" s="4" t="s">
        <v>79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36">
        <f>-11%</f>
        <v>-0.11</v>
      </c>
      <c r="M11" s="36">
        <f t="shared" si="1"/>
        <v>-0.11</v>
      </c>
      <c r="N11" s="36">
        <f t="shared" si="1"/>
        <v>-0.11</v>
      </c>
      <c r="O11" s="36">
        <f t="shared" si="1"/>
        <v>-0.11</v>
      </c>
      <c r="P11" s="36">
        <f t="shared" si="1"/>
        <v>-0.11</v>
      </c>
    </row>
    <row r="12" spans="1:16" s="5" customFormat="1" ht="15.6" outlineLevel="1" x14ac:dyDescent="0.3">
      <c r="A12" s="4" t="s">
        <v>117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36">
        <v>-0.1275</v>
      </c>
      <c r="M12" s="36">
        <f t="shared" si="1"/>
        <v>-0.1275</v>
      </c>
      <c r="N12" s="36">
        <f t="shared" si="1"/>
        <v>-0.1275</v>
      </c>
      <c r="O12" s="36">
        <f t="shared" si="1"/>
        <v>-0.1275</v>
      </c>
      <c r="P12" s="36">
        <f t="shared" si="1"/>
        <v>-0.1275</v>
      </c>
    </row>
    <row r="13" spans="1:16" s="5" customFormat="1" ht="15.6" outlineLevel="1" x14ac:dyDescent="0.3">
      <c r="A13" s="4" t="s">
        <v>118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36">
        <f>AVERAGE(B61,C61,D61,E61,F61,G61,H61,I61,J61,K61)</f>
        <v>0.10599835109234132</v>
      </c>
      <c r="M13" s="36">
        <f t="shared" si="1"/>
        <v>0.10599835109234132</v>
      </c>
      <c r="N13" s="36">
        <f t="shared" si="1"/>
        <v>0.10599835109234132</v>
      </c>
      <c r="O13" s="36">
        <f t="shared" si="1"/>
        <v>0.10599835109234132</v>
      </c>
      <c r="P13" s="36">
        <f t="shared" si="1"/>
        <v>0.10599835109234132</v>
      </c>
    </row>
    <row r="14" spans="1:16" s="5" customFormat="1" ht="15.6" outlineLevel="1" x14ac:dyDescent="0.3">
      <c r="A14" s="4" t="s">
        <v>124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36">
        <f>AVERAGE(B62,C62,D62,E62,F62,G62,H62,I62,J62,K62)</f>
        <v>1.3213982036556424E-2</v>
      </c>
      <c r="M14" s="36">
        <f t="shared" si="1"/>
        <v>1.3213982036556424E-2</v>
      </c>
      <c r="N14" s="36">
        <f t="shared" si="1"/>
        <v>1.3213982036556424E-2</v>
      </c>
      <c r="O14" s="36">
        <f t="shared" si="1"/>
        <v>1.3213982036556424E-2</v>
      </c>
      <c r="P14" s="36">
        <f t="shared" si="1"/>
        <v>1.3213982036556424E-2</v>
      </c>
    </row>
    <row r="15" spans="1:16" s="5" customFormat="1" ht="15.6" outlineLevel="1" x14ac:dyDescent="0.3">
      <c r="A15" s="4" t="s">
        <v>80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36">
        <v>-0.02</v>
      </c>
      <c r="M15" s="36">
        <f t="shared" si="1"/>
        <v>-0.02</v>
      </c>
      <c r="N15" s="36">
        <f t="shared" si="1"/>
        <v>-0.02</v>
      </c>
      <c r="O15" s="36">
        <f t="shared" si="1"/>
        <v>-0.02</v>
      </c>
      <c r="P15" s="36">
        <f t="shared" si="1"/>
        <v>-0.02</v>
      </c>
    </row>
    <row r="16" spans="1:16" s="5" customFormat="1" ht="15.6" outlineLevel="1" x14ac:dyDescent="0.3">
      <c r="A16" s="4" t="s">
        <v>81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36">
        <v>-0.26</v>
      </c>
      <c r="M16" s="36">
        <f t="shared" si="1"/>
        <v>-0.26</v>
      </c>
      <c r="N16" s="36">
        <f t="shared" si="1"/>
        <v>-0.26</v>
      </c>
      <c r="O16" s="36">
        <f t="shared" si="1"/>
        <v>-0.26</v>
      </c>
      <c r="P16" s="36">
        <f t="shared" si="1"/>
        <v>-0.26</v>
      </c>
    </row>
    <row r="17" spans="1:16" s="5" customFormat="1" ht="15.6" outlineLevel="1" x14ac:dyDescent="0.3">
      <c r="A17" s="5" t="s">
        <v>82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37">
        <v>55</v>
      </c>
      <c r="M17" s="37">
        <f t="shared" si="1"/>
        <v>55</v>
      </c>
      <c r="N17" s="37">
        <f t="shared" si="1"/>
        <v>55</v>
      </c>
      <c r="O17" s="37">
        <f t="shared" si="1"/>
        <v>55</v>
      </c>
      <c r="P17" s="37">
        <f t="shared" si="1"/>
        <v>55</v>
      </c>
    </row>
    <row r="18" spans="1:16" s="5" customFormat="1" ht="15.6" outlineLevel="1" x14ac:dyDescent="0.3">
      <c r="A18" s="5" t="s">
        <v>83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37">
        <v>65</v>
      </c>
      <c r="M18" s="37">
        <f t="shared" si="1"/>
        <v>65</v>
      </c>
      <c r="N18" s="37">
        <f t="shared" si="1"/>
        <v>65</v>
      </c>
      <c r="O18" s="37">
        <f t="shared" si="1"/>
        <v>65</v>
      </c>
      <c r="P18" s="37">
        <f t="shared" si="1"/>
        <v>65</v>
      </c>
    </row>
    <row r="19" spans="1:16" s="5" customFormat="1" ht="15.6" outlineLevel="1" x14ac:dyDescent="0.3">
      <c r="A19" s="5" t="s">
        <v>84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38">
        <v>45</v>
      </c>
      <c r="M19" s="38">
        <f t="shared" si="1"/>
        <v>45</v>
      </c>
      <c r="N19" s="38">
        <f t="shared" si="1"/>
        <v>45</v>
      </c>
      <c r="O19" s="38">
        <f t="shared" si="1"/>
        <v>45</v>
      </c>
      <c r="P19" s="38">
        <f t="shared" si="1"/>
        <v>45</v>
      </c>
    </row>
    <row r="20" spans="1:16" s="5" customFormat="1" ht="15.6" outlineLevel="1" x14ac:dyDescent="0.3">
      <c r="A20" s="5" t="s">
        <v>122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54">
        <v>0.04</v>
      </c>
      <c r="M20" s="54">
        <f t="shared" si="1"/>
        <v>0.04</v>
      </c>
      <c r="N20" s="54">
        <f t="shared" si="1"/>
        <v>0.04</v>
      </c>
      <c r="O20" s="54">
        <f t="shared" si="1"/>
        <v>0.04</v>
      </c>
      <c r="P20" s="54">
        <f t="shared" si="1"/>
        <v>0.04</v>
      </c>
    </row>
    <row r="21" spans="1:16" s="5" customFormat="1" ht="15.6" outlineLevel="1" x14ac:dyDescent="0.3">
      <c r="A21" s="5" t="s">
        <v>123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54">
        <v>0.1</v>
      </c>
      <c r="M21" s="54">
        <f t="shared" si="1"/>
        <v>0.1</v>
      </c>
      <c r="N21" s="54">
        <f t="shared" si="1"/>
        <v>0.1</v>
      </c>
      <c r="O21" s="54">
        <f t="shared" si="1"/>
        <v>0.1</v>
      </c>
      <c r="P21" s="54">
        <f t="shared" si="1"/>
        <v>0.1</v>
      </c>
    </row>
    <row r="22" spans="1:16" s="5" customFormat="1" ht="15.6" outlineLevel="1" x14ac:dyDescent="0.3">
      <c r="A22" s="5" t="s">
        <v>85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</row>
    <row r="23" spans="1:16" s="5" customFormat="1" ht="15.6" outlineLevel="1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5" customFormat="1" ht="15.6" outlineLevel="1" x14ac:dyDescent="0.3">
      <c r="A24" s="6" t="s">
        <v>74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s="5" customFormat="1" ht="15.6" outlineLevel="1" x14ac:dyDescent="0.3">
      <c r="A25" s="3" t="s">
        <v>77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35">
        <f>L9*85%</f>
        <v>0.34</v>
      </c>
      <c r="M25" s="35">
        <f t="shared" ref="M25:P25" si="2">M9*85%</f>
        <v>0.21249999999999999</v>
      </c>
      <c r="N25" s="35">
        <f t="shared" si="2"/>
        <v>8.5000000000000006E-2</v>
      </c>
      <c r="O25" s="35">
        <f t="shared" si="2"/>
        <v>4.2500000000000003E-2</v>
      </c>
      <c r="P25" s="35">
        <f t="shared" si="2"/>
        <v>4.2500000000000003E-2</v>
      </c>
    </row>
    <row r="26" spans="1:16" s="5" customFormat="1" ht="15.6" outlineLevel="1" x14ac:dyDescent="0.3">
      <c r="A26" s="4" t="s">
        <v>78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36">
        <v>-0.7</v>
      </c>
      <c r="M26" s="36">
        <f t="shared" ref="M26:P37" si="3">L26</f>
        <v>-0.7</v>
      </c>
      <c r="N26" s="36">
        <f t="shared" si="3"/>
        <v>-0.7</v>
      </c>
      <c r="O26" s="36">
        <f t="shared" si="3"/>
        <v>-0.7</v>
      </c>
      <c r="P26" s="36">
        <f t="shared" si="3"/>
        <v>-0.7</v>
      </c>
    </row>
    <row r="27" spans="1:16" s="5" customFormat="1" ht="15.6" outlineLevel="1" x14ac:dyDescent="0.3">
      <c r="A27" s="4" t="s">
        <v>79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36">
        <f t="shared" ref="L27:L32" si="4">L11</f>
        <v>-0.11</v>
      </c>
      <c r="M27" s="36">
        <f t="shared" si="3"/>
        <v>-0.11</v>
      </c>
      <c r="N27" s="36">
        <f t="shared" si="3"/>
        <v>-0.11</v>
      </c>
      <c r="O27" s="36">
        <f t="shared" si="3"/>
        <v>-0.11</v>
      </c>
      <c r="P27" s="36">
        <f t="shared" si="3"/>
        <v>-0.11</v>
      </c>
    </row>
    <row r="28" spans="1:16" s="5" customFormat="1" ht="15.6" outlineLevel="1" x14ac:dyDescent="0.3">
      <c r="A28" s="4" t="s">
        <v>117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36">
        <f t="shared" si="4"/>
        <v>-0.1275</v>
      </c>
      <c r="M28" s="36">
        <f t="shared" si="3"/>
        <v>-0.1275</v>
      </c>
      <c r="N28" s="36">
        <f t="shared" si="3"/>
        <v>-0.1275</v>
      </c>
      <c r="O28" s="36">
        <f t="shared" si="3"/>
        <v>-0.1275</v>
      </c>
      <c r="P28" s="36">
        <f t="shared" si="3"/>
        <v>-0.1275</v>
      </c>
    </row>
    <row r="29" spans="1:16" s="5" customFormat="1" ht="15.6" outlineLevel="1" x14ac:dyDescent="0.3">
      <c r="A29" s="4" t="s">
        <v>118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36">
        <f t="shared" si="4"/>
        <v>0.10599835109234132</v>
      </c>
      <c r="M29" s="36">
        <f t="shared" si="3"/>
        <v>0.10599835109234132</v>
      </c>
      <c r="N29" s="36">
        <f t="shared" si="3"/>
        <v>0.10599835109234132</v>
      </c>
      <c r="O29" s="36">
        <f t="shared" si="3"/>
        <v>0.10599835109234132</v>
      </c>
      <c r="P29" s="36">
        <f t="shared" si="3"/>
        <v>0.10599835109234132</v>
      </c>
    </row>
    <row r="30" spans="1:16" s="5" customFormat="1" ht="15.6" outlineLevel="1" x14ac:dyDescent="0.3">
      <c r="A30" s="4" t="s">
        <v>124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36">
        <f t="shared" si="4"/>
        <v>1.3213982036556424E-2</v>
      </c>
      <c r="M30" s="36">
        <f t="shared" si="3"/>
        <v>1.3213982036556424E-2</v>
      </c>
      <c r="N30" s="36">
        <f t="shared" si="3"/>
        <v>1.3213982036556424E-2</v>
      </c>
      <c r="O30" s="36">
        <f t="shared" si="3"/>
        <v>1.3213982036556424E-2</v>
      </c>
      <c r="P30" s="36">
        <f t="shared" si="3"/>
        <v>1.3213982036556424E-2</v>
      </c>
    </row>
    <row r="31" spans="1:16" s="5" customFormat="1" ht="15.6" outlineLevel="1" x14ac:dyDescent="0.3">
      <c r="A31" s="4" t="s">
        <v>152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36">
        <f t="shared" si="4"/>
        <v>-0.02</v>
      </c>
      <c r="M31" s="36">
        <f t="shared" si="3"/>
        <v>-0.02</v>
      </c>
      <c r="N31" s="36">
        <f t="shared" si="3"/>
        <v>-0.02</v>
      </c>
      <c r="O31" s="36">
        <f t="shared" si="3"/>
        <v>-0.02</v>
      </c>
      <c r="P31" s="36">
        <f t="shared" si="3"/>
        <v>-0.02</v>
      </c>
    </row>
    <row r="32" spans="1:16" s="5" customFormat="1" ht="15.6" outlineLevel="1" x14ac:dyDescent="0.3">
      <c r="A32" s="4" t="s">
        <v>81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36">
        <f t="shared" si="4"/>
        <v>-0.26</v>
      </c>
      <c r="M32" s="36">
        <f t="shared" si="3"/>
        <v>-0.26</v>
      </c>
      <c r="N32" s="36">
        <f t="shared" si="3"/>
        <v>-0.26</v>
      </c>
      <c r="O32" s="36">
        <f t="shared" si="3"/>
        <v>-0.26</v>
      </c>
      <c r="P32" s="36">
        <f t="shared" si="3"/>
        <v>-0.26</v>
      </c>
    </row>
    <row r="33" spans="1:16" s="5" customFormat="1" ht="15.6" outlineLevel="1" x14ac:dyDescent="0.3">
      <c r="A33" s="5" t="s">
        <v>82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37">
        <f>L17*1.15</f>
        <v>63.249999999999993</v>
      </c>
      <c r="M33" s="37">
        <f t="shared" si="3"/>
        <v>63.249999999999993</v>
      </c>
      <c r="N33" s="37">
        <f t="shared" si="3"/>
        <v>63.249999999999993</v>
      </c>
      <c r="O33" s="37">
        <f t="shared" si="3"/>
        <v>63.249999999999993</v>
      </c>
      <c r="P33" s="37">
        <f t="shared" si="3"/>
        <v>63.249999999999993</v>
      </c>
    </row>
    <row r="34" spans="1:16" s="5" customFormat="1" ht="15.6" outlineLevel="1" x14ac:dyDescent="0.3">
      <c r="A34" s="5" t="s">
        <v>83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37">
        <f>L18*1.15</f>
        <v>74.75</v>
      </c>
      <c r="M34" s="37">
        <f t="shared" si="3"/>
        <v>74.75</v>
      </c>
      <c r="N34" s="37">
        <f t="shared" si="3"/>
        <v>74.75</v>
      </c>
      <c r="O34" s="37">
        <f t="shared" si="3"/>
        <v>74.75</v>
      </c>
      <c r="P34" s="37">
        <f t="shared" si="3"/>
        <v>74.75</v>
      </c>
    </row>
    <row r="35" spans="1:16" s="5" customFormat="1" ht="15.6" outlineLevel="1" x14ac:dyDescent="0.3">
      <c r="A35" s="5" t="s">
        <v>84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38">
        <f>L19*1.15</f>
        <v>51.749999999999993</v>
      </c>
      <c r="M35" s="38">
        <f t="shared" si="3"/>
        <v>51.749999999999993</v>
      </c>
      <c r="N35" s="38">
        <f t="shared" si="3"/>
        <v>51.749999999999993</v>
      </c>
      <c r="O35" s="38">
        <f t="shared" si="3"/>
        <v>51.749999999999993</v>
      </c>
      <c r="P35" s="38">
        <f t="shared" si="3"/>
        <v>51.749999999999993</v>
      </c>
    </row>
    <row r="36" spans="1:16" s="5" customFormat="1" ht="15.6" outlineLevel="1" x14ac:dyDescent="0.3">
      <c r="A36" s="5" t="s">
        <v>122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54">
        <v>0.05</v>
      </c>
      <c r="M36" s="54">
        <f t="shared" si="3"/>
        <v>0.05</v>
      </c>
      <c r="N36" s="54">
        <f t="shared" si="3"/>
        <v>0.05</v>
      </c>
      <c r="O36" s="54">
        <f t="shared" si="3"/>
        <v>0.05</v>
      </c>
      <c r="P36" s="54">
        <f t="shared" si="3"/>
        <v>0.05</v>
      </c>
    </row>
    <row r="37" spans="1:16" s="5" customFormat="1" ht="15.6" outlineLevel="1" x14ac:dyDescent="0.3">
      <c r="A37" s="5" t="s">
        <v>123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54">
        <f>L21*1.15</f>
        <v>0.11499999999999999</v>
      </c>
      <c r="M37" s="54">
        <f t="shared" si="3"/>
        <v>0.11499999999999999</v>
      </c>
      <c r="N37" s="54">
        <f t="shared" si="3"/>
        <v>0.11499999999999999</v>
      </c>
      <c r="O37" s="54">
        <f t="shared" si="3"/>
        <v>0.11499999999999999</v>
      </c>
      <c r="P37" s="54">
        <f t="shared" si="3"/>
        <v>0.11499999999999999</v>
      </c>
    </row>
    <row r="38" spans="1:16" s="5" customFormat="1" ht="15.6" outlineLevel="1" x14ac:dyDescent="0.3">
      <c r="A38" s="5" t="s">
        <v>85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5" customFormat="1" ht="15.6" outlineLevel="1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5" customFormat="1" ht="15.6" outlineLevel="1" x14ac:dyDescent="0.3">
      <c r="A40" s="6" t="s">
        <v>75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s="5" customFormat="1" ht="15.6" outlineLevel="1" x14ac:dyDescent="0.3">
      <c r="A41" s="3" t="s">
        <v>77</v>
      </c>
      <c r="B41" s="2"/>
      <c r="C41" s="1"/>
      <c r="D41" s="1"/>
      <c r="E41" s="1"/>
      <c r="F41" s="1"/>
      <c r="G41" s="1"/>
      <c r="H41" s="1"/>
      <c r="I41" s="1"/>
      <c r="J41" s="1"/>
      <c r="K41" s="1"/>
      <c r="L41" s="35">
        <f>L9*1.15</f>
        <v>0.45999999999999996</v>
      </c>
      <c r="M41" s="35">
        <f t="shared" ref="M41:P41" si="5">M9*1.15</f>
        <v>0.28749999999999998</v>
      </c>
      <c r="N41" s="35">
        <f t="shared" si="5"/>
        <v>0.11499999999999999</v>
      </c>
      <c r="O41" s="35">
        <f t="shared" si="5"/>
        <v>5.7499999999999996E-2</v>
      </c>
      <c r="P41" s="35">
        <f t="shared" si="5"/>
        <v>5.7499999999999996E-2</v>
      </c>
    </row>
    <row r="42" spans="1:16" s="5" customFormat="1" ht="15.6" outlineLevel="1" x14ac:dyDescent="0.3">
      <c r="A42" s="4" t="s">
        <v>78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36">
        <v>-0.65</v>
      </c>
      <c r="M42" s="36">
        <f t="shared" ref="M42:M53" si="6">L42</f>
        <v>-0.65</v>
      </c>
      <c r="N42" s="36">
        <f t="shared" ref="N42:N53" si="7">M42</f>
        <v>-0.65</v>
      </c>
      <c r="O42" s="36">
        <f t="shared" ref="O42:O53" si="8">N42</f>
        <v>-0.65</v>
      </c>
      <c r="P42" s="36">
        <f t="shared" ref="P42:P53" si="9">O42</f>
        <v>-0.65</v>
      </c>
    </row>
    <row r="43" spans="1:16" s="5" customFormat="1" ht="15.6" outlineLevel="1" x14ac:dyDescent="0.3">
      <c r="A43" s="4" t="s">
        <v>79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36">
        <v>-0.1</v>
      </c>
      <c r="M43" s="36">
        <f t="shared" si="6"/>
        <v>-0.1</v>
      </c>
      <c r="N43" s="36">
        <f t="shared" si="7"/>
        <v>-0.1</v>
      </c>
      <c r="O43" s="36">
        <f t="shared" si="8"/>
        <v>-0.1</v>
      </c>
      <c r="P43" s="36">
        <f t="shared" si="9"/>
        <v>-0.1</v>
      </c>
    </row>
    <row r="44" spans="1:16" s="5" customFormat="1" ht="15.6" outlineLevel="1" x14ac:dyDescent="0.3">
      <c r="A44" s="4" t="s">
        <v>117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36">
        <f t="shared" ref="L44:L47" si="10">L12</f>
        <v>-0.1275</v>
      </c>
      <c r="M44" s="36">
        <f t="shared" si="6"/>
        <v>-0.1275</v>
      </c>
      <c r="N44" s="36">
        <f t="shared" si="7"/>
        <v>-0.1275</v>
      </c>
      <c r="O44" s="36">
        <f t="shared" si="8"/>
        <v>-0.1275</v>
      </c>
      <c r="P44" s="36">
        <f t="shared" si="9"/>
        <v>-0.1275</v>
      </c>
    </row>
    <row r="45" spans="1:16" s="5" customFormat="1" ht="15.6" outlineLevel="1" x14ac:dyDescent="0.3">
      <c r="A45" s="4" t="s">
        <v>118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36">
        <f t="shared" si="10"/>
        <v>0.10599835109234132</v>
      </c>
      <c r="M45" s="36">
        <f t="shared" si="6"/>
        <v>0.10599835109234132</v>
      </c>
      <c r="N45" s="36">
        <f t="shared" si="7"/>
        <v>0.10599835109234132</v>
      </c>
      <c r="O45" s="36">
        <f t="shared" si="8"/>
        <v>0.10599835109234132</v>
      </c>
      <c r="P45" s="36">
        <f t="shared" si="9"/>
        <v>0.10599835109234132</v>
      </c>
    </row>
    <row r="46" spans="1:16" s="5" customFormat="1" ht="15.6" outlineLevel="1" x14ac:dyDescent="0.3">
      <c r="A46" s="4" t="s">
        <v>124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36">
        <f t="shared" si="10"/>
        <v>1.3213982036556424E-2</v>
      </c>
      <c r="M46" s="36">
        <f t="shared" si="6"/>
        <v>1.3213982036556424E-2</v>
      </c>
      <c r="N46" s="36">
        <f t="shared" si="7"/>
        <v>1.3213982036556424E-2</v>
      </c>
      <c r="O46" s="36">
        <f t="shared" si="8"/>
        <v>1.3213982036556424E-2</v>
      </c>
      <c r="P46" s="36">
        <f t="shared" si="9"/>
        <v>1.3213982036556424E-2</v>
      </c>
    </row>
    <row r="47" spans="1:16" s="5" customFormat="1" ht="15.6" outlineLevel="1" x14ac:dyDescent="0.3">
      <c r="A47" s="4" t="s">
        <v>152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36">
        <f t="shared" si="10"/>
        <v>-0.02</v>
      </c>
      <c r="M47" s="36">
        <f t="shared" si="6"/>
        <v>-0.02</v>
      </c>
      <c r="N47" s="36">
        <f t="shared" si="7"/>
        <v>-0.02</v>
      </c>
      <c r="O47" s="36">
        <f t="shared" si="8"/>
        <v>-0.02</v>
      </c>
      <c r="P47" s="36">
        <f t="shared" si="9"/>
        <v>-0.02</v>
      </c>
    </row>
    <row r="48" spans="1:16" s="5" customFormat="1" ht="15.6" outlineLevel="1" x14ac:dyDescent="0.3">
      <c r="A48" s="4" t="s">
        <v>81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36">
        <v>-0.22</v>
      </c>
      <c r="M48" s="36">
        <f t="shared" si="6"/>
        <v>-0.22</v>
      </c>
      <c r="N48" s="36">
        <f t="shared" si="7"/>
        <v>-0.22</v>
      </c>
      <c r="O48" s="36">
        <f t="shared" si="8"/>
        <v>-0.22</v>
      </c>
      <c r="P48" s="36">
        <f t="shared" si="9"/>
        <v>-0.22</v>
      </c>
    </row>
    <row r="49" spans="1:17" s="5" customFormat="1" ht="15.6" outlineLevel="1" x14ac:dyDescent="0.3">
      <c r="A49" s="5" t="s">
        <v>82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37">
        <f>L33*0.85</f>
        <v>53.762499999999996</v>
      </c>
      <c r="M49" s="37">
        <f t="shared" si="6"/>
        <v>53.762499999999996</v>
      </c>
      <c r="N49" s="37">
        <f t="shared" si="7"/>
        <v>53.762499999999996</v>
      </c>
      <c r="O49" s="37">
        <f t="shared" si="8"/>
        <v>53.762499999999996</v>
      </c>
      <c r="P49" s="37">
        <f t="shared" si="9"/>
        <v>53.762499999999996</v>
      </c>
    </row>
    <row r="50" spans="1:17" s="5" customFormat="1" ht="15.6" outlineLevel="1" x14ac:dyDescent="0.3">
      <c r="A50" s="5" t="s">
        <v>83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37">
        <f>L34*0.85</f>
        <v>63.537500000000001</v>
      </c>
      <c r="M50" s="37">
        <f t="shared" si="6"/>
        <v>63.537500000000001</v>
      </c>
      <c r="N50" s="37">
        <f t="shared" si="7"/>
        <v>63.537500000000001</v>
      </c>
      <c r="O50" s="37">
        <f t="shared" si="8"/>
        <v>63.537500000000001</v>
      </c>
      <c r="P50" s="37">
        <f t="shared" si="9"/>
        <v>63.537500000000001</v>
      </c>
    </row>
    <row r="51" spans="1:17" s="5" customFormat="1" ht="15.6" outlineLevel="1" x14ac:dyDescent="0.3">
      <c r="A51" s="5" t="s">
        <v>84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37">
        <f>L35*0.85</f>
        <v>43.98749999999999</v>
      </c>
      <c r="M51" s="38">
        <f t="shared" si="6"/>
        <v>43.98749999999999</v>
      </c>
      <c r="N51" s="38">
        <f t="shared" si="7"/>
        <v>43.98749999999999</v>
      </c>
      <c r="O51" s="38">
        <f t="shared" si="8"/>
        <v>43.98749999999999</v>
      </c>
      <c r="P51" s="38">
        <f t="shared" si="9"/>
        <v>43.98749999999999</v>
      </c>
    </row>
    <row r="52" spans="1:17" s="5" customFormat="1" ht="15.6" outlineLevel="1" x14ac:dyDescent="0.3">
      <c r="A52" s="5" t="s">
        <v>122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54">
        <v>0.03</v>
      </c>
      <c r="M52" s="54">
        <f t="shared" si="6"/>
        <v>0.03</v>
      </c>
      <c r="N52" s="54">
        <f t="shared" si="7"/>
        <v>0.03</v>
      </c>
      <c r="O52" s="54">
        <f t="shared" si="8"/>
        <v>0.03</v>
      </c>
      <c r="P52" s="54">
        <f t="shared" si="9"/>
        <v>0.03</v>
      </c>
    </row>
    <row r="53" spans="1:17" s="5" customFormat="1" ht="15.6" outlineLevel="1" x14ac:dyDescent="0.3">
      <c r="A53" s="5" t="s">
        <v>123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54">
        <f>L21*1.2</f>
        <v>0.12</v>
      </c>
      <c r="M53" s="54">
        <f t="shared" si="6"/>
        <v>0.12</v>
      </c>
      <c r="N53" s="54">
        <f t="shared" si="7"/>
        <v>0.12</v>
      </c>
      <c r="O53" s="54">
        <f t="shared" si="8"/>
        <v>0.12</v>
      </c>
      <c r="P53" s="54">
        <f t="shared" si="9"/>
        <v>0.12</v>
      </c>
    </row>
    <row r="54" spans="1:17" s="5" customFormat="1" ht="15.6" outlineLevel="1" x14ac:dyDescent="0.3">
      <c r="A54" s="5" t="s">
        <v>85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7" s="5" customFormat="1" ht="15.6" outlineLevel="1" x14ac:dyDescent="0.3">
      <c r="B55" s="8"/>
      <c r="C55" s="9"/>
      <c r="D55" s="9"/>
      <c r="E55" s="9"/>
      <c r="F55" s="9"/>
      <c r="G55" s="9"/>
      <c r="H55" s="9"/>
      <c r="I55" s="9"/>
      <c r="J55" s="9"/>
      <c r="K55" s="9"/>
      <c r="L55" s="182"/>
      <c r="M55" s="182"/>
      <c r="N55" s="182"/>
      <c r="O55" s="182"/>
      <c r="P55" s="182"/>
      <c r="Q55" s="183"/>
    </row>
    <row r="56" spans="1:17" s="5" customFormat="1" ht="15.6" outlineLevel="1" x14ac:dyDescent="0.3">
      <c r="A56" s="6" t="s">
        <v>76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7" s="5" customFormat="1" ht="15.6" outlineLevel="1" x14ac:dyDescent="0.3">
      <c r="A57" s="3" t="s">
        <v>77</v>
      </c>
      <c r="B57" s="35"/>
      <c r="C57" s="35">
        <f t="shared" ref="C57:K57" si="11">C78/B78-1</f>
        <v>0.10494389960096662</v>
      </c>
      <c r="D57" s="35">
        <f t="shared" si="11"/>
        <v>5.6254048473141749E-2</v>
      </c>
      <c r="E57" s="35">
        <f t="shared" si="11"/>
        <v>2.1783109151943592E-2</v>
      </c>
      <c r="F57" s="35">
        <f t="shared" si="11"/>
        <v>-3.3552835787457047E-3</v>
      </c>
      <c r="G57" s="35">
        <f t="shared" si="11"/>
        <v>-0.15140140654362833</v>
      </c>
      <c r="H57" s="35">
        <f t="shared" si="11"/>
        <v>-0.19526275837889195</v>
      </c>
      <c r="I57" s="35">
        <f t="shared" si="11"/>
        <v>-0.19352025711553322</v>
      </c>
      <c r="J57" s="35">
        <f t="shared" si="11"/>
        <v>-8.9837147808100926E-2</v>
      </c>
      <c r="K57" s="35">
        <f t="shared" si="11"/>
        <v>0.39853391097840607</v>
      </c>
      <c r="L57" s="35">
        <f t="shared" ref="L57:P69" si="12">CHOOSE($D$4,L9,L25,L41)</f>
        <v>0.4</v>
      </c>
      <c r="M57" s="35">
        <f t="shared" si="12"/>
        <v>0.25</v>
      </c>
      <c r="N57" s="35">
        <f t="shared" si="12"/>
        <v>0.1</v>
      </c>
      <c r="O57" s="35">
        <f t="shared" si="12"/>
        <v>0.05</v>
      </c>
      <c r="P57" s="35">
        <f t="shared" si="12"/>
        <v>0.05</v>
      </c>
    </row>
    <row r="58" spans="1:17" s="5" customFormat="1" ht="15.6" outlineLevel="1" x14ac:dyDescent="0.3">
      <c r="A58" s="4" t="s">
        <v>78</v>
      </c>
      <c r="B58" s="36">
        <f t="shared" ref="B58" si="13">B79/B78</f>
        <v>-0.60525725254850915</v>
      </c>
      <c r="C58" s="36">
        <f t="shared" ref="C58:K58" si="14">C79/C78</f>
        <v>-0.5622789956474743</v>
      </c>
      <c r="D58" s="36">
        <f t="shared" si="14"/>
        <v>-0.60156314974339853</v>
      </c>
      <c r="E58" s="36">
        <f t="shared" si="14"/>
        <v>-0.60714263164520321</v>
      </c>
      <c r="F58" s="36">
        <f t="shared" si="14"/>
        <v>-0.61353183597436389</v>
      </c>
      <c r="G58" s="36">
        <f t="shared" si="14"/>
        <v>-0.68184463273426976</v>
      </c>
      <c r="H58" s="36">
        <f t="shared" si="14"/>
        <v>-0.75394259006676678</v>
      </c>
      <c r="I58" s="36">
        <f t="shared" si="14"/>
        <v>-0.80607549688341162</v>
      </c>
      <c r="J58" s="36">
        <f t="shared" si="14"/>
        <v>-0.85968061358778203</v>
      </c>
      <c r="K58" s="36">
        <f t="shared" si="14"/>
        <v>-0.66734514936764433</v>
      </c>
      <c r="L58" s="36">
        <f t="shared" si="12"/>
        <v>-0.68</v>
      </c>
      <c r="M58" s="36">
        <f t="shared" si="12"/>
        <v>-0.68</v>
      </c>
      <c r="N58" s="36">
        <f t="shared" si="12"/>
        <v>-0.68</v>
      </c>
      <c r="O58" s="36">
        <f t="shared" si="12"/>
        <v>-0.68</v>
      </c>
      <c r="P58" s="36">
        <f t="shared" si="12"/>
        <v>-0.68</v>
      </c>
    </row>
    <row r="59" spans="1:17" s="5" customFormat="1" ht="15.6" outlineLevel="1" x14ac:dyDescent="0.3">
      <c r="A59" s="4" t="s">
        <v>79</v>
      </c>
      <c r="B59" s="36">
        <f t="shared" ref="B59" si="15">B81/B78</f>
        <v>-0.11861678939787157</v>
      </c>
      <c r="C59" s="36">
        <f t="shared" ref="C59:K59" si="16">C81/C78</f>
        <v>-0.12497062396464481</v>
      </c>
      <c r="D59" s="36">
        <f t="shared" si="16"/>
        <v>-0.12194074901783868</v>
      </c>
      <c r="E59" s="36">
        <f t="shared" si="16"/>
        <v>-0.11913052740784012</v>
      </c>
      <c r="F59" s="36">
        <f t="shared" si="16"/>
        <v>-0.11766057492675962</v>
      </c>
      <c r="G59" s="36">
        <f t="shared" si="16"/>
        <v>-0.12884832609375771</v>
      </c>
      <c r="H59" s="36">
        <f t="shared" si="16"/>
        <v>-0.1149774897973231</v>
      </c>
      <c r="I59" s="36">
        <f t="shared" si="16"/>
        <v>-0.13392126500198293</v>
      </c>
      <c r="J59" s="36">
        <f t="shared" si="16"/>
        <v>-0.10374669086159496</v>
      </c>
      <c r="K59" s="36">
        <f t="shared" si="16"/>
        <v>-8.8523509048662713E-2</v>
      </c>
      <c r="L59" s="36">
        <f t="shared" si="12"/>
        <v>-0.11</v>
      </c>
      <c r="M59" s="36">
        <f t="shared" si="12"/>
        <v>-0.11</v>
      </c>
      <c r="N59" s="36">
        <f t="shared" si="12"/>
        <v>-0.11</v>
      </c>
      <c r="O59" s="36">
        <f t="shared" si="12"/>
        <v>-0.11</v>
      </c>
      <c r="P59" s="36">
        <f t="shared" si="12"/>
        <v>-0.11</v>
      </c>
    </row>
    <row r="60" spans="1:17" s="5" customFormat="1" ht="15.6" outlineLevel="1" x14ac:dyDescent="0.3">
      <c r="A60" s="4" t="s">
        <v>117</v>
      </c>
      <c r="B60" s="36">
        <f t="shared" ref="B60" si="17">B82/B78</f>
        <v>-0.11685144815331262</v>
      </c>
      <c r="C60" s="36">
        <f t="shared" ref="C60:K60" si="18">C82/C78</f>
        <v>-0.13145952360120819</v>
      </c>
      <c r="D60" s="36">
        <f t="shared" si="18"/>
        <v>-0.11840476605293228</v>
      </c>
      <c r="E60" s="36">
        <f t="shared" si="18"/>
        <v>-0.12520012391014299</v>
      </c>
      <c r="F60" s="36">
        <f t="shared" si="18"/>
        <v>-0.12145697076128968</v>
      </c>
      <c r="G60" s="36">
        <f t="shared" si="18"/>
        <v>-0.12167779641180701</v>
      </c>
      <c r="H60" s="36">
        <f t="shared" si="18"/>
        <v>-0.11528241409582536</v>
      </c>
      <c r="I60" s="36">
        <f t="shared" si="18"/>
        <v>-0.15669065521726241</v>
      </c>
      <c r="J60" s="36">
        <f t="shared" si="18"/>
        <v>-0.14155535906071184</v>
      </c>
      <c r="K60" s="36">
        <f t="shared" si="18"/>
        <v>-0.12045249119631588</v>
      </c>
      <c r="L60" s="36">
        <f t="shared" si="12"/>
        <v>-0.1275</v>
      </c>
      <c r="M60" s="36">
        <f t="shared" si="12"/>
        <v>-0.1275</v>
      </c>
      <c r="N60" s="36">
        <f t="shared" si="12"/>
        <v>-0.1275</v>
      </c>
      <c r="O60" s="36">
        <f t="shared" si="12"/>
        <v>-0.1275</v>
      </c>
      <c r="P60" s="36">
        <f t="shared" si="12"/>
        <v>-0.1275</v>
      </c>
    </row>
    <row r="61" spans="1:17" s="5" customFormat="1" ht="15.6" outlineLevel="1" x14ac:dyDescent="0.3">
      <c r="A61" s="4" t="s">
        <v>118</v>
      </c>
      <c r="B61" s="36">
        <f t="shared" ref="B61:K61" si="19">B196/B194</f>
        <v>9.7277379909910033E-2</v>
      </c>
      <c r="C61" s="36">
        <f t="shared" si="19"/>
        <v>0.11424884716389358</v>
      </c>
      <c r="D61" s="36">
        <f t="shared" si="19"/>
        <v>0.12491696858255476</v>
      </c>
      <c r="E61" s="36">
        <f t="shared" si="19"/>
        <v>0.1225190095535192</v>
      </c>
      <c r="F61" s="36">
        <f t="shared" si="19"/>
        <v>0.10582961327510167</v>
      </c>
      <c r="G61" s="36">
        <f t="shared" si="19"/>
        <v>0.10000673902094949</v>
      </c>
      <c r="H61" s="36">
        <f t="shared" si="19"/>
        <v>0.10358942431894616</v>
      </c>
      <c r="I61" s="36">
        <f t="shared" si="19"/>
        <v>8.6033255803004666E-2</v>
      </c>
      <c r="J61" s="36">
        <f t="shared" si="19"/>
        <v>0.14487038036886624</v>
      </c>
      <c r="K61" s="36">
        <f t="shared" si="19"/>
        <v>6.0691892926667351E-2</v>
      </c>
      <c r="L61" s="36">
        <f t="shared" si="12"/>
        <v>0.10599835109234132</v>
      </c>
      <c r="M61" s="36">
        <f t="shared" si="12"/>
        <v>0.10599835109234132</v>
      </c>
      <c r="N61" s="36">
        <f t="shared" si="12"/>
        <v>0.10599835109234132</v>
      </c>
      <c r="O61" s="36">
        <f t="shared" si="12"/>
        <v>0.10599835109234132</v>
      </c>
      <c r="P61" s="36">
        <f t="shared" si="12"/>
        <v>0.10599835109234132</v>
      </c>
    </row>
    <row r="62" spans="1:17" s="5" customFormat="1" ht="15.6" outlineLevel="1" x14ac:dyDescent="0.3">
      <c r="A62" s="4" t="s">
        <v>124</v>
      </c>
      <c r="B62" s="36">
        <f t="shared" ref="B62:K62" si="20">(B84+B85)/B78</f>
        <v>-1.6266010279630833E-2</v>
      </c>
      <c r="C62" s="36">
        <f t="shared" si="20"/>
        <v>-9.0729844773780877E-3</v>
      </c>
      <c r="D62" s="36">
        <f t="shared" si="20"/>
        <v>-1.9544532133943509E-3</v>
      </c>
      <c r="E62" s="36">
        <f t="shared" si="20"/>
        <v>-3.8950922475617092E-3</v>
      </c>
      <c r="F62" s="36">
        <f t="shared" si="20"/>
        <v>-2.4458595589985147E-2</v>
      </c>
      <c r="G62" s="36">
        <f t="shared" si="20"/>
        <v>-1.9021486020764696E-2</v>
      </c>
      <c r="H62" s="36">
        <f t="shared" si="20"/>
        <v>-5.9279987391094857E-2</v>
      </c>
      <c r="I62" s="36">
        <f t="shared" si="20"/>
        <v>-2.4764156425550604E-2</v>
      </c>
      <c r="J62" s="36">
        <f t="shared" si="20"/>
        <v>0.13854720024642836</v>
      </c>
      <c r="K62" s="36">
        <f t="shared" si="20"/>
        <v>0.15230538576449615</v>
      </c>
      <c r="L62" s="36">
        <f t="shared" si="12"/>
        <v>1.3213982036556424E-2</v>
      </c>
      <c r="M62" s="36">
        <f t="shared" si="12"/>
        <v>1.3213982036556424E-2</v>
      </c>
      <c r="N62" s="36">
        <f t="shared" si="12"/>
        <v>1.3213982036556424E-2</v>
      </c>
      <c r="O62" s="36">
        <f t="shared" si="12"/>
        <v>1.3213982036556424E-2</v>
      </c>
      <c r="P62" s="36">
        <f t="shared" si="12"/>
        <v>1.3213982036556424E-2</v>
      </c>
    </row>
    <row r="63" spans="1:17" s="5" customFormat="1" ht="15.6" outlineLevel="1" x14ac:dyDescent="0.3">
      <c r="A63" s="4" t="s">
        <v>152</v>
      </c>
      <c r="B63" s="36">
        <f>B87/B78</f>
        <v>1.6871931963709424E-2</v>
      </c>
      <c r="C63" s="36">
        <f t="shared" ref="C63:K63" si="21">C87/C78</f>
        <v>2.4814717365466764E-3</v>
      </c>
      <c r="D63" s="36">
        <f t="shared" si="21"/>
        <v>-1.0634063983086313E-3</v>
      </c>
      <c r="E63" s="36">
        <f t="shared" si="21"/>
        <v>2.3391000163835145E-3</v>
      </c>
      <c r="F63" s="36">
        <f t="shared" si="21"/>
        <v>-2.4132398920063351E-2</v>
      </c>
      <c r="G63" s="36">
        <f t="shared" si="21"/>
        <v>-2.4771689948114572E-2</v>
      </c>
      <c r="H63" s="36">
        <f t="shared" si="21"/>
        <v>-2.4697366088543813E-2</v>
      </c>
      <c r="I63" s="36">
        <f t="shared" si="21"/>
        <v>-5.1096560422574849E-2</v>
      </c>
      <c r="J63" s="36">
        <f t="shared" si="21"/>
        <v>1.4402327710834852E-2</v>
      </c>
      <c r="K63" s="36">
        <f t="shared" si="21"/>
        <v>7.3702526500952752E-3</v>
      </c>
      <c r="L63" s="36">
        <f t="shared" si="12"/>
        <v>-0.02</v>
      </c>
      <c r="M63" s="36">
        <f t="shared" si="12"/>
        <v>-0.02</v>
      </c>
      <c r="N63" s="36">
        <f t="shared" si="12"/>
        <v>-0.02</v>
      </c>
      <c r="O63" s="36">
        <f t="shared" si="12"/>
        <v>-0.02</v>
      </c>
      <c r="P63" s="36">
        <f t="shared" si="12"/>
        <v>-0.02</v>
      </c>
    </row>
    <row r="64" spans="1:17" s="5" customFormat="1" ht="15.6" outlineLevel="1" x14ac:dyDescent="0.3">
      <c r="A64" s="4" t="s">
        <v>81</v>
      </c>
      <c r="B64" s="36">
        <f t="shared" ref="B64" si="22">SUM(B94:B95)/B93</f>
        <v>-0.25886075949367088</v>
      </c>
      <c r="C64" s="36">
        <f t="shared" ref="C64:K64" si="23">SUM(C94:C95)/C93</f>
        <v>-0.28388740320148032</v>
      </c>
      <c r="D64" s="36">
        <f t="shared" si="23"/>
        <v>-0.28104677842334708</v>
      </c>
      <c r="E64" s="36">
        <f t="shared" si="23"/>
        <v>-0.34534608406875555</v>
      </c>
      <c r="F64" s="36">
        <f t="shared" si="23"/>
        <v>-0.57122870425696259</v>
      </c>
      <c r="G64" s="36">
        <f t="shared" si="23"/>
        <v>0.35903631839001693</v>
      </c>
      <c r="H64" s="36">
        <f t="shared" si="23"/>
        <v>0.12836707285253315</v>
      </c>
      <c r="I64" s="36">
        <f t="shared" si="23"/>
        <v>0.12034772955701234</v>
      </c>
      <c r="J64" s="36">
        <f t="shared" si="23"/>
        <v>-1.2841198046760729</v>
      </c>
      <c r="K64" s="36">
        <f t="shared" si="23"/>
        <v>-0.18031406270810632</v>
      </c>
      <c r="L64" s="36">
        <f t="shared" si="12"/>
        <v>-0.26</v>
      </c>
      <c r="M64" s="36">
        <f t="shared" si="12"/>
        <v>-0.26</v>
      </c>
      <c r="N64" s="36">
        <f t="shared" si="12"/>
        <v>-0.26</v>
      </c>
      <c r="O64" s="36">
        <f t="shared" si="12"/>
        <v>-0.26</v>
      </c>
      <c r="P64" s="36">
        <f t="shared" si="12"/>
        <v>-0.26</v>
      </c>
    </row>
    <row r="65" spans="1:17" s="5" customFormat="1" ht="15.6" outlineLevel="1" x14ac:dyDescent="0.3">
      <c r="A65" s="5" t="s">
        <v>82</v>
      </c>
      <c r="B65" s="37">
        <f t="shared" ref="B65:K65" si="24">SUM(B109,B118)/B78*360</f>
        <v>69.342649341432136</v>
      </c>
      <c r="C65" s="37">
        <f t="shared" si="24"/>
        <v>71.952573520766563</v>
      </c>
      <c r="D65" s="37">
        <f t="shared" si="24"/>
        <v>61.153678528727561</v>
      </c>
      <c r="E65" s="37">
        <f t="shared" si="24"/>
        <v>65.479503398924976</v>
      </c>
      <c r="F65" s="37">
        <f t="shared" si="24"/>
        <v>64.678891177508433</v>
      </c>
      <c r="G65" s="37">
        <f t="shared" si="24"/>
        <v>70.151862825281924</v>
      </c>
      <c r="H65" s="37">
        <f t="shared" si="24"/>
        <v>77.605542861625437</v>
      </c>
      <c r="I65" s="37">
        <f t="shared" si="24"/>
        <v>83.97932219758853</v>
      </c>
      <c r="J65" s="37">
        <f t="shared" si="24"/>
        <v>41.798428115465363</v>
      </c>
      <c r="K65" s="37">
        <f t="shared" si="24"/>
        <v>47.375755772074015</v>
      </c>
      <c r="L65" s="37">
        <f t="shared" si="12"/>
        <v>55</v>
      </c>
      <c r="M65" s="37">
        <f t="shared" si="12"/>
        <v>55</v>
      </c>
      <c r="N65" s="37">
        <f t="shared" si="12"/>
        <v>55</v>
      </c>
      <c r="O65" s="37">
        <f t="shared" si="12"/>
        <v>55</v>
      </c>
      <c r="P65" s="37">
        <f t="shared" si="12"/>
        <v>55</v>
      </c>
    </row>
    <row r="66" spans="1:17" s="5" customFormat="1" ht="15.6" outlineLevel="1" x14ac:dyDescent="0.3">
      <c r="A66" s="5" t="s">
        <v>83</v>
      </c>
      <c r="B66" s="37">
        <f t="shared" ref="B66:K66" si="25">-SUM(B110,B119)/B79*360</f>
        <v>80.115779595479466</v>
      </c>
      <c r="C66" s="37">
        <f t="shared" si="25"/>
        <v>90.11249792308918</v>
      </c>
      <c r="D66" s="37">
        <f t="shared" si="25"/>
        <v>88.733948395230229</v>
      </c>
      <c r="E66" s="37">
        <f t="shared" si="25"/>
        <v>89.77161771395501</v>
      </c>
      <c r="F66" s="37">
        <f t="shared" si="25"/>
        <v>110.97846065083188</v>
      </c>
      <c r="G66" s="37">
        <f t="shared" si="25"/>
        <v>102.66777600766811</v>
      </c>
      <c r="H66" s="37">
        <f t="shared" si="25"/>
        <v>71.006776990479167</v>
      </c>
      <c r="I66" s="37">
        <f t="shared" si="25"/>
        <v>76.69712335231263</v>
      </c>
      <c r="J66" s="37">
        <f t="shared" si="25"/>
        <v>91.8387738536928</v>
      </c>
      <c r="K66" s="37">
        <f t="shared" si="25"/>
        <v>59.78437841190884</v>
      </c>
      <c r="L66" s="37">
        <f t="shared" si="12"/>
        <v>65</v>
      </c>
      <c r="M66" s="37">
        <f t="shared" si="12"/>
        <v>65</v>
      </c>
      <c r="N66" s="37">
        <f t="shared" si="12"/>
        <v>65</v>
      </c>
      <c r="O66" s="37">
        <f t="shared" si="12"/>
        <v>65</v>
      </c>
      <c r="P66" s="37">
        <f t="shared" si="12"/>
        <v>65</v>
      </c>
    </row>
    <row r="67" spans="1:17" s="5" customFormat="1" ht="15.6" outlineLevel="1" x14ac:dyDescent="0.3">
      <c r="A67" s="5" t="s">
        <v>84</v>
      </c>
      <c r="B67" s="38">
        <f t="shared" ref="B67:K67" si="26">-B132/B79*360</f>
        <v>28.069492250947338</v>
      </c>
      <c r="C67" s="38">
        <f t="shared" si="26"/>
        <v>34.592574461412909</v>
      </c>
      <c r="D67" s="38">
        <f t="shared" si="26"/>
        <v>24.563370303033462</v>
      </c>
      <c r="E67" s="38">
        <f t="shared" si="26"/>
        <v>25.551266181865767</v>
      </c>
      <c r="F67" s="38">
        <f t="shared" si="26"/>
        <v>24.930322430565059</v>
      </c>
      <c r="G67" s="38">
        <f t="shared" si="26"/>
        <v>21.422332722651173</v>
      </c>
      <c r="H67" s="38">
        <f t="shared" si="26"/>
        <v>19.42553659064189</v>
      </c>
      <c r="I67" s="38">
        <f t="shared" si="26"/>
        <v>32.018412130463084</v>
      </c>
      <c r="J67" s="38">
        <f t="shared" si="26"/>
        <v>51.175408793131353</v>
      </c>
      <c r="K67" s="38">
        <f t="shared" si="26"/>
        <v>47.783299861939703</v>
      </c>
      <c r="L67" s="38">
        <f t="shared" si="12"/>
        <v>45</v>
      </c>
      <c r="M67" s="38">
        <f t="shared" si="12"/>
        <v>45</v>
      </c>
      <c r="N67" s="38">
        <f t="shared" si="12"/>
        <v>45</v>
      </c>
      <c r="O67" s="38">
        <f t="shared" si="12"/>
        <v>45</v>
      </c>
      <c r="P67" s="38">
        <f t="shared" si="12"/>
        <v>45</v>
      </c>
    </row>
    <row r="68" spans="1:17" s="5" customFormat="1" ht="15.6" outlineLevel="1" x14ac:dyDescent="0.3">
      <c r="A68" s="5" t="s">
        <v>202</v>
      </c>
      <c r="B68" s="54">
        <f>B195/B78</f>
        <v>4.9019917652780402E-2</v>
      </c>
      <c r="C68" s="54">
        <f t="shared" ref="C68:K68" si="27">C195/C78</f>
        <v>6.1154100043619146E-2</v>
      </c>
      <c r="D68" s="54">
        <f t="shared" si="27"/>
        <v>6.6888061889734285E-2</v>
      </c>
      <c r="E68" s="54">
        <f t="shared" si="27"/>
        <v>0.10455409033021942</v>
      </c>
      <c r="F68" s="54">
        <f t="shared" si="27"/>
        <v>5.4149681188915028E-2</v>
      </c>
      <c r="G68" s="54">
        <f t="shared" si="27"/>
        <v>-4.0978005708108773E-3</v>
      </c>
      <c r="H68" s="54">
        <f t="shared" si="27"/>
        <v>-0.22494702308325606</v>
      </c>
      <c r="I68" s="54">
        <f t="shared" si="27"/>
        <v>-3.1564226897604887E-2</v>
      </c>
      <c r="J68" s="54">
        <f t="shared" si="27"/>
        <v>0.26621180686045526</v>
      </c>
      <c r="K68" s="54">
        <f t="shared" si="27"/>
        <v>-3.5077825653903681E-2</v>
      </c>
      <c r="L68" s="54">
        <f t="shared" si="12"/>
        <v>0.04</v>
      </c>
      <c r="M68" s="54">
        <f t="shared" si="12"/>
        <v>0.04</v>
      </c>
      <c r="N68" s="54">
        <f t="shared" si="12"/>
        <v>0.04</v>
      </c>
      <c r="O68" s="54">
        <f t="shared" si="12"/>
        <v>0.04</v>
      </c>
      <c r="P68" s="54">
        <f t="shared" si="12"/>
        <v>0.04</v>
      </c>
    </row>
    <row r="69" spans="1:17" s="5" customFormat="1" ht="15.6" outlineLevel="1" x14ac:dyDescent="0.3">
      <c r="A69" s="5" t="s">
        <v>123</v>
      </c>
      <c r="B69" s="54"/>
      <c r="C69" s="54">
        <f t="shared" ref="C69:K69" si="28">C201/C200</f>
        <v>0.60385187020064401</v>
      </c>
      <c r="D69" s="54">
        <f t="shared" si="28"/>
        <v>4.6931678883246189E-2</v>
      </c>
      <c r="E69" s="54">
        <f t="shared" si="28"/>
        <v>0.51954523463957425</v>
      </c>
      <c r="F69" s="54">
        <f t="shared" si="28"/>
        <v>0.49140896157093272</v>
      </c>
      <c r="G69" s="54">
        <f t="shared" si="28"/>
        <v>-0.13387460316511321</v>
      </c>
      <c r="H69" s="54">
        <f t="shared" si="28"/>
        <v>-8.4228468514826016E-2</v>
      </c>
      <c r="I69" s="54">
        <f t="shared" si="28"/>
        <v>0.62489482648935957</v>
      </c>
      <c r="J69" s="54">
        <f t="shared" si="28"/>
        <v>-0.18628222264655336</v>
      </c>
      <c r="K69" s="54">
        <f t="shared" si="28"/>
        <v>-0.45981474633278746</v>
      </c>
      <c r="L69" s="54">
        <f t="shared" si="12"/>
        <v>0.1</v>
      </c>
      <c r="M69" s="54">
        <f t="shared" si="12"/>
        <v>0.1</v>
      </c>
      <c r="N69" s="54">
        <f t="shared" si="12"/>
        <v>0.1</v>
      </c>
      <c r="O69" s="54">
        <f t="shared" si="12"/>
        <v>0.1</v>
      </c>
      <c r="P69" s="54">
        <f t="shared" si="12"/>
        <v>0.1</v>
      </c>
    </row>
    <row r="70" spans="1:17" s="5" customFormat="1" ht="15.6" outlineLevel="1" x14ac:dyDescent="0.3">
      <c r="A70" s="5" t="s">
        <v>85</v>
      </c>
      <c r="B70" s="3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7" s="5" customFormat="1" ht="15.6" outlineLevel="1" x14ac:dyDescent="0.3">
      <c r="B71" s="3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7" s="5" customFormat="1" ht="15.6" outlineLevel="1" x14ac:dyDescent="0.3">
      <c r="A72" s="5" t="s">
        <v>127</v>
      </c>
      <c r="B72" s="39"/>
      <c r="C72" s="8"/>
      <c r="D72" s="8"/>
      <c r="E72" s="8"/>
      <c r="F72" s="8"/>
      <c r="G72" s="8"/>
      <c r="H72" s="8"/>
      <c r="I72" s="8"/>
      <c r="J72" s="8"/>
      <c r="K72" s="8"/>
      <c r="L72" s="113">
        <v>0.25</v>
      </c>
      <c r="M72" s="113">
        <v>0.25</v>
      </c>
      <c r="N72" s="113">
        <v>0.25</v>
      </c>
      <c r="O72" s="113">
        <v>0.25</v>
      </c>
      <c r="P72" s="113">
        <v>0.25</v>
      </c>
    </row>
    <row r="73" spans="1:17" s="5" customFormat="1" ht="15.6" outlineLevel="1" x14ac:dyDescent="0.3">
      <c r="B73" s="3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7" s="5" customFormat="1" ht="15.6" outlineLevel="1" x14ac:dyDescent="0.3">
      <c r="B74" s="3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7" s="5" customFormat="1" ht="15.6" x14ac:dyDescent="0.3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7" s="5" customFormat="1" ht="20.399999999999999" x14ac:dyDescent="0.35">
      <c r="A76" s="33" t="s">
        <v>67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1:17" s="66" customFormat="1" outlineLevel="1" x14ac:dyDescent="0.3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74" customFormat="1" outlineLevel="1" x14ac:dyDescent="0.3">
      <c r="A78" s="70" t="s">
        <v>65</v>
      </c>
      <c r="B78" s="71">
        <v>820238.01599999995</v>
      </c>
      <c r="C78" s="71">
        <v>906316.99199999997</v>
      </c>
      <c r="D78" s="71">
        <v>957300.99200000009</v>
      </c>
      <c r="E78" s="71">
        <v>978153.98399999994</v>
      </c>
      <c r="F78" s="71">
        <v>974872</v>
      </c>
      <c r="G78" s="71">
        <v>827275.00799999991</v>
      </c>
      <c r="H78" s="71">
        <v>665739.00800000003</v>
      </c>
      <c r="I78" s="71">
        <v>536905.02399999998</v>
      </c>
      <c r="J78" s="71">
        <v>488671.00800000003</v>
      </c>
      <c r="K78" s="71">
        <v>683422.97600000002</v>
      </c>
      <c r="L78" s="73">
        <f>K78*(1+L57)</f>
        <v>956792.16639999999</v>
      </c>
      <c r="M78" s="73">
        <f>L78*(1+M57)</f>
        <v>1195990.2080000001</v>
      </c>
      <c r="N78" s="73">
        <f>M78*(1+N57)</f>
        <v>1315589.2288000002</v>
      </c>
      <c r="O78" s="73">
        <f>N78*(1+O57)</f>
        <v>1381368.6902400001</v>
      </c>
      <c r="P78" s="73">
        <f>O78*(1+P57)</f>
        <v>1450437.1247520002</v>
      </c>
      <c r="Q78" s="251">
        <f>(P78/L78)^(1/4)-1</f>
        <v>0.1096099030531632</v>
      </c>
    </row>
    <row r="79" spans="1:17" outlineLevel="1" x14ac:dyDescent="0.3">
      <c r="A79" s="62" t="s">
        <v>64</v>
      </c>
      <c r="B79" s="67">
        <v>-496455.00800000003</v>
      </c>
      <c r="C79" s="67">
        <v>-509603.00800000003</v>
      </c>
      <c r="D79" s="67">
        <v>-575877</v>
      </c>
      <c r="E79" s="67">
        <v>-593878.98399999994</v>
      </c>
      <c r="F79" s="67">
        <v>-598115.00800000003</v>
      </c>
      <c r="G79" s="67">
        <v>-564073.02399999998</v>
      </c>
      <c r="H79" s="67">
        <v>-501928.99199999997</v>
      </c>
      <c r="I79" s="67">
        <v>-432785.984</v>
      </c>
      <c r="J79" s="67">
        <v>-420100.99199999997</v>
      </c>
      <c r="K79" s="67">
        <v>-456079.00800000003</v>
      </c>
      <c r="L79" s="68">
        <f>L78*L58</f>
        <v>-650618.67315200006</v>
      </c>
      <c r="M79" s="68">
        <f>M78*M58</f>
        <v>-813273.34144000011</v>
      </c>
      <c r="N79" s="68">
        <f>N78*N58</f>
        <v>-894600.67558400019</v>
      </c>
      <c r="O79" s="68">
        <f>O78*O58</f>
        <v>-939330.70936320012</v>
      </c>
      <c r="P79" s="68">
        <f>P78*P58</f>
        <v>-986297.24483136018</v>
      </c>
      <c r="Q79" s="74"/>
    </row>
    <row r="80" spans="1:17" s="74" customFormat="1" outlineLevel="1" x14ac:dyDescent="0.3">
      <c r="A80" s="70" t="s">
        <v>63</v>
      </c>
      <c r="B80" s="71">
        <v>323783.00800000003</v>
      </c>
      <c r="C80" s="71">
        <v>396713.984</v>
      </c>
      <c r="D80" s="71">
        <v>381424</v>
      </c>
      <c r="E80" s="71">
        <v>384275.00800000003</v>
      </c>
      <c r="F80" s="71">
        <v>376756.99199999997</v>
      </c>
      <c r="G80" s="71">
        <v>263202</v>
      </c>
      <c r="H80" s="71">
        <v>163810</v>
      </c>
      <c r="I80" s="71">
        <v>104119</v>
      </c>
      <c r="J80" s="71">
        <v>68570</v>
      </c>
      <c r="K80" s="71">
        <v>227344</v>
      </c>
      <c r="L80" s="73">
        <f>SUM(L78:L79)</f>
        <v>306173.49324799993</v>
      </c>
      <c r="M80" s="73">
        <f t="shared" ref="M80:P80" si="29">SUM(M78:M79)</f>
        <v>382716.86655999999</v>
      </c>
      <c r="N80" s="73">
        <f t="shared" si="29"/>
        <v>420988.55321599997</v>
      </c>
      <c r="O80" s="73">
        <f t="shared" si="29"/>
        <v>442037.98087680002</v>
      </c>
      <c r="P80" s="73">
        <f t="shared" si="29"/>
        <v>464139.87992064003</v>
      </c>
    </row>
    <row r="81" spans="1:17" outlineLevel="1" x14ac:dyDescent="0.3">
      <c r="A81" s="62" t="s">
        <v>62</v>
      </c>
      <c r="B81" s="67">
        <v>-97294</v>
      </c>
      <c r="C81" s="67">
        <v>-113263</v>
      </c>
      <c r="D81" s="67">
        <v>-116734</v>
      </c>
      <c r="E81" s="67">
        <v>-116528</v>
      </c>
      <c r="F81" s="67">
        <v>-114704</v>
      </c>
      <c r="G81" s="67">
        <v>-106593</v>
      </c>
      <c r="H81" s="67">
        <v>-76545</v>
      </c>
      <c r="I81" s="67">
        <v>-71903</v>
      </c>
      <c r="J81" s="67">
        <v>-50698</v>
      </c>
      <c r="K81" s="67">
        <v>-60499</v>
      </c>
      <c r="L81" s="68">
        <f>L78*L59</f>
        <v>-105247.13830399999</v>
      </c>
      <c r="M81" s="68">
        <f>M78*M59</f>
        <v>-131558.92288</v>
      </c>
      <c r="N81" s="68">
        <f>N78*N59</f>
        <v>-144714.81516800003</v>
      </c>
      <c r="O81" s="68">
        <f>O78*O59</f>
        <v>-151950.5559264</v>
      </c>
      <c r="P81" s="68">
        <f>P78*P59</f>
        <v>-159548.08372272001</v>
      </c>
      <c r="Q81" s="74"/>
    </row>
    <row r="82" spans="1:17" outlineLevel="1" x14ac:dyDescent="0.3">
      <c r="A82" s="62" t="s">
        <v>61</v>
      </c>
      <c r="B82" s="67">
        <v>-95846</v>
      </c>
      <c r="C82" s="67">
        <v>-119144</v>
      </c>
      <c r="D82" s="67">
        <v>-113349</v>
      </c>
      <c r="E82" s="67">
        <v>-122465</v>
      </c>
      <c r="F82" s="67">
        <v>-118405</v>
      </c>
      <c r="G82" s="67">
        <v>-100661</v>
      </c>
      <c r="H82" s="67">
        <v>-76748</v>
      </c>
      <c r="I82" s="67">
        <v>-84128</v>
      </c>
      <c r="J82" s="67">
        <v>-69174</v>
      </c>
      <c r="K82" s="67">
        <v>-82320</v>
      </c>
      <c r="L82" s="68">
        <f>L78*L60</f>
        <v>-121991.001216</v>
      </c>
      <c r="M82" s="68">
        <f>M78*M60</f>
        <v>-152488.75152000002</v>
      </c>
      <c r="N82" s="68">
        <f>N78*N60</f>
        <v>-167737.62667200001</v>
      </c>
      <c r="O82" s="68">
        <f>O78*O60</f>
        <v>-176124.50800560002</v>
      </c>
      <c r="P82" s="68">
        <f>P78*P60</f>
        <v>-184930.73340588002</v>
      </c>
      <c r="Q82" s="74"/>
    </row>
    <row r="83" spans="1:17" outlineLevel="1" x14ac:dyDescent="0.3">
      <c r="A83" s="62" t="s">
        <v>60</v>
      </c>
      <c r="B83" s="67">
        <v>0</v>
      </c>
      <c r="C83" s="67">
        <v>0</v>
      </c>
      <c r="D83" s="67">
        <v>0</v>
      </c>
      <c r="E83" s="67">
        <v>0</v>
      </c>
      <c r="F83" s="67">
        <v>0</v>
      </c>
      <c r="G83" s="67">
        <v>-18109</v>
      </c>
      <c r="H83" s="67">
        <v>-170927.008</v>
      </c>
      <c r="I83" s="67">
        <v>-25051</v>
      </c>
      <c r="J83" s="67">
        <v>10233</v>
      </c>
      <c r="K83" s="67">
        <v>0</v>
      </c>
      <c r="L83" s="109"/>
      <c r="M83" s="109"/>
      <c r="N83" s="109"/>
      <c r="O83" s="109"/>
      <c r="P83" s="109"/>
      <c r="Q83" s="74"/>
    </row>
    <row r="84" spans="1:17" outlineLevel="1" x14ac:dyDescent="0.3">
      <c r="A84" s="62" t="s">
        <v>59</v>
      </c>
      <c r="B84" s="67">
        <v>11463</v>
      </c>
      <c r="C84" s="67">
        <v>6906</v>
      </c>
      <c r="D84" s="67">
        <v>19785</v>
      </c>
      <c r="E84" s="67">
        <v>11629</v>
      </c>
      <c r="F84" s="67">
        <v>14107</v>
      </c>
      <c r="G84" s="67">
        <v>18747</v>
      </c>
      <c r="H84" s="67">
        <v>0</v>
      </c>
      <c r="I84" s="67">
        <v>15492</v>
      </c>
      <c r="J84" s="67">
        <v>71253</v>
      </c>
      <c r="K84" s="67">
        <v>71411</v>
      </c>
      <c r="L84" s="68">
        <f>L78*L62</f>
        <v>12643.034499527505</v>
      </c>
      <c r="M84" s="68">
        <f>M78*M62</f>
        <v>15803.793124409382</v>
      </c>
      <c r="N84" s="68">
        <f>N78*N62</f>
        <v>17384.17243685032</v>
      </c>
      <c r="O84" s="68">
        <f>O78*O62</f>
        <v>18253.381058692838</v>
      </c>
      <c r="P84" s="68">
        <f>P78*P62</f>
        <v>19166.050111627479</v>
      </c>
      <c r="Q84" s="74"/>
    </row>
    <row r="85" spans="1:17" outlineLevel="1" x14ac:dyDescent="0.3">
      <c r="A85" s="62" t="s">
        <v>58</v>
      </c>
      <c r="B85" s="67">
        <v>-24805</v>
      </c>
      <c r="C85" s="67">
        <v>-15129</v>
      </c>
      <c r="D85" s="67">
        <v>-21656</v>
      </c>
      <c r="E85" s="67">
        <v>-15439</v>
      </c>
      <c r="F85" s="67">
        <v>-37951</v>
      </c>
      <c r="G85" s="67">
        <v>-34483</v>
      </c>
      <c r="H85" s="67">
        <v>-39465</v>
      </c>
      <c r="I85" s="67">
        <v>-28788</v>
      </c>
      <c r="J85" s="67">
        <v>-3549</v>
      </c>
      <c r="K85" s="67">
        <v>32678</v>
      </c>
      <c r="L85" s="109"/>
      <c r="M85" s="109"/>
      <c r="N85" s="109"/>
      <c r="O85" s="109"/>
      <c r="P85" s="109"/>
      <c r="Q85" s="74"/>
    </row>
    <row r="86" spans="1:17" outlineLevel="1" x14ac:dyDescent="0.3">
      <c r="A86" s="62" t="s">
        <v>57</v>
      </c>
      <c r="B86" s="67">
        <v>0</v>
      </c>
      <c r="C86" s="67">
        <v>-531</v>
      </c>
      <c r="D86" s="67">
        <v>-6223</v>
      </c>
      <c r="E86" s="67">
        <v>-13676</v>
      </c>
      <c r="F86" s="67">
        <v>-27661</v>
      </c>
      <c r="G86" s="67">
        <v>-29337</v>
      </c>
      <c r="H86" s="67">
        <v>-28629</v>
      </c>
      <c r="I86" s="67">
        <v>-15629</v>
      </c>
      <c r="J86" s="67">
        <v>10766</v>
      </c>
      <c r="K86" s="67">
        <v>0</v>
      </c>
      <c r="L86" s="109"/>
      <c r="M86" s="109"/>
      <c r="N86" s="109"/>
      <c r="O86" s="109"/>
      <c r="P86" s="109"/>
      <c r="Q86" s="74"/>
    </row>
    <row r="87" spans="1:17" outlineLevel="1" x14ac:dyDescent="0.3">
      <c r="A87" s="62" t="s">
        <v>56</v>
      </c>
      <c r="B87" s="67">
        <v>13839</v>
      </c>
      <c r="C87" s="67">
        <v>2249</v>
      </c>
      <c r="D87" s="67">
        <v>-1018</v>
      </c>
      <c r="E87" s="67">
        <v>2288</v>
      </c>
      <c r="F87" s="67">
        <v>-23526</v>
      </c>
      <c r="G87" s="67">
        <v>-20493</v>
      </c>
      <c r="H87" s="67">
        <v>-16442</v>
      </c>
      <c r="I87" s="67">
        <v>-27434</v>
      </c>
      <c r="J87" s="67">
        <v>7038</v>
      </c>
      <c r="K87" s="67">
        <v>5037</v>
      </c>
      <c r="L87" s="68">
        <f>L78*L63</f>
        <v>-19135.843327999999</v>
      </c>
      <c r="M87" s="68">
        <f t="shared" ref="M87:P87" si="30">M78*M63</f>
        <v>-23919.804160000003</v>
      </c>
      <c r="N87" s="68">
        <f t="shared" si="30"/>
        <v>-26311.784576000005</v>
      </c>
      <c r="O87" s="68">
        <f t="shared" si="30"/>
        <v>-27627.373804800005</v>
      </c>
      <c r="P87" s="68">
        <f t="shared" si="30"/>
        <v>-29008.742495040005</v>
      </c>
      <c r="Q87" s="74"/>
    </row>
    <row r="88" spans="1:17" outlineLevel="1" x14ac:dyDescent="0.3">
      <c r="A88" s="62" t="s">
        <v>55</v>
      </c>
      <c r="B88" s="67">
        <v>43659</v>
      </c>
      <c r="C88" s="67">
        <v>39006</v>
      </c>
      <c r="D88" s="67">
        <v>47535</v>
      </c>
      <c r="E88" s="67">
        <v>54962</v>
      </c>
      <c r="F88" s="67">
        <v>85209</v>
      </c>
      <c r="G88" s="67">
        <v>50742</v>
      </c>
      <c r="H88" s="67">
        <v>22734</v>
      </c>
      <c r="I88" s="67">
        <v>30573</v>
      </c>
      <c r="J88" s="67">
        <v>42053</v>
      </c>
      <c r="K88" s="67">
        <v>43850</v>
      </c>
      <c r="L88" s="109"/>
      <c r="M88" s="109"/>
      <c r="N88" s="109"/>
      <c r="O88" s="109"/>
      <c r="P88" s="109"/>
      <c r="Q88" s="74"/>
    </row>
    <row r="89" spans="1:17" outlineLevel="1" x14ac:dyDescent="0.3">
      <c r="A89" s="62" t="s">
        <v>54</v>
      </c>
      <c r="B89" s="67">
        <v>-29820</v>
      </c>
      <c r="C89" s="67">
        <v>-36757</v>
      </c>
      <c r="D89" s="67">
        <v>-48553</v>
      </c>
      <c r="E89" s="67">
        <v>-52674</v>
      </c>
      <c r="F89" s="67">
        <v>-108735</v>
      </c>
      <c r="G89" s="67">
        <v>-71235</v>
      </c>
      <c r="H89" s="67">
        <v>-39176</v>
      </c>
      <c r="I89" s="67">
        <v>-58007</v>
      </c>
      <c r="J89" s="67">
        <v>-35015</v>
      </c>
      <c r="K89" s="67">
        <v>-38813</v>
      </c>
      <c r="L89" s="109"/>
      <c r="M89" s="109"/>
      <c r="N89" s="109"/>
      <c r="O89" s="109"/>
      <c r="P89" s="109"/>
      <c r="Q89" s="74"/>
    </row>
    <row r="90" spans="1:17" outlineLevel="1" x14ac:dyDescent="0.3">
      <c r="A90" s="62" t="s">
        <v>53</v>
      </c>
      <c r="B90" s="67"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109"/>
      <c r="M90" s="109"/>
      <c r="N90" s="109"/>
      <c r="O90" s="109"/>
      <c r="P90" s="109"/>
      <c r="Q90" s="74"/>
    </row>
    <row r="91" spans="1:17" outlineLevel="1" x14ac:dyDescent="0.3">
      <c r="A91" s="62" t="s">
        <v>52</v>
      </c>
      <c r="B91" s="67"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109"/>
      <c r="M91" s="109"/>
      <c r="N91" s="109"/>
      <c r="O91" s="109"/>
      <c r="P91" s="109"/>
      <c r="Q91" s="74"/>
    </row>
    <row r="92" spans="1:17" outlineLevel="1" x14ac:dyDescent="0.3">
      <c r="A92" s="62" t="s">
        <v>51</v>
      </c>
      <c r="B92" s="67"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109"/>
      <c r="M92" s="109"/>
      <c r="N92" s="109"/>
      <c r="O92" s="109"/>
      <c r="P92" s="109"/>
      <c r="Q92" s="74"/>
    </row>
    <row r="93" spans="1:17" s="74" customFormat="1" outlineLevel="1" x14ac:dyDescent="0.3">
      <c r="A93" s="70" t="s">
        <v>50</v>
      </c>
      <c r="B93" s="71">
        <v>131140</v>
      </c>
      <c r="C93" s="71">
        <v>157802</v>
      </c>
      <c r="D93" s="71">
        <v>142228.992</v>
      </c>
      <c r="E93" s="71">
        <v>130084</v>
      </c>
      <c r="F93" s="71">
        <v>68617</v>
      </c>
      <c r="G93" s="71">
        <v>-27727</v>
      </c>
      <c r="H93" s="71">
        <v>-244945.992</v>
      </c>
      <c r="I93" s="71">
        <v>-133322</v>
      </c>
      <c r="J93" s="71">
        <v>44439</v>
      </c>
      <c r="K93" s="71">
        <v>193651.008</v>
      </c>
      <c r="L93" s="73">
        <f>L80+L81+L82+L84+L87</f>
        <v>72442.544899527435</v>
      </c>
      <c r="M93" s="73">
        <f t="shared" ref="M93:P93" si="31">M80+M81+M82+M84+M87</f>
        <v>90553.181124409355</v>
      </c>
      <c r="N93" s="73">
        <f t="shared" si="31"/>
        <v>99608.499236850213</v>
      </c>
      <c r="O93" s="73">
        <f t="shared" si="31"/>
        <v>104588.92419869284</v>
      </c>
      <c r="P93" s="73">
        <f t="shared" si="31"/>
        <v>109818.37040862744</v>
      </c>
    </row>
    <row r="94" spans="1:17" outlineLevel="1" x14ac:dyDescent="0.3">
      <c r="A94" s="62" t="s">
        <v>49</v>
      </c>
      <c r="B94" s="67">
        <v>-37138</v>
      </c>
      <c r="C94" s="67">
        <v>-44261</v>
      </c>
      <c r="D94" s="67">
        <v>-41489</v>
      </c>
      <c r="E94" s="67">
        <v>-41309</v>
      </c>
      <c r="F94" s="67">
        <v>-48851</v>
      </c>
      <c r="G94" s="67">
        <v>-17269</v>
      </c>
      <c r="H94" s="67">
        <v>-4313</v>
      </c>
      <c r="I94" s="67">
        <v>-10615</v>
      </c>
      <c r="J94" s="67">
        <v>-16729</v>
      </c>
      <c r="K94" s="67">
        <v>-22457</v>
      </c>
      <c r="L94" s="68">
        <f>L93*L64</f>
        <v>-18835.061673877135</v>
      </c>
      <c r="M94" s="68">
        <f t="shared" ref="M94:P94" si="32">M93*M64</f>
        <v>-23543.827092346433</v>
      </c>
      <c r="N94" s="68">
        <f t="shared" si="32"/>
        <v>-25898.209801581055</v>
      </c>
      <c r="O94" s="68">
        <f t="shared" si="32"/>
        <v>-27193.12029166014</v>
      </c>
      <c r="P94" s="68">
        <f t="shared" si="32"/>
        <v>-28552.776306243133</v>
      </c>
      <c r="Q94" s="74"/>
    </row>
    <row r="95" spans="1:17" outlineLevel="1" x14ac:dyDescent="0.3">
      <c r="A95" s="62" t="s">
        <v>48</v>
      </c>
      <c r="B95" s="67">
        <v>3191</v>
      </c>
      <c r="C95" s="67">
        <v>-537</v>
      </c>
      <c r="D95" s="67">
        <v>1516</v>
      </c>
      <c r="E95" s="67">
        <v>-3615</v>
      </c>
      <c r="F95" s="67">
        <v>9655</v>
      </c>
      <c r="G95" s="67">
        <v>7314</v>
      </c>
      <c r="H95" s="67">
        <v>-27130</v>
      </c>
      <c r="I95" s="67">
        <v>-5430</v>
      </c>
      <c r="J95" s="67">
        <v>-40336</v>
      </c>
      <c r="K95" s="67">
        <v>-12461</v>
      </c>
      <c r="L95" s="109"/>
      <c r="M95" s="109"/>
      <c r="N95" s="109"/>
      <c r="O95" s="109"/>
      <c r="P95" s="109"/>
      <c r="Q95" s="74"/>
    </row>
    <row r="96" spans="1:17" outlineLevel="1" x14ac:dyDescent="0.3">
      <c r="A96" s="62" t="s">
        <v>47</v>
      </c>
      <c r="B96" s="67">
        <v>0</v>
      </c>
      <c r="C96" s="67">
        <v>0</v>
      </c>
      <c r="D96" s="67">
        <v>0</v>
      </c>
      <c r="E96" s="67">
        <v>0</v>
      </c>
      <c r="F96" s="67">
        <v>0</v>
      </c>
      <c r="G96" s="67">
        <v>0</v>
      </c>
      <c r="H96" s="67">
        <v>0</v>
      </c>
      <c r="I96" s="67">
        <v>0</v>
      </c>
      <c r="J96" s="67">
        <v>0</v>
      </c>
      <c r="K96" s="67">
        <v>0</v>
      </c>
      <c r="L96" s="109"/>
      <c r="M96" s="109"/>
      <c r="N96" s="109"/>
      <c r="O96" s="109"/>
      <c r="P96" s="109"/>
      <c r="Q96" s="74"/>
    </row>
    <row r="97" spans="1:17" outlineLevel="1" x14ac:dyDescent="0.3">
      <c r="A97" s="62" t="s">
        <v>46</v>
      </c>
      <c r="B97" s="67"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109"/>
      <c r="M97" s="109"/>
      <c r="N97" s="109"/>
      <c r="O97" s="109"/>
      <c r="P97" s="109"/>
      <c r="Q97" s="74"/>
    </row>
    <row r="98" spans="1:17" outlineLevel="1" x14ac:dyDescent="0.3">
      <c r="A98" s="62" t="s">
        <v>45</v>
      </c>
      <c r="B98" s="67">
        <v>0</v>
      </c>
      <c r="C98" s="67">
        <v>0</v>
      </c>
      <c r="D98" s="67">
        <v>-2</v>
      </c>
      <c r="E98" s="67">
        <v>-1</v>
      </c>
      <c r="F98" s="67">
        <v>-1</v>
      </c>
      <c r="G98" s="67">
        <v>-1</v>
      </c>
      <c r="H98" s="67">
        <v>1</v>
      </c>
      <c r="I98" s="67">
        <v>-1</v>
      </c>
      <c r="J98" s="67">
        <v>-21</v>
      </c>
      <c r="K98" s="67">
        <v>18</v>
      </c>
      <c r="L98" s="109"/>
      <c r="M98" s="109"/>
      <c r="N98" s="109"/>
      <c r="O98" s="109"/>
      <c r="P98" s="109"/>
      <c r="Q98" s="74"/>
    </row>
    <row r="99" spans="1:17" s="74" customFormat="1" outlineLevel="1" x14ac:dyDescent="0.3">
      <c r="A99" s="70" t="s">
        <v>44</v>
      </c>
      <c r="B99" s="71">
        <v>97193</v>
      </c>
      <c r="C99" s="71">
        <v>113004</v>
      </c>
      <c r="D99" s="71">
        <v>102254</v>
      </c>
      <c r="E99" s="71">
        <v>85159</v>
      </c>
      <c r="F99" s="71">
        <v>29420</v>
      </c>
      <c r="G99" s="71">
        <v>-37683</v>
      </c>
      <c r="H99" s="71">
        <v>-276388.00800000003</v>
      </c>
      <c r="I99" s="71">
        <v>-149368</v>
      </c>
      <c r="J99" s="71">
        <v>-12647</v>
      </c>
      <c r="K99" s="71">
        <v>158751.008</v>
      </c>
      <c r="L99" s="73">
        <f>L93+L94</f>
        <v>53607.4832256503</v>
      </c>
      <c r="M99" s="73">
        <f t="shared" ref="M99:P99" si="33">M93+M94</f>
        <v>67009.354032062925</v>
      </c>
      <c r="N99" s="73">
        <f t="shared" si="33"/>
        <v>73710.289435269166</v>
      </c>
      <c r="O99" s="73">
        <f t="shared" si="33"/>
        <v>77395.803907032707</v>
      </c>
      <c r="P99" s="73">
        <f t="shared" si="33"/>
        <v>81265.594102384304</v>
      </c>
    </row>
    <row r="100" spans="1:17" s="74" customFormat="1" outlineLevel="1" x14ac:dyDescent="0.3">
      <c r="A100" s="70"/>
      <c r="B100" s="72"/>
      <c r="C100" s="72"/>
      <c r="D100" s="71"/>
      <c r="E100" s="71"/>
      <c r="F100" s="71"/>
      <c r="G100" s="71"/>
      <c r="H100" s="71"/>
      <c r="I100" s="71"/>
      <c r="J100" s="71"/>
      <c r="K100" s="71"/>
      <c r="L100" s="73"/>
      <c r="M100" s="73"/>
      <c r="N100" s="73"/>
      <c r="O100" s="73"/>
      <c r="P100" s="73"/>
    </row>
    <row r="101" spans="1:17" outlineLevel="1" x14ac:dyDescent="0.3">
      <c r="J101" s="62"/>
      <c r="K101" s="62"/>
      <c r="L101" s="68"/>
    </row>
    <row r="102" spans="1:17" x14ac:dyDescent="0.3">
      <c r="J102" s="62"/>
      <c r="K102" s="62"/>
    </row>
    <row r="103" spans="1:17" s="5" customFormat="1" ht="20.399999999999999" x14ac:dyDescent="0.35">
      <c r="A103" s="33" t="s">
        <v>72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</row>
    <row r="104" spans="1:17" outlineLevel="1" x14ac:dyDescent="0.3">
      <c r="J104" s="62"/>
      <c r="K104" s="62"/>
      <c r="O104" s="62">
        <f>O105-O129</f>
        <v>0</v>
      </c>
    </row>
    <row r="105" spans="1:17" s="74" customFormat="1" outlineLevel="1" x14ac:dyDescent="0.3">
      <c r="A105" s="70" t="s">
        <v>43</v>
      </c>
      <c r="B105" s="71">
        <v>691934.97600000002</v>
      </c>
      <c r="C105" s="71">
        <v>810120</v>
      </c>
      <c r="D105" s="71">
        <v>833632</v>
      </c>
      <c r="E105" s="71">
        <v>897864</v>
      </c>
      <c r="F105" s="71">
        <v>933193.98400000005</v>
      </c>
      <c r="G105" s="71">
        <v>842448</v>
      </c>
      <c r="H105" s="71">
        <v>563622.01599999995</v>
      </c>
      <c r="I105" s="71">
        <v>569136</v>
      </c>
      <c r="J105" s="71">
        <v>545587.00800000003</v>
      </c>
      <c r="K105" s="71">
        <v>745267.96799999999</v>
      </c>
      <c r="L105" s="73">
        <f>SUM(L107:L128)</f>
        <v>811789.67349277204</v>
      </c>
      <c r="M105" s="73">
        <f t="shared" ref="M105:P105" si="34">SUM(M107:M128)</f>
        <v>889402.68428520276</v>
      </c>
      <c r="N105" s="73">
        <f t="shared" si="34"/>
        <v>962745.00699584628</v>
      </c>
      <c r="O105" s="73">
        <f t="shared" si="34"/>
        <v>1035142.7644249264</v>
      </c>
      <c r="P105" s="73">
        <f t="shared" si="34"/>
        <v>1111602.2218654603</v>
      </c>
    </row>
    <row r="106" spans="1:17" s="74" customFormat="1" outlineLevel="1" x14ac:dyDescent="0.3">
      <c r="A106" s="70" t="s">
        <v>42</v>
      </c>
      <c r="B106" s="71">
        <v>350886.016</v>
      </c>
      <c r="C106" s="71">
        <v>426031.00799999997</v>
      </c>
      <c r="D106" s="71">
        <v>389943.00799999997</v>
      </c>
      <c r="E106" s="71">
        <v>395451.00799999997</v>
      </c>
      <c r="F106" s="71">
        <v>412320</v>
      </c>
      <c r="G106" s="71">
        <v>356975.00799999997</v>
      </c>
      <c r="H106" s="71">
        <v>297456.99200000003</v>
      </c>
      <c r="I106" s="71">
        <v>270000.99200000003</v>
      </c>
      <c r="J106" s="71">
        <v>232558</v>
      </c>
      <c r="K106" s="71">
        <v>486080.99200000003</v>
      </c>
      <c r="L106" s="73">
        <f>SUM(L107:L114)</f>
        <v>537893.08761739277</v>
      </c>
      <c r="M106" s="73">
        <f t="shared" ref="M106:P106" si="35">SUM(M107:M114)</f>
        <v>590758.39897546533</v>
      </c>
      <c r="N106" s="73">
        <f t="shared" si="35"/>
        <v>637192.27675312152</v>
      </c>
      <c r="O106" s="73">
        <f t="shared" si="35"/>
        <v>682902.66158496996</v>
      </c>
      <c r="P106" s="73">
        <f t="shared" si="35"/>
        <v>732740.8265380857</v>
      </c>
    </row>
    <row r="107" spans="1:17" outlineLevel="1" x14ac:dyDescent="0.3">
      <c r="A107" s="62" t="s">
        <v>41</v>
      </c>
      <c r="B107" s="67">
        <v>42333</v>
      </c>
      <c r="C107" s="67">
        <v>78847</v>
      </c>
      <c r="D107" s="67">
        <v>13295</v>
      </c>
      <c r="E107" s="67">
        <v>13367</v>
      </c>
      <c r="F107" s="67">
        <v>5578</v>
      </c>
      <c r="G107" s="67">
        <v>5143</v>
      </c>
      <c r="H107" s="67">
        <v>6957</v>
      </c>
      <c r="I107" s="67">
        <v>9181</v>
      </c>
      <c r="J107" s="67">
        <v>9032</v>
      </c>
      <c r="K107" s="67">
        <v>81175</v>
      </c>
      <c r="L107" s="68">
        <f>L180</f>
        <v>36357.326228680424</v>
      </c>
      <c r="M107" s="68">
        <f t="shared" ref="M107:P107" si="36">M180</f>
        <v>24213.197239574889</v>
      </c>
      <c r="N107" s="68">
        <f t="shared" si="36"/>
        <v>38142.354843642039</v>
      </c>
      <c r="O107" s="68">
        <f t="shared" si="36"/>
        <v>65975.14358001652</v>
      </c>
      <c r="P107" s="68">
        <f t="shared" si="36"/>
        <v>97041.832632884587</v>
      </c>
    </row>
    <row r="108" spans="1:17" outlineLevel="1" x14ac:dyDescent="0.3">
      <c r="A108" s="62" t="s">
        <v>40</v>
      </c>
      <c r="B108" s="67">
        <v>26588</v>
      </c>
      <c r="C108" s="67">
        <v>16739</v>
      </c>
      <c r="D108" s="67">
        <v>35661</v>
      </c>
      <c r="E108" s="67">
        <v>35023</v>
      </c>
      <c r="F108" s="67">
        <v>16734</v>
      </c>
      <c r="G108" s="67">
        <v>2708</v>
      </c>
      <c r="H108" s="67">
        <v>21805</v>
      </c>
      <c r="I108" s="67">
        <v>0</v>
      </c>
      <c r="J108" s="67">
        <v>326</v>
      </c>
      <c r="K108" s="67">
        <v>0</v>
      </c>
      <c r="L108" s="67">
        <v>0</v>
      </c>
      <c r="M108" s="67">
        <v>0</v>
      </c>
      <c r="N108" s="67">
        <v>0</v>
      </c>
      <c r="O108" s="67">
        <v>0</v>
      </c>
      <c r="P108" s="67">
        <v>0</v>
      </c>
    </row>
    <row r="109" spans="1:17" outlineLevel="1" x14ac:dyDescent="0.3">
      <c r="A109" s="62" t="s">
        <v>34</v>
      </c>
      <c r="B109" s="67">
        <v>156272.992</v>
      </c>
      <c r="C109" s="67">
        <v>177982</v>
      </c>
      <c r="D109" s="67">
        <v>160388.992</v>
      </c>
      <c r="E109" s="67">
        <v>175932.992</v>
      </c>
      <c r="F109" s="67">
        <v>172342</v>
      </c>
      <c r="G109" s="67">
        <v>158663.008</v>
      </c>
      <c r="H109" s="67">
        <v>141896.992</v>
      </c>
      <c r="I109" s="67">
        <v>125247</v>
      </c>
      <c r="J109" s="67">
        <v>56738</v>
      </c>
      <c r="K109" s="67">
        <v>89938</v>
      </c>
      <c r="L109" s="68">
        <f>L78/365*L65</f>
        <v>144174.16206027399</v>
      </c>
      <c r="M109" s="68">
        <f t="shared" ref="M109:P109" si="37">M78/365*M65</f>
        <v>180217.70257534247</v>
      </c>
      <c r="N109" s="68">
        <f t="shared" si="37"/>
        <v>198239.47283287675</v>
      </c>
      <c r="O109" s="68">
        <f t="shared" si="37"/>
        <v>208151.44647452055</v>
      </c>
      <c r="P109" s="68">
        <f t="shared" si="37"/>
        <v>218559.0187982466</v>
      </c>
    </row>
    <row r="110" spans="1:17" outlineLevel="1" x14ac:dyDescent="0.3">
      <c r="A110" s="62" t="s">
        <v>33</v>
      </c>
      <c r="B110" s="67">
        <v>110483</v>
      </c>
      <c r="C110" s="67">
        <v>127560</v>
      </c>
      <c r="D110" s="67">
        <v>141944</v>
      </c>
      <c r="E110" s="67">
        <v>148092.992</v>
      </c>
      <c r="F110" s="67">
        <v>184383.008</v>
      </c>
      <c r="G110" s="67">
        <v>160867.008</v>
      </c>
      <c r="H110" s="67">
        <v>99001</v>
      </c>
      <c r="I110" s="67">
        <v>90566</v>
      </c>
      <c r="J110" s="67">
        <v>104921</v>
      </c>
      <c r="K110" s="67">
        <v>73470</v>
      </c>
      <c r="L110" s="68">
        <f>-L79/365*L66</f>
        <v>115863.59932843837</v>
      </c>
      <c r="M110" s="68">
        <f t="shared" ref="M110:P110" si="38">-M79/365*M66</f>
        <v>144829.49916054794</v>
      </c>
      <c r="N110" s="68">
        <f t="shared" si="38"/>
        <v>159312.44907660276</v>
      </c>
      <c r="O110" s="68">
        <f t="shared" si="38"/>
        <v>167278.07153043291</v>
      </c>
      <c r="P110" s="68">
        <f t="shared" si="38"/>
        <v>175641.97510695457</v>
      </c>
    </row>
    <row r="111" spans="1:17" outlineLevel="1" x14ac:dyDescent="0.3">
      <c r="A111" s="62" t="s">
        <v>32</v>
      </c>
      <c r="B111" s="67">
        <v>0</v>
      </c>
      <c r="C111" s="67">
        <v>0</v>
      </c>
      <c r="D111" s="67">
        <v>0</v>
      </c>
      <c r="E111" s="67">
        <v>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67">
        <v>0</v>
      </c>
      <c r="P111" s="67">
        <v>0</v>
      </c>
    </row>
    <row r="112" spans="1:17" outlineLevel="1" x14ac:dyDescent="0.3">
      <c r="A112" s="62" t="s">
        <v>39</v>
      </c>
      <c r="B112" s="67">
        <v>6539</v>
      </c>
      <c r="C112" s="67">
        <v>13881</v>
      </c>
      <c r="D112" s="67">
        <v>19648</v>
      </c>
      <c r="E112" s="67">
        <v>10373</v>
      </c>
      <c r="F112" s="67">
        <v>15083</v>
      </c>
      <c r="G112" s="67">
        <v>17861</v>
      </c>
      <c r="H112" s="67">
        <v>12637</v>
      </c>
      <c r="I112" s="67">
        <v>14026</v>
      </c>
      <c r="J112" s="67">
        <v>23496</v>
      </c>
      <c r="K112" s="67">
        <v>88986</v>
      </c>
      <c r="L112" s="68">
        <f>K112</f>
        <v>88986</v>
      </c>
      <c r="M112" s="68">
        <f t="shared" ref="M112:P112" si="39">L112</f>
        <v>88986</v>
      </c>
      <c r="N112" s="68">
        <f t="shared" si="39"/>
        <v>88986</v>
      </c>
      <c r="O112" s="68">
        <f t="shared" si="39"/>
        <v>88986</v>
      </c>
      <c r="P112" s="68">
        <f t="shared" si="39"/>
        <v>88986</v>
      </c>
    </row>
    <row r="113" spans="1:17" outlineLevel="1" x14ac:dyDescent="0.3">
      <c r="A113" s="62" t="s">
        <v>31</v>
      </c>
      <c r="B113" s="67">
        <v>386</v>
      </c>
      <c r="C113" s="67">
        <v>462</v>
      </c>
      <c r="D113" s="67">
        <v>498</v>
      </c>
      <c r="E113" s="67">
        <v>933</v>
      </c>
      <c r="F113" s="67">
        <v>4215</v>
      </c>
      <c r="G113" s="67">
        <v>680</v>
      </c>
      <c r="H113" s="67">
        <v>4487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  <c r="O113" s="67">
        <v>0</v>
      </c>
      <c r="P113" s="67">
        <v>0</v>
      </c>
    </row>
    <row r="114" spans="1:17" outlineLevel="1" x14ac:dyDescent="0.3">
      <c r="A114" s="62" t="s">
        <v>38</v>
      </c>
      <c r="B114" s="67">
        <v>8284</v>
      </c>
      <c r="C114" s="67">
        <v>10560</v>
      </c>
      <c r="D114" s="67">
        <v>18508</v>
      </c>
      <c r="E114" s="67">
        <v>11729</v>
      </c>
      <c r="F114" s="67">
        <v>13985</v>
      </c>
      <c r="G114" s="67">
        <v>11053</v>
      </c>
      <c r="H114" s="67">
        <v>10673</v>
      </c>
      <c r="I114" s="67">
        <v>30981</v>
      </c>
      <c r="J114" s="67">
        <v>38045</v>
      </c>
      <c r="K114" s="67">
        <v>152512</v>
      </c>
      <c r="L114" s="68">
        <f>K114</f>
        <v>152512</v>
      </c>
      <c r="M114" s="68">
        <f t="shared" ref="M114:P114" si="40">L114</f>
        <v>152512</v>
      </c>
      <c r="N114" s="68">
        <f t="shared" si="40"/>
        <v>152512</v>
      </c>
      <c r="O114" s="68">
        <f t="shared" si="40"/>
        <v>152512</v>
      </c>
      <c r="P114" s="68">
        <f t="shared" si="40"/>
        <v>152512</v>
      </c>
    </row>
    <row r="115" spans="1:17" s="74" customFormat="1" outlineLevel="1" x14ac:dyDescent="0.3">
      <c r="A115" s="70" t="s">
        <v>37</v>
      </c>
      <c r="B115" s="71">
        <v>88954</v>
      </c>
      <c r="C115" s="71">
        <v>92563</v>
      </c>
      <c r="D115" s="71">
        <v>99917</v>
      </c>
      <c r="E115" s="71">
        <v>95769</v>
      </c>
      <c r="F115" s="71">
        <v>110398</v>
      </c>
      <c r="G115" s="71">
        <v>138195.008</v>
      </c>
      <c r="H115" s="71">
        <v>107796</v>
      </c>
      <c r="I115" s="71">
        <v>114151</v>
      </c>
      <c r="J115" s="71">
        <v>73656</v>
      </c>
      <c r="K115" s="71">
        <v>58315</v>
      </c>
      <c r="L115" s="73">
        <f>K115-K119</f>
        <v>56045</v>
      </c>
      <c r="M115" s="73">
        <f t="shared" ref="M115:P115" si="41">L115-L119</f>
        <v>56045</v>
      </c>
      <c r="N115" s="73">
        <f t="shared" si="41"/>
        <v>56045</v>
      </c>
      <c r="O115" s="73">
        <f t="shared" si="41"/>
        <v>56045</v>
      </c>
      <c r="P115" s="73">
        <f t="shared" si="41"/>
        <v>56045</v>
      </c>
    </row>
    <row r="116" spans="1:17" outlineLevel="1" x14ac:dyDescent="0.3">
      <c r="A116" s="62" t="s">
        <v>36</v>
      </c>
      <c r="B116" s="67">
        <v>0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7">
        <v>0</v>
      </c>
      <c r="O116" s="67">
        <v>0</v>
      </c>
      <c r="P116" s="67">
        <v>0</v>
      </c>
      <c r="Q116" s="67"/>
    </row>
    <row r="117" spans="1:17" outlineLevel="1" x14ac:dyDescent="0.3">
      <c r="A117" s="62" t="s">
        <v>35</v>
      </c>
      <c r="B117" s="67">
        <v>0</v>
      </c>
      <c r="C117" s="67">
        <v>0</v>
      </c>
      <c r="D117" s="67">
        <v>0</v>
      </c>
      <c r="E117" s="67">
        <v>0</v>
      </c>
      <c r="F117" s="67">
        <v>0</v>
      </c>
      <c r="G117" s="67">
        <v>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7">
        <v>0</v>
      </c>
      <c r="O117" s="67">
        <v>0</v>
      </c>
      <c r="P117" s="67">
        <v>0</v>
      </c>
      <c r="Q117" s="67"/>
    </row>
    <row r="118" spans="1:17" outlineLevel="1" x14ac:dyDescent="0.3">
      <c r="A118" s="62" t="s">
        <v>34</v>
      </c>
      <c r="B118" s="67">
        <v>1720</v>
      </c>
      <c r="C118" s="67">
        <v>3162</v>
      </c>
      <c r="D118" s="67">
        <v>2229</v>
      </c>
      <c r="E118" s="67">
        <v>1981</v>
      </c>
      <c r="F118" s="67">
        <v>2807</v>
      </c>
      <c r="G118" s="67">
        <v>2545</v>
      </c>
      <c r="H118" s="67">
        <v>1617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7">
        <v>0</v>
      </c>
      <c r="O118" s="67">
        <v>0</v>
      </c>
      <c r="P118" s="67">
        <v>0</v>
      </c>
      <c r="Q118" s="67"/>
    </row>
    <row r="119" spans="1:17" outlineLevel="1" x14ac:dyDescent="0.3">
      <c r="A119" s="62" t="s">
        <v>33</v>
      </c>
      <c r="B119" s="67">
        <v>0</v>
      </c>
      <c r="C119" s="67">
        <v>0</v>
      </c>
      <c r="D119" s="67">
        <v>0</v>
      </c>
      <c r="E119" s="67">
        <v>0</v>
      </c>
      <c r="F119" s="67">
        <v>0</v>
      </c>
      <c r="G119" s="67">
        <v>0</v>
      </c>
      <c r="H119" s="67">
        <v>0</v>
      </c>
      <c r="I119" s="67">
        <v>1638</v>
      </c>
      <c r="J119" s="67">
        <v>2250</v>
      </c>
      <c r="K119" s="67">
        <v>2270</v>
      </c>
      <c r="L119" s="67">
        <v>0</v>
      </c>
      <c r="M119" s="67">
        <v>0</v>
      </c>
      <c r="N119" s="67">
        <v>0</v>
      </c>
      <c r="O119" s="67">
        <v>0</v>
      </c>
      <c r="P119" s="67">
        <v>0</v>
      </c>
    </row>
    <row r="120" spans="1:17" outlineLevel="1" x14ac:dyDescent="0.3">
      <c r="A120" s="62" t="s">
        <v>32</v>
      </c>
      <c r="B120" s="67">
        <v>0</v>
      </c>
      <c r="C120" s="67">
        <v>0</v>
      </c>
      <c r="D120" s="67">
        <v>0</v>
      </c>
      <c r="E120" s="67">
        <v>0</v>
      </c>
      <c r="F120" s="67">
        <v>0</v>
      </c>
      <c r="G120" s="67">
        <v>0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7">
        <v>0</v>
      </c>
      <c r="O120" s="67">
        <v>0</v>
      </c>
      <c r="P120" s="67">
        <v>0</v>
      </c>
    </row>
    <row r="121" spans="1:17" outlineLevel="1" x14ac:dyDescent="0.3">
      <c r="A121" s="62" t="s">
        <v>14</v>
      </c>
      <c r="B121" s="67">
        <v>52370</v>
      </c>
      <c r="C121" s="67">
        <v>51820</v>
      </c>
      <c r="D121" s="67">
        <v>55112</v>
      </c>
      <c r="E121" s="67">
        <v>53299</v>
      </c>
      <c r="F121" s="67">
        <v>63823</v>
      </c>
      <c r="G121" s="67">
        <v>72655</v>
      </c>
      <c r="H121" s="67">
        <v>45525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7">
        <v>0</v>
      </c>
      <c r="O121" s="67">
        <v>0</v>
      </c>
      <c r="P121" s="67">
        <v>0</v>
      </c>
    </row>
    <row r="122" spans="1:17" outlineLevel="1" x14ac:dyDescent="0.3">
      <c r="A122" s="62" t="s">
        <v>31</v>
      </c>
      <c r="B122" s="67">
        <v>0</v>
      </c>
      <c r="C122" s="67">
        <v>0</v>
      </c>
      <c r="D122" s="67">
        <v>0</v>
      </c>
      <c r="E122" s="67">
        <v>0</v>
      </c>
      <c r="F122" s="67">
        <v>0</v>
      </c>
      <c r="G122" s="67">
        <v>0</v>
      </c>
      <c r="H122" s="67">
        <v>0</v>
      </c>
      <c r="I122" s="67">
        <v>40095</v>
      </c>
      <c r="J122" s="67">
        <v>0</v>
      </c>
      <c r="K122" s="67">
        <v>0</v>
      </c>
      <c r="L122" s="67">
        <v>0</v>
      </c>
      <c r="M122" s="67">
        <v>0</v>
      </c>
      <c r="N122" s="67">
        <v>0</v>
      </c>
      <c r="O122" s="67">
        <v>0</v>
      </c>
      <c r="P122" s="67">
        <v>0</v>
      </c>
    </row>
    <row r="123" spans="1:17" outlineLevel="1" x14ac:dyDescent="0.3">
      <c r="A123" s="62" t="s">
        <v>30</v>
      </c>
      <c r="B123" s="67">
        <v>0</v>
      </c>
      <c r="C123" s="67">
        <v>0</v>
      </c>
      <c r="D123" s="67">
        <v>2018</v>
      </c>
      <c r="E123" s="67">
        <v>726</v>
      </c>
      <c r="F123" s="67">
        <v>0</v>
      </c>
      <c r="G123" s="67">
        <v>15985</v>
      </c>
      <c r="H123" s="67">
        <v>9202</v>
      </c>
      <c r="I123" s="67">
        <v>0</v>
      </c>
      <c r="J123" s="67">
        <v>0</v>
      </c>
      <c r="K123" s="67">
        <v>0</v>
      </c>
      <c r="L123" s="67">
        <v>0</v>
      </c>
      <c r="M123" s="67">
        <v>0</v>
      </c>
      <c r="N123" s="67">
        <v>0</v>
      </c>
      <c r="O123" s="67">
        <v>0</v>
      </c>
      <c r="P123" s="67">
        <v>0</v>
      </c>
    </row>
    <row r="124" spans="1:17" outlineLevel="1" x14ac:dyDescent="0.3">
      <c r="A124" s="62" t="s">
        <v>29</v>
      </c>
      <c r="B124" s="67">
        <v>34864</v>
      </c>
      <c r="C124" s="67">
        <v>37581</v>
      </c>
      <c r="D124" s="67">
        <v>40558</v>
      </c>
      <c r="E124" s="67">
        <v>39763</v>
      </c>
      <c r="F124" s="67">
        <v>43768</v>
      </c>
      <c r="G124" s="67">
        <v>47010</v>
      </c>
      <c r="H124" s="67">
        <v>51452</v>
      </c>
      <c r="I124" s="67">
        <v>16945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67">
        <v>0</v>
      </c>
    </row>
    <row r="125" spans="1:17" outlineLevel="1" x14ac:dyDescent="0.3">
      <c r="A125" s="62" t="s">
        <v>28</v>
      </c>
      <c r="B125" s="67">
        <v>250</v>
      </c>
      <c r="C125" s="67">
        <v>13029</v>
      </c>
      <c r="D125" s="67">
        <v>36032</v>
      </c>
      <c r="E125" s="67">
        <v>34338</v>
      </c>
      <c r="F125" s="67">
        <v>24782</v>
      </c>
      <c r="G125" s="67">
        <v>3546</v>
      </c>
      <c r="H125" s="67">
        <v>0</v>
      </c>
      <c r="I125" s="67">
        <v>57187</v>
      </c>
      <c r="J125" s="67">
        <v>0</v>
      </c>
      <c r="K125" s="67">
        <v>0</v>
      </c>
      <c r="L125" s="67">
        <v>0</v>
      </c>
      <c r="M125" s="67">
        <v>0</v>
      </c>
      <c r="N125" s="67">
        <v>0</v>
      </c>
      <c r="O125" s="67">
        <v>0</v>
      </c>
      <c r="P125" s="67">
        <v>0</v>
      </c>
    </row>
    <row r="126" spans="1:17" outlineLevel="1" x14ac:dyDescent="0.3">
      <c r="A126" s="62" t="s">
        <v>27</v>
      </c>
      <c r="B126" s="67">
        <v>225888.992</v>
      </c>
      <c r="C126" s="67">
        <v>252456.992</v>
      </c>
      <c r="D126" s="67">
        <v>279064</v>
      </c>
      <c r="E126" s="67">
        <v>341684</v>
      </c>
      <c r="F126" s="67">
        <v>354047.00799999997</v>
      </c>
      <c r="G126" s="67">
        <v>317716</v>
      </c>
      <c r="H126" s="67">
        <v>155616.992</v>
      </c>
      <c r="I126" s="67">
        <v>126954</v>
      </c>
      <c r="J126" s="67">
        <v>238788.992</v>
      </c>
      <c r="K126" s="67">
        <v>199730</v>
      </c>
      <c r="L126" s="68">
        <f>L197</f>
        <v>217851.58587537921</v>
      </c>
      <c r="M126" s="68">
        <f t="shared" ref="M126:P126" si="42">M197</f>
        <v>242599.28530973743</v>
      </c>
      <c r="N126" s="68">
        <f t="shared" si="42"/>
        <v>269507.73024272482</v>
      </c>
      <c r="O126" s="68">
        <f t="shared" si="42"/>
        <v>296195.10283995647</v>
      </c>
      <c r="P126" s="68">
        <f t="shared" si="42"/>
        <v>322816.39532737463</v>
      </c>
    </row>
    <row r="127" spans="1:17" outlineLevel="1" x14ac:dyDescent="0.3">
      <c r="A127" s="62" t="s">
        <v>26</v>
      </c>
      <c r="B127" s="67">
        <v>25956</v>
      </c>
      <c r="C127" s="67">
        <v>26040</v>
      </c>
      <c r="D127" s="67">
        <v>28676</v>
      </c>
      <c r="E127" s="67">
        <v>30622</v>
      </c>
      <c r="F127" s="67">
        <v>31647</v>
      </c>
      <c r="G127" s="67">
        <v>26016</v>
      </c>
      <c r="H127" s="67">
        <v>2752</v>
      </c>
      <c r="I127" s="67">
        <v>843</v>
      </c>
      <c r="J127" s="67">
        <v>584</v>
      </c>
      <c r="K127" s="67">
        <v>1142</v>
      </c>
      <c r="L127" s="67">
        <v>0</v>
      </c>
      <c r="M127" s="67">
        <v>0</v>
      </c>
      <c r="N127" s="67">
        <v>0</v>
      </c>
      <c r="O127" s="67">
        <v>0</v>
      </c>
      <c r="P127" s="67">
        <v>0</v>
      </c>
    </row>
    <row r="128" spans="1:17" outlineLevel="1" x14ac:dyDescent="0.3">
      <c r="A128" s="62" t="s">
        <v>25</v>
      </c>
      <c r="B128" s="67">
        <v>0</v>
      </c>
      <c r="C128" s="67">
        <v>0</v>
      </c>
      <c r="D128" s="67">
        <v>0</v>
      </c>
      <c r="E128" s="67">
        <v>0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67">
        <v>0</v>
      </c>
      <c r="O128" s="67">
        <v>0</v>
      </c>
      <c r="P128" s="67">
        <v>0</v>
      </c>
    </row>
    <row r="129" spans="1:16" s="74" customFormat="1" outlineLevel="1" x14ac:dyDescent="0.3">
      <c r="A129" s="70" t="s">
        <v>24</v>
      </c>
      <c r="B129" s="67">
        <v>691934.97600000002</v>
      </c>
      <c r="C129" s="67">
        <v>810120</v>
      </c>
      <c r="D129" s="71">
        <v>833632</v>
      </c>
      <c r="E129" s="71">
        <v>897864</v>
      </c>
      <c r="F129" s="71">
        <v>933193.98400000005</v>
      </c>
      <c r="G129" s="71">
        <v>842448</v>
      </c>
      <c r="H129" s="71">
        <v>563622.01599999995</v>
      </c>
      <c r="I129" s="71">
        <v>569136</v>
      </c>
      <c r="J129" s="71">
        <v>545587.00800000003</v>
      </c>
      <c r="K129" s="71">
        <v>745267.96799999999</v>
      </c>
      <c r="L129" s="73">
        <f>L130+L140+L150</f>
        <v>811789.67349277192</v>
      </c>
      <c r="M129" s="73">
        <f t="shared" ref="M129:P129" si="43">M130+M140+M150</f>
        <v>889402.68428520276</v>
      </c>
      <c r="N129" s="73">
        <f t="shared" si="43"/>
        <v>962745.00699584628</v>
      </c>
      <c r="O129" s="73">
        <f t="shared" si="43"/>
        <v>1035142.7644249265</v>
      </c>
      <c r="P129" s="73">
        <f t="shared" si="43"/>
        <v>1111602.2218654605</v>
      </c>
    </row>
    <row r="130" spans="1:16" s="74" customFormat="1" outlineLevel="1" x14ac:dyDescent="0.3">
      <c r="A130" s="70" t="s">
        <v>23</v>
      </c>
      <c r="B130" s="67">
        <v>162584.992</v>
      </c>
      <c r="C130" s="67">
        <v>208094</v>
      </c>
      <c r="D130" s="71">
        <v>193082</v>
      </c>
      <c r="E130" s="71">
        <v>221252</v>
      </c>
      <c r="F130" s="71">
        <v>205820</v>
      </c>
      <c r="G130" s="71">
        <v>168488.992</v>
      </c>
      <c r="H130" s="71">
        <v>148779.008</v>
      </c>
      <c r="I130" s="71">
        <v>235898</v>
      </c>
      <c r="J130" s="71">
        <v>228576</v>
      </c>
      <c r="K130" s="71">
        <v>221244.992</v>
      </c>
      <c r="L130" s="73">
        <f>SUM(L131:L139)</f>
        <v>248224.94107353425</v>
      </c>
      <c r="M130" s="73">
        <f t="shared" ref="M130:P130" si="44">SUM(M131:M139)</f>
        <v>289090.89434191782</v>
      </c>
      <c r="N130" s="73">
        <f t="shared" si="44"/>
        <v>297510.96237610956</v>
      </c>
      <c r="O130" s="73">
        <f t="shared" si="44"/>
        <v>300816.5633749151</v>
      </c>
      <c r="P130" s="73">
        <f t="shared" si="44"/>
        <v>303690.99803466088</v>
      </c>
    </row>
    <row r="131" spans="1:16" outlineLevel="1" x14ac:dyDescent="0.3">
      <c r="A131" s="62" t="s">
        <v>22</v>
      </c>
      <c r="B131" s="67">
        <v>27861</v>
      </c>
      <c r="C131" s="67">
        <v>34938</v>
      </c>
      <c r="D131" s="67">
        <v>28009</v>
      </c>
      <c r="E131" s="67">
        <v>28657</v>
      </c>
      <c r="F131" s="67">
        <v>27722</v>
      </c>
      <c r="G131" s="67">
        <v>23388</v>
      </c>
      <c r="H131" s="67">
        <v>15916</v>
      </c>
      <c r="I131" s="67">
        <v>19872</v>
      </c>
      <c r="J131" s="67">
        <v>15650</v>
      </c>
      <c r="K131" s="67">
        <v>19981</v>
      </c>
      <c r="L131" s="68">
        <f>K131</f>
        <v>19981</v>
      </c>
      <c r="M131" s="68">
        <f t="shared" ref="M131:P131" si="45">L131</f>
        <v>19981</v>
      </c>
      <c r="N131" s="68">
        <f t="shared" si="45"/>
        <v>19981</v>
      </c>
      <c r="O131" s="68">
        <f t="shared" si="45"/>
        <v>19981</v>
      </c>
      <c r="P131" s="68">
        <f t="shared" si="45"/>
        <v>19981</v>
      </c>
    </row>
    <row r="132" spans="1:16" outlineLevel="1" x14ac:dyDescent="0.3">
      <c r="A132" s="62" t="s">
        <v>21</v>
      </c>
      <c r="B132" s="67">
        <v>38709</v>
      </c>
      <c r="C132" s="67">
        <v>48968</v>
      </c>
      <c r="D132" s="67">
        <v>39293</v>
      </c>
      <c r="E132" s="67">
        <v>42151</v>
      </c>
      <c r="F132" s="67">
        <v>41420</v>
      </c>
      <c r="G132" s="67">
        <v>33566</v>
      </c>
      <c r="H132" s="67">
        <v>27084</v>
      </c>
      <c r="I132" s="67">
        <v>38492</v>
      </c>
      <c r="J132" s="67">
        <v>59719</v>
      </c>
      <c r="K132" s="67">
        <v>60536</v>
      </c>
      <c r="L132" s="68">
        <f>-L79/365*L67</f>
        <v>80213.261073534261</v>
      </c>
      <c r="M132" s="68">
        <f t="shared" ref="M132:P132" si="46">-M79/365*M67</f>
        <v>100266.57634191781</v>
      </c>
      <c r="N132" s="68">
        <f t="shared" si="46"/>
        <v>110293.23397610961</v>
      </c>
      <c r="O132" s="68">
        <f t="shared" si="46"/>
        <v>115807.8956749151</v>
      </c>
      <c r="P132" s="68">
        <f t="shared" si="46"/>
        <v>121598.29045866085</v>
      </c>
    </row>
    <row r="133" spans="1:16" outlineLevel="1" x14ac:dyDescent="0.3">
      <c r="A133" s="62" t="s">
        <v>20</v>
      </c>
      <c r="B133" s="67">
        <v>23454</v>
      </c>
      <c r="C133" s="67">
        <v>36932</v>
      </c>
      <c r="D133" s="67">
        <v>34015</v>
      </c>
      <c r="E133" s="67">
        <v>29181</v>
      </c>
      <c r="F133" s="67">
        <v>19867</v>
      </c>
      <c r="G133" s="67">
        <v>22260</v>
      </c>
      <c r="H133" s="67">
        <v>12036</v>
      </c>
      <c r="I133" s="67">
        <v>23227</v>
      </c>
      <c r="J133" s="67">
        <v>19559</v>
      </c>
      <c r="K133" s="67">
        <v>31030</v>
      </c>
      <c r="L133" s="68">
        <f>K133</f>
        <v>31030</v>
      </c>
      <c r="M133" s="68">
        <f t="shared" ref="M133:P133" si="47">L133</f>
        <v>31030</v>
      </c>
      <c r="N133" s="68">
        <f t="shared" si="47"/>
        <v>31030</v>
      </c>
      <c r="O133" s="68">
        <f t="shared" si="47"/>
        <v>31030</v>
      </c>
      <c r="P133" s="68">
        <f t="shared" si="47"/>
        <v>31030</v>
      </c>
    </row>
    <row r="134" spans="1:16" outlineLevel="1" x14ac:dyDescent="0.3">
      <c r="A134" s="62" t="s">
        <v>17</v>
      </c>
      <c r="B134" s="67">
        <v>40553</v>
      </c>
      <c r="C134" s="67">
        <v>55839</v>
      </c>
      <c r="D134" s="67">
        <v>56881</v>
      </c>
      <c r="E134" s="67">
        <v>88946</v>
      </c>
      <c r="F134" s="67">
        <v>90307</v>
      </c>
      <c r="G134" s="67">
        <v>68750</v>
      </c>
      <c r="H134" s="67">
        <v>58888</v>
      </c>
      <c r="I134" s="67">
        <v>98824</v>
      </c>
      <c r="J134" s="67">
        <v>49812</v>
      </c>
      <c r="K134" s="67">
        <v>0</v>
      </c>
      <c r="L134" s="68">
        <f>L202*L205</f>
        <v>7302.68</v>
      </c>
      <c r="M134" s="68">
        <f t="shared" ref="M134:P134" si="48">M202*M205</f>
        <v>28115.318000000003</v>
      </c>
      <c r="N134" s="68">
        <f t="shared" si="48"/>
        <v>26508.728400000004</v>
      </c>
      <c r="O134" s="68">
        <f t="shared" si="48"/>
        <v>24299.667700000005</v>
      </c>
      <c r="P134" s="68">
        <f t="shared" si="48"/>
        <v>21383.707576000004</v>
      </c>
    </row>
    <row r="135" spans="1:16" outlineLevel="1" x14ac:dyDescent="0.3">
      <c r="A135" s="62" t="s">
        <v>16</v>
      </c>
      <c r="B135" s="67">
        <v>0</v>
      </c>
      <c r="C135" s="67">
        <v>0</v>
      </c>
      <c r="D135" s="67">
        <v>0</v>
      </c>
      <c r="E135" s="67">
        <v>0</v>
      </c>
      <c r="F135" s="67">
        <v>0</v>
      </c>
      <c r="G135" s="67">
        <v>0</v>
      </c>
      <c r="H135" s="67">
        <v>89</v>
      </c>
      <c r="I135" s="67">
        <v>91</v>
      </c>
      <c r="J135" s="67">
        <v>0</v>
      </c>
      <c r="K135" s="67">
        <v>0</v>
      </c>
      <c r="L135" s="67">
        <v>0</v>
      </c>
      <c r="M135" s="67">
        <v>0</v>
      </c>
      <c r="N135" s="67">
        <v>0</v>
      </c>
      <c r="O135" s="67">
        <v>0</v>
      </c>
      <c r="P135" s="67">
        <v>0</v>
      </c>
    </row>
    <row r="136" spans="1:16" outlineLevel="1" x14ac:dyDescent="0.3">
      <c r="A136" s="62" t="s">
        <v>19</v>
      </c>
      <c r="B136" s="67">
        <v>17346</v>
      </c>
      <c r="C136" s="67">
        <v>18133</v>
      </c>
      <c r="D136" s="67">
        <v>17881</v>
      </c>
      <c r="E136" s="67">
        <v>17897</v>
      </c>
      <c r="F136" s="67">
        <v>7534</v>
      </c>
      <c r="G136" s="67">
        <v>426</v>
      </c>
      <c r="H136" s="67">
        <v>189</v>
      </c>
      <c r="I136" s="67">
        <v>23</v>
      </c>
      <c r="J136" s="67">
        <v>0</v>
      </c>
      <c r="K136" s="67">
        <v>0</v>
      </c>
      <c r="L136" s="67">
        <v>0</v>
      </c>
      <c r="M136" s="67">
        <v>0</v>
      </c>
      <c r="N136" s="67">
        <v>0</v>
      </c>
      <c r="O136" s="67">
        <v>0</v>
      </c>
      <c r="P136" s="67">
        <v>0</v>
      </c>
    </row>
    <row r="137" spans="1:16" outlineLevel="1" x14ac:dyDescent="0.3">
      <c r="A137" s="62" t="s">
        <v>15</v>
      </c>
      <c r="B137" s="67">
        <v>11697</v>
      </c>
      <c r="C137" s="67">
        <v>10358</v>
      </c>
      <c r="D137" s="67">
        <v>13142</v>
      </c>
      <c r="E137" s="67">
        <v>10743</v>
      </c>
      <c r="F137" s="67">
        <v>14080</v>
      </c>
      <c r="G137" s="67">
        <v>13960</v>
      </c>
      <c r="H137" s="67">
        <v>27604</v>
      </c>
      <c r="I137" s="67">
        <v>48509</v>
      </c>
      <c r="J137" s="67">
        <v>76718</v>
      </c>
      <c r="K137" s="67">
        <v>102487</v>
      </c>
      <c r="L137" s="68">
        <f>K137</f>
        <v>102487</v>
      </c>
      <c r="M137" s="68">
        <f t="shared" ref="M137:P137" si="49">L137</f>
        <v>102487</v>
      </c>
      <c r="N137" s="68">
        <f t="shared" si="49"/>
        <v>102487</v>
      </c>
      <c r="O137" s="68">
        <f t="shared" si="49"/>
        <v>102487</v>
      </c>
      <c r="P137" s="68">
        <f t="shared" si="49"/>
        <v>102487</v>
      </c>
    </row>
    <row r="138" spans="1:16" outlineLevel="1" x14ac:dyDescent="0.3">
      <c r="A138" s="62" t="s">
        <v>13</v>
      </c>
      <c r="B138" s="67">
        <v>2965</v>
      </c>
      <c r="C138" s="67">
        <v>2926</v>
      </c>
      <c r="D138" s="67">
        <v>3861</v>
      </c>
      <c r="E138" s="67">
        <v>3677</v>
      </c>
      <c r="F138" s="67">
        <v>4890</v>
      </c>
      <c r="G138" s="67">
        <v>6139</v>
      </c>
      <c r="H138" s="67">
        <v>6973</v>
      </c>
      <c r="I138" s="67">
        <v>6860</v>
      </c>
      <c r="J138" s="67">
        <v>7118</v>
      </c>
      <c r="K138" s="67">
        <v>7211</v>
      </c>
      <c r="L138" s="68">
        <f>K138</f>
        <v>7211</v>
      </c>
      <c r="M138" s="68">
        <f t="shared" ref="M138:P138" si="50">L138</f>
        <v>7211</v>
      </c>
      <c r="N138" s="68">
        <f t="shared" si="50"/>
        <v>7211</v>
      </c>
      <c r="O138" s="68">
        <f t="shared" si="50"/>
        <v>7211</v>
      </c>
      <c r="P138" s="68">
        <f t="shared" si="50"/>
        <v>7211</v>
      </c>
    </row>
    <row r="139" spans="1:16" outlineLevel="1" x14ac:dyDescent="0.3">
      <c r="A139" s="62" t="s">
        <v>12</v>
      </c>
      <c r="B139" s="67">
        <v>0</v>
      </c>
      <c r="C139" s="67">
        <v>0</v>
      </c>
      <c r="D139" s="67">
        <v>0</v>
      </c>
      <c r="E139" s="67">
        <v>0</v>
      </c>
      <c r="F139" s="67">
        <v>0</v>
      </c>
      <c r="G139" s="67">
        <v>0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7">
        <v>0</v>
      </c>
      <c r="O139" s="67">
        <v>0</v>
      </c>
      <c r="P139" s="67">
        <v>0</v>
      </c>
    </row>
    <row r="140" spans="1:16" s="74" customFormat="1" outlineLevel="1" x14ac:dyDescent="0.3">
      <c r="A140" s="70" t="s">
        <v>18</v>
      </c>
      <c r="B140" s="67">
        <v>91244</v>
      </c>
      <c r="C140" s="67">
        <v>122492</v>
      </c>
      <c r="D140" s="71">
        <v>134420.992</v>
      </c>
      <c r="E140" s="71">
        <v>161804</v>
      </c>
      <c r="F140" s="71">
        <v>227258</v>
      </c>
      <c r="G140" s="71">
        <v>214310</v>
      </c>
      <c r="H140" s="71">
        <v>244332.992</v>
      </c>
      <c r="I140" s="71">
        <v>320988</v>
      </c>
      <c r="J140" s="71">
        <v>319788.99200000003</v>
      </c>
      <c r="K140" s="71">
        <v>309012</v>
      </c>
      <c r="L140" s="73">
        <f>SUM(L141:L149)</f>
        <v>308459.12</v>
      </c>
      <c r="M140" s="73">
        <f t="shared" ref="M140:P140" si="51">SUM(M141:M149)</f>
        <v>294949.16200000001</v>
      </c>
      <c r="N140" s="73">
        <f t="shared" si="51"/>
        <v>304588.69959999999</v>
      </c>
      <c r="O140" s="73">
        <f t="shared" si="51"/>
        <v>315634.00310000003</v>
      </c>
      <c r="P140" s="73">
        <f t="shared" si="51"/>
        <v>328269.830304</v>
      </c>
    </row>
    <row r="141" spans="1:16" outlineLevel="1" x14ac:dyDescent="0.3">
      <c r="A141" s="62" t="s">
        <v>17</v>
      </c>
      <c r="B141" s="67">
        <v>7891</v>
      </c>
      <c r="C141" s="67">
        <v>24107</v>
      </c>
      <c r="D141" s="67">
        <v>25799</v>
      </c>
      <c r="E141" s="67">
        <v>38978</v>
      </c>
      <c r="F141" s="67">
        <v>76954</v>
      </c>
      <c r="G141" s="67">
        <v>55626</v>
      </c>
      <c r="H141" s="67">
        <v>38570</v>
      </c>
      <c r="I141" s="67">
        <v>32101</v>
      </c>
      <c r="J141" s="67">
        <v>63762</v>
      </c>
      <c r="K141" s="67">
        <v>66388</v>
      </c>
      <c r="L141" s="68">
        <f>L202*L206</f>
        <v>65724.12000000001</v>
      </c>
      <c r="M141" s="68">
        <f t="shared" ref="M141:P141" si="52">M202*M206</f>
        <v>52214.162000000011</v>
      </c>
      <c r="N141" s="68">
        <f t="shared" si="52"/>
        <v>61853.699600000007</v>
      </c>
      <c r="O141" s="68">
        <f t="shared" si="52"/>
        <v>72899.003100000016</v>
      </c>
      <c r="P141" s="68">
        <f t="shared" si="52"/>
        <v>85534.830304000017</v>
      </c>
    </row>
    <row r="142" spans="1:16" outlineLevel="1" x14ac:dyDescent="0.3">
      <c r="A142" s="62" t="s">
        <v>16</v>
      </c>
      <c r="B142" s="67">
        <v>0</v>
      </c>
      <c r="C142" s="67">
        <v>0</v>
      </c>
      <c r="D142" s="67">
        <v>0</v>
      </c>
      <c r="E142" s="67">
        <v>0</v>
      </c>
      <c r="F142" s="67">
        <v>0</v>
      </c>
      <c r="G142" s="67">
        <v>0</v>
      </c>
      <c r="H142" s="67">
        <v>0</v>
      </c>
      <c r="I142" s="67">
        <v>0</v>
      </c>
      <c r="J142" s="67">
        <v>-41933</v>
      </c>
      <c r="K142" s="67">
        <v>0</v>
      </c>
      <c r="L142" s="67">
        <v>0</v>
      </c>
      <c r="M142" s="67">
        <v>0</v>
      </c>
      <c r="N142" s="67">
        <v>0</v>
      </c>
      <c r="O142" s="67">
        <v>0</v>
      </c>
      <c r="P142" s="67">
        <v>0</v>
      </c>
    </row>
    <row r="143" spans="1:16" outlineLevel="1" x14ac:dyDescent="0.3">
      <c r="A143" s="62" t="s">
        <v>15</v>
      </c>
      <c r="B143" s="67">
        <v>10187</v>
      </c>
      <c r="C143" s="67">
        <v>17250</v>
      </c>
      <c r="D143" s="67">
        <v>19436</v>
      </c>
      <c r="E143" s="67">
        <v>21623</v>
      </c>
      <c r="F143" s="67">
        <v>21586</v>
      </c>
      <c r="G143" s="67">
        <v>4699</v>
      </c>
      <c r="H143" s="67">
        <v>24033</v>
      </c>
      <c r="I143" s="67">
        <v>46651</v>
      </c>
      <c r="J143" s="67">
        <v>67863</v>
      </c>
      <c r="K143" s="67">
        <v>56498</v>
      </c>
      <c r="L143" s="68">
        <f>K143</f>
        <v>56498</v>
      </c>
      <c r="M143" s="68">
        <f t="shared" ref="M143:P143" si="53">L143</f>
        <v>56498</v>
      </c>
      <c r="N143" s="68">
        <f t="shared" si="53"/>
        <v>56498</v>
      </c>
      <c r="O143" s="68">
        <f t="shared" si="53"/>
        <v>56498</v>
      </c>
      <c r="P143" s="68">
        <f t="shared" si="53"/>
        <v>56498</v>
      </c>
    </row>
    <row r="144" spans="1:16" outlineLevel="1" x14ac:dyDescent="0.3">
      <c r="A144" s="62" t="s">
        <v>14</v>
      </c>
      <c r="B144" s="67">
        <v>13</v>
      </c>
      <c r="C144" s="67">
        <v>0</v>
      </c>
      <c r="D144" s="67">
        <v>0</v>
      </c>
      <c r="E144" s="67">
        <v>0</v>
      </c>
      <c r="F144" s="67">
        <v>0</v>
      </c>
      <c r="G144" s="67">
        <v>0</v>
      </c>
      <c r="H144" s="67">
        <v>0</v>
      </c>
      <c r="I144" s="67">
        <v>0</v>
      </c>
      <c r="J144" s="67">
        <v>241</v>
      </c>
      <c r="K144" s="67">
        <v>12702</v>
      </c>
      <c r="L144" s="68">
        <f>K144</f>
        <v>12702</v>
      </c>
      <c r="M144" s="68">
        <f t="shared" ref="M144:P144" si="54">L144</f>
        <v>12702</v>
      </c>
      <c r="N144" s="68">
        <f t="shared" si="54"/>
        <v>12702</v>
      </c>
      <c r="O144" s="68">
        <f t="shared" si="54"/>
        <v>12702</v>
      </c>
      <c r="P144" s="68">
        <f t="shared" si="54"/>
        <v>12702</v>
      </c>
    </row>
    <row r="145" spans="1:16" outlineLevel="1" x14ac:dyDescent="0.3">
      <c r="A145" s="62" t="s">
        <v>0</v>
      </c>
      <c r="B145" s="67">
        <v>0</v>
      </c>
      <c r="C145" s="67">
        <v>0</v>
      </c>
      <c r="D145" s="67">
        <v>0</v>
      </c>
      <c r="E145" s="67">
        <v>0</v>
      </c>
      <c r="F145" s="67">
        <v>0</v>
      </c>
      <c r="G145" s="67">
        <v>0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0</v>
      </c>
      <c r="N145" s="67">
        <v>0</v>
      </c>
      <c r="O145" s="67">
        <v>0</v>
      </c>
      <c r="P145" s="67">
        <v>0</v>
      </c>
    </row>
    <row r="146" spans="1:16" outlineLevel="1" x14ac:dyDescent="0.3">
      <c r="A146" s="62" t="s">
        <v>13</v>
      </c>
      <c r="B146" s="67">
        <v>73153</v>
      </c>
      <c r="C146" s="67">
        <v>81135</v>
      </c>
      <c r="D146" s="67">
        <v>89186</v>
      </c>
      <c r="E146" s="67">
        <v>101203</v>
      </c>
      <c r="F146" s="67">
        <v>128718</v>
      </c>
      <c r="G146" s="67">
        <v>153984.992</v>
      </c>
      <c r="H146" s="67">
        <v>181730</v>
      </c>
      <c r="I146" s="67">
        <v>242236</v>
      </c>
      <c r="J146" s="67">
        <v>229856</v>
      </c>
      <c r="K146" s="67">
        <v>173424</v>
      </c>
      <c r="L146" s="68">
        <f>K146</f>
        <v>173424</v>
      </c>
      <c r="M146" s="68">
        <f t="shared" ref="M146:P146" si="55">L146</f>
        <v>173424</v>
      </c>
      <c r="N146" s="68">
        <f t="shared" si="55"/>
        <v>173424</v>
      </c>
      <c r="O146" s="68">
        <f t="shared" si="55"/>
        <v>173424</v>
      </c>
      <c r="P146" s="68">
        <f t="shared" si="55"/>
        <v>173424</v>
      </c>
    </row>
    <row r="147" spans="1:16" outlineLevel="1" x14ac:dyDescent="0.3">
      <c r="A147" s="62" t="s">
        <v>12</v>
      </c>
      <c r="B147" s="67">
        <v>0</v>
      </c>
      <c r="C147" s="67">
        <v>0</v>
      </c>
      <c r="D147" s="67">
        <v>0</v>
      </c>
      <c r="E147" s="67">
        <v>0</v>
      </c>
      <c r="F147" s="67">
        <v>0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7">
        <v>0</v>
      </c>
      <c r="O147" s="67">
        <v>0</v>
      </c>
      <c r="P147" s="67">
        <v>0</v>
      </c>
    </row>
    <row r="148" spans="1:16" outlineLevel="1" x14ac:dyDescent="0.3">
      <c r="A148" s="62" t="s">
        <v>11</v>
      </c>
      <c r="B148" s="67">
        <v>0</v>
      </c>
      <c r="C148" s="67">
        <v>0</v>
      </c>
      <c r="D148" s="67">
        <v>0</v>
      </c>
      <c r="E148" s="67">
        <v>0</v>
      </c>
      <c r="F148" s="67">
        <v>0</v>
      </c>
      <c r="G148" s="67">
        <v>0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7">
        <v>0</v>
      </c>
      <c r="O148" s="67">
        <v>0</v>
      </c>
      <c r="P148" s="67">
        <v>0</v>
      </c>
    </row>
    <row r="149" spans="1:16" outlineLevel="1" x14ac:dyDescent="0.3">
      <c r="A149" s="62" t="s">
        <v>10</v>
      </c>
      <c r="B149" s="67">
        <v>13</v>
      </c>
      <c r="C149" s="67">
        <v>14</v>
      </c>
      <c r="D149" s="67">
        <v>16</v>
      </c>
      <c r="E149" s="67">
        <v>17</v>
      </c>
      <c r="F149" s="67">
        <v>18</v>
      </c>
      <c r="G149" s="67">
        <v>16</v>
      </c>
      <c r="H149" s="67">
        <v>8</v>
      </c>
      <c r="I149" s="67">
        <v>23</v>
      </c>
      <c r="J149" s="67">
        <v>44</v>
      </c>
      <c r="K149" s="67">
        <v>111</v>
      </c>
      <c r="L149" s="68">
        <f>K149</f>
        <v>111</v>
      </c>
      <c r="M149" s="68">
        <f t="shared" ref="M149:P149" si="56">L149</f>
        <v>111</v>
      </c>
      <c r="N149" s="68">
        <f t="shared" si="56"/>
        <v>111</v>
      </c>
      <c r="O149" s="68">
        <f t="shared" si="56"/>
        <v>111</v>
      </c>
      <c r="P149" s="68">
        <f t="shared" si="56"/>
        <v>111</v>
      </c>
    </row>
    <row r="150" spans="1:16" s="74" customFormat="1" outlineLevel="1" x14ac:dyDescent="0.3">
      <c r="A150" s="70" t="s">
        <v>9</v>
      </c>
      <c r="B150" s="67">
        <v>438092.984</v>
      </c>
      <c r="C150" s="67">
        <v>479520.016</v>
      </c>
      <c r="D150" s="71">
        <v>506112.99200000003</v>
      </c>
      <c r="E150" s="71">
        <v>514791</v>
      </c>
      <c r="F150" s="71">
        <v>500098</v>
      </c>
      <c r="G150" s="71">
        <v>459632.99200000003</v>
      </c>
      <c r="H150" s="71">
        <v>170502</v>
      </c>
      <c r="I150" s="71">
        <v>12227</v>
      </c>
      <c r="J150" s="71">
        <v>-2822</v>
      </c>
      <c r="K150" s="71">
        <v>214900.008</v>
      </c>
      <c r="L150" s="73">
        <f>SUM(L151:L159)</f>
        <v>255105.61241923773</v>
      </c>
      <c r="M150" s="73">
        <f t="shared" ref="M150:P150" si="57">SUM(M151:M159)</f>
        <v>305362.62794328493</v>
      </c>
      <c r="N150" s="73">
        <f t="shared" si="57"/>
        <v>360645.34501973685</v>
      </c>
      <c r="O150" s="73">
        <f t="shared" si="57"/>
        <v>418692.19795001135</v>
      </c>
      <c r="P150" s="73">
        <f t="shared" si="57"/>
        <v>479641.39352679963</v>
      </c>
    </row>
    <row r="151" spans="1:16" outlineLevel="1" x14ac:dyDescent="0.3">
      <c r="A151" s="62" t="s">
        <v>8</v>
      </c>
      <c r="B151" s="67">
        <v>334251.00799999997</v>
      </c>
      <c r="C151" s="67">
        <v>334251.00799999997</v>
      </c>
      <c r="D151" s="67">
        <v>334251.00799999997</v>
      </c>
      <c r="E151" s="67">
        <v>334251.00799999997</v>
      </c>
      <c r="F151" s="67">
        <v>334251.00799999997</v>
      </c>
      <c r="G151" s="67">
        <v>334251.00799999997</v>
      </c>
      <c r="H151" s="67">
        <v>334251.00799999997</v>
      </c>
      <c r="I151" s="67">
        <v>334251.00799999997</v>
      </c>
      <c r="J151" s="67">
        <v>338967.00799999997</v>
      </c>
      <c r="K151" s="67">
        <v>385536.99200000003</v>
      </c>
      <c r="L151" s="68">
        <f>K151</f>
        <v>385536.99200000003</v>
      </c>
      <c r="M151" s="68">
        <f t="shared" ref="M151:P151" si="58">L151</f>
        <v>385536.99200000003</v>
      </c>
      <c r="N151" s="68">
        <f t="shared" si="58"/>
        <v>385536.99200000003</v>
      </c>
      <c r="O151" s="68">
        <f t="shared" si="58"/>
        <v>385536.99200000003</v>
      </c>
      <c r="P151" s="68">
        <f t="shared" si="58"/>
        <v>385536.99200000003</v>
      </c>
    </row>
    <row r="152" spans="1:16" outlineLevel="1" x14ac:dyDescent="0.3">
      <c r="A152" s="62" t="s">
        <v>7</v>
      </c>
      <c r="B152" s="67">
        <v>18747</v>
      </c>
      <c r="C152" s="67">
        <v>19388</v>
      </c>
      <c r="D152" s="67">
        <v>19672</v>
      </c>
      <c r="E152" s="67">
        <v>19460</v>
      </c>
      <c r="F152" s="67">
        <v>19460</v>
      </c>
      <c r="G152" s="67">
        <v>19460</v>
      </c>
      <c r="H152" s="67">
        <v>19286</v>
      </c>
      <c r="I152" s="67">
        <v>19263</v>
      </c>
      <c r="J152" s="67">
        <v>19263</v>
      </c>
      <c r="K152" s="67">
        <v>20512</v>
      </c>
      <c r="L152" s="68">
        <f>K152</f>
        <v>20512</v>
      </c>
      <c r="M152" s="68">
        <f t="shared" ref="M152:P152" si="59">L152</f>
        <v>20512</v>
      </c>
      <c r="N152" s="68">
        <f t="shared" si="59"/>
        <v>20512</v>
      </c>
      <c r="O152" s="68">
        <f t="shared" si="59"/>
        <v>20512</v>
      </c>
      <c r="P152" s="68">
        <f t="shared" si="59"/>
        <v>20512</v>
      </c>
    </row>
    <row r="153" spans="1:16" outlineLevel="1" x14ac:dyDescent="0.3">
      <c r="A153" s="62" t="s">
        <v>6</v>
      </c>
      <c r="B153" s="67">
        <v>0</v>
      </c>
      <c r="C153" s="67">
        <v>0</v>
      </c>
      <c r="D153" s="67">
        <v>0</v>
      </c>
      <c r="E153" s="67">
        <v>0</v>
      </c>
      <c r="F153" s="67">
        <v>0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8">
        <f>K153</f>
        <v>0</v>
      </c>
      <c r="M153" s="68">
        <f t="shared" ref="M153:P153" si="60">L153</f>
        <v>0</v>
      </c>
      <c r="N153" s="68">
        <f t="shared" si="60"/>
        <v>0</v>
      </c>
      <c r="O153" s="68">
        <f t="shared" si="60"/>
        <v>0</v>
      </c>
      <c r="P153" s="68">
        <f t="shared" si="60"/>
        <v>0</v>
      </c>
    </row>
    <row r="154" spans="1:16" outlineLevel="1" x14ac:dyDescent="0.3">
      <c r="A154" s="62" t="s">
        <v>5</v>
      </c>
      <c r="B154" s="67">
        <v>85095</v>
      </c>
      <c r="C154" s="67">
        <v>125881</v>
      </c>
      <c r="D154" s="67">
        <v>155632.992</v>
      </c>
      <c r="E154" s="67">
        <v>168571.008</v>
      </c>
      <c r="F154" s="67">
        <v>155564</v>
      </c>
      <c r="G154" s="67">
        <v>118047</v>
      </c>
      <c r="H154" s="67">
        <v>69084</v>
      </c>
      <c r="I154" s="67">
        <v>0</v>
      </c>
      <c r="J154" s="67">
        <v>0</v>
      </c>
      <c r="K154" s="67">
        <v>-85</v>
      </c>
      <c r="L154" s="68">
        <f>K154</f>
        <v>-85</v>
      </c>
      <c r="M154" s="68">
        <f t="shared" ref="M154:P154" si="61">L154</f>
        <v>-85</v>
      </c>
      <c r="N154" s="68">
        <f t="shared" si="61"/>
        <v>-85</v>
      </c>
      <c r="O154" s="68">
        <f t="shared" si="61"/>
        <v>-85</v>
      </c>
      <c r="P154" s="68">
        <f t="shared" si="61"/>
        <v>-85</v>
      </c>
    </row>
    <row r="155" spans="1:16" outlineLevel="1" x14ac:dyDescent="0.3">
      <c r="A155" s="62" t="s">
        <v>4</v>
      </c>
      <c r="B155" s="67">
        <v>0</v>
      </c>
      <c r="C155" s="67">
        <v>0</v>
      </c>
      <c r="D155" s="67">
        <v>0</v>
      </c>
      <c r="E155" s="67">
        <v>0</v>
      </c>
      <c r="F155" s="67">
        <v>0</v>
      </c>
      <c r="G155" s="67">
        <v>0</v>
      </c>
      <c r="H155" s="67">
        <v>-227087.008</v>
      </c>
      <c r="I155" s="67">
        <v>-307264</v>
      </c>
      <c r="J155" s="67">
        <v>-319912</v>
      </c>
      <c r="K155" s="67">
        <v>-162408.992</v>
      </c>
      <c r="L155" s="68">
        <f>K155+(L99*(1-L72))</f>
        <v>-122203.37958076227</v>
      </c>
      <c r="M155" s="68">
        <f t="shared" ref="M155:P155" si="62">L155+(M99*(1-M72))</f>
        <v>-71946.364056715072</v>
      </c>
      <c r="N155" s="68">
        <f t="shared" si="62"/>
        <v>-16663.646980263198</v>
      </c>
      <c r="O155" s="68">
        <f t="shared" si="62"/>
        <v>41383.205950011332</v>
      </c>
      <c r="P155" s="68">
        <f t="shared" si="62"/>
        <v>102332.40152679957</v>
      </c>
    </row>
    <row r="156" spans="1:16" outlineLevel="1" x14ac:dyDescent="0.3">
      <c r="A156" s="62" t="s">
        <v>3</v>
      </c>
      <c r="B156" s="67">
        <v>0</v>
      </c>
      <c r="C156" s="67">
        <v>0</v>
      </c>
      <c r="D156" s="67">
        <v>0</v>
      </c>
      <c r="E156" s="67">
        <v>0</v>
      </c>
      <c r="F156" s="67">
        <v>0</v>
      </c>
      <c r="G156" s="67">
        <v>0</v>
      </c>
      <c r="H156" s="67">
        <v>0</v>
      </c>
      <c r="I156" s="67">
        <v>0</v>
      </c>
      <c r="J156" s="67">
        <v>0</v>
      </c>
      <c r="K156" s="67">
        <v>0</v>
      </c>
      <c r="L156" s="68">
        <f>K156</f>
        <v>0</v>
      </c>
      <c r="M156" s="68">
        <f t="shared" ref="M156:P156" si="63">L156</f>
        <v>0</v>
      </c>
      <c r="N156" s="68">
        <f t="shared" si="63"/>
        <v>0</v>
      </c>
      <c r="O156" s="68">
        <f t="shared" si="63"/>
        <v>0</v>
      </c>
      <c r="P156" s="68">
        <f t="shared" si="63"/>
        <v>0</v>
      </c>
    </row>
    <row r="157" spans="1:16" outlineLevel="1" x14ac:dyDescent="0.3">
      <c r="A157" s="62" t="s">
        <v>2</v>
      </c>
      <c r="B157" s="67">
        <v>0</v>
      </c>
      <c r="C157" s="67">
        <v>0</v>
      </c>
      <c r="D157" s="67">
        <v>0</v>
      </c>
      <c r="E157" s="67">
        <v>0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8">
        <f>K157</f>
        <v>0</v>
      </c>
      <c r="M157" s="68">
        <f t="shared" ref="M157:P157" si="64">L157</f>
        <v>0</v>
      </c>
      <c r="N157" s="68">
        <f t="shared" si="64"/>
        <v>0</v>
      </c>
      <c r="O157" s="68">
        <f t="shared" si="64"/>
        <v>0</v>
      </c>
      <c r="P157" s="68">
        <f t="shared" si="64"/>
        <v>0</v>
      </c>
    </row>
    <row r="158" spans="1:16" outlineLevel="1" x14ac:dyDescent="0.3">
      <c r="A158" s="62" t="s">
        <v>1</v>
      </c>
      <c r="B158" s="67">
        <v>0</v>
      </c>
      <c r="C158" s="67">
        <v>0</v>
      </c>
      <c r="D158" s="67">
        <v>-3443</v>
      </c>
      <c r="E158" s="67">
        <v>-7491</v>
      </c>
      <c r="F158" s="67">
        <v>-9177</v>
      </c>
      <c r="G158" s="67">
        <v>-12125</v>
      </c>
      <c r="H158" s="67">
        <v>-25032</v>
      </c>
      <c r="I158" s="67">
        <v>-34023</v>
      </c>
      <c r="J158" s="67">
        <v>-41140</v>
      </c>
      <c r="K158" s="67">
        <v>-28655</v>
      </c>
      <c r="L158" s="68">
        <f>K158</f>
        <v>-28655</v>
      </c>
      <c r="M158" s="68">
        <f t="shared" ref="M158:P158" si="65">L158</f>
        <v>-28655</v>
      </c>
      <c r="N158" s="68">
        <f t="shared" si="65"/>
        <v>-28655</v>
      </c>
      <c r="O158" s="68">
        <f t="shared" si="65"/>
        <v>-28655</v>
      </c>
      <c r="P158" s="68">
        <f t="shared" si="65"/>
        <v>-28655</v>
      </c>
    </row>
    <row r="159" spans="1:16" outlineLevel="1" x14ac:dyDescent="0.3">
      <c r="A159" s="62" t="s">
        <v>0</v>
      </c>
      <c r="B159" s="67">
        <v>0</v>
      </c>
      <c r="C159" s="67">
        <v>0</v>
      </c>
      <c r="D159" s="67">
        <v>0</v>
      </c>
      <c r="E159" s="67">
        <v>0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8">
        <f>K159</f>
        <v>0</v>
      </c>
      <c r="M159" s="68">
        <f t="shared" ref="M159:P159" si="66">L159</f>
        <v>0</v>
      </c>
      <c r="N159" s="68">
        <f t="shared" si="66"/>
        <v>0</v>
      </c>
      <c r="O159" s="68">
        <f t="shared" si="66"/>
        <v>0</v>
      </c>
      <c r="P159" s="68">
        <f t="shared" si="66"/>
        <v>0</v>
      </c>
    </row>
    <row r="160" spans="1:16" x14ac:dyDescent="0.3">
      <c r="J160" s="62"/>
      <c r="K160" s="62"/>
    </row>
    <row r="161" spans="1:16" s="5" customFormat="1" ht="20.399999999999999" x14ac:dyDescent="0.35">
      <c r="A161" s="33" t="s">
        <v>86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</row>
    <row r="162" spans="1:16" s="5" customFormat="1" ht="15.6" outlineLevel="1" x14ac:dyDescent="0.3">
      <c r="A162" s="6"/>
    </row>
    <row r="163" spans="1:16" s="5" customFormat="1" ht="15.6" outlineLevel="1" x14ac:dyDescent="0.3">
      <c r="A163" s="6" t="s">
        <v>88</v>
      </c>
    </row>
    <row r="164" spans="1:16" s="5" customFormat="1" ht="15.6" outlineLevel="1" x14ac:dyDescent="0.3">
      <c r="A164" s="5" t="s">
        <v>89</v>
      </c>
      <c r="L164" s="5">
        <f t="shared" ref="L164" si="67">L99</f>
        <v>53607.4832256503</v>
      </c>
      <c r="M164" s="5">
        <f t="shared" ref="M164" si="68">M99</f>
        <v>67009.354032062925</v>
      </c>
      <c r="N164" s="5">
        <f t="shared" ref="N164" si="69">N99</f>
        <v>73710.289435269166</v>
      </c>
      <c r="O164" s="5">
        <f t="shared" ref="O164" si="70">O99</f>
        <v>77395.803907032707</v>
      </c>
      <c r="P164" s="5">
        <f t="shared" ref="P164" si="71">P99</f>
        <v>81265.594102384304</v>
      </c>
    </row>
    <row r="165" spans="1:16" s="5" customFormat="1" ht="15.6" outlineLevel="1" x14ac:dyDescent="0.3">
      <c r="A165" s="34" t="s">
        <v>90</v>
      </c>
      <c r="L165" s="5">
        <f t="shared" ref="L165" si="72">L196</f>
        <v>21292.100780620785</v>
      </c>
      <c r="M165" s="5">
        <f t="shared" ref="M165" si="73">M196</f>
        <v>23091.908885641791</v>
      </c>
      <c r="N165" s="5">
        <f t="shared" ref="N165" si="74">N196</f>
        <v>25715.124219012629</v>
      </c>
      <c r="O165" s="5">
        <f t="shared" ref="O165" si="75">O196</f>
        <v>28567.37501236836</v>
      </c>
      <c r="P165" s="5">
        <f t="shared" ref="P165" si="76">P196</f>
        <v>31396.192502661848</v>
      </c>
    </row>
    <row r="166" spans="1:16" s="5" customFormat="1" ht="15.6" outlineLevel="1" x14ac:dyDescent="0.3">
      <c r="A166" s="34" t="s">
        <v>91</v>
      </c>
      <c r="L166" s="5">
        <f t="shared" ref="L166" si="77">-L191</f>
        <v>-74682.500315178098</v>
      </c>
      <c r="M166" s="5">
        <f t="shared" ref="M166" si="78">-M191</f>
        <v>-44956.125078794517</v>
      </c>
      <c r="N166" s="5">
        <f t="shared" ref="N166" si="79">-N191</f>
        <v>-22478.062539397331</v>
      </c>
      <c r="O166" s="5">
        <f t="shared" ref="O166" si="80">-O191</f>
        <v>-12362.934396668395</v>
      </c>
      <c r="P166" s="5">
        <f t="shared" ref="P166" si="81">-P191</f>
        <v>-12981.081116501999</v>
      </c>
    </row>
    <row r="167" spans="1:16" s="5" customFormat="1" ht="15.6" outlineLevel="1" x14ac:dyDescent="0.3">
      <c r="A167" s="12" t="s">
        <v>92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>
        <f t="shared" ref="L167" si="82">SUM(L164:L166)</f>
        <v>217.08369109299383</v>
      </c>
      <c r="M167" s="18">
        <f t="shared" ref="M167" si="83">SUM(M164:M166)</f>
        <v>45145.137838910203</v>
      </c>
      <c r="N167" s="18">
        <f t="shared" ref="N167" si="84">SUM(N164:N166)</f>
        <v>76947.351114884455</v>
      </c>
      <c r="O167" s="18">
        <f t="shared" ref="O167" si="85">SUM(O164:O166)</f>
        <v>93600.244522732668</v>
      </c>
      <c r="P167" s="18">
        <f t="shared" ref="P167" si="86">SUM(P164:P166)</f>
        <v>99680.705488544161</v>
      </c>
    </row>
    <row r="168" spans="1:16" s="5" customFormat="1" ht="15.6" outlineLevel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 s="5" customFormat="1" ht="15.6" outlineLevel="1" x14ac:dyDescent="0.3">
      <c r="A169" s="6" t="s">
        <v>93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s="5" customFormat="1" ht="15.6" outlineLevel="1" x14ac:dyDescent="0.3">
      <c r="A170" s="5" t="s">
        <v>94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>
        <f t="shared" ref="L170" si="87">-L195</f>
        <v>-38271.686655999998</v>
      </c>
      <c r="M170" s="4">
        <f t="shared" ref="M170" si="88">-M195</f>
        <v>-47839.608320000007</v>
      </c>
      <c r="N170" s="4">
        <f t="shared" ref="N170" si="89">-N195</f>
        <v>-52623.569152000011</v>
      </c>
      <c r="O170" s="4">
        <f t="shared" ref="O170" si="90">-O195</f>
        <v>-55254.74760960001</v>
      </c>
      <c r="P170" s="4">
        <f t="shared" ref="P170" si="91">-P195</f>
        <v>-58017.484990080011</v>
      </c>
    </row>
    <row r="171" spans="1:16" s="5" customFormat="1" ht="15.6" outlineLevel="1" x14ac:dyDescent="0.3">
      <c r="A171" s="12" t="s">
        <v>95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>
        <f t="shared" ref="L171" si="92">SUM(L170)</f>
        <v>-38271.686655999998</v>
      </c>
      <c r="M171" s="12">
        <f t="shared" ref="M171" si="93">SUM(M170)</f>
        <v>-47839.608320000007</v>
      </c>
      <c r="N171" s="12">
        <f t="shared" ref="N171" si="94">SUM(N170)</f>
        <v>-52623.569152000011</v>
      </c>
      <c r="O171" s="12">
        <f t="shared" ref="O171" si="95">SUM(O170)</f>
        <v>-55254.74760960001</v>
      </c>
      <c r="P171" s="12">
        <f t="shared" ref="P171" si="96">SUM(P170)</f>
        <v>-58017.484990080011</v>
      </c>
    </row>
    <row r="172" spans="1:16" s="5" customFormat="1" ht="15.6" outlineLevel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 s="5" customFormat="1" ht="15.6" outlineLevel="1" x14ac:dyDescent="0.3">
      <c r="A173" s="6" t="s">
        <v>96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s="5" customFormat="1" ht="15.6" outlineLevel="1" x14ac:dyDescent="0.3">
      <c r="A174" s="5" t="s">
        <v>97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>
        <f t="shared" ref="L174" si="97">L201</f>
        <v>6638.8</v>
      </c>
      <c r="M174" s="4">
        <f t="shared" ref="M174" si="98">M201</f>
        <v>7302.68</v>
      </c>
      <c r="N174" s="4">
        <f t="shared" ref="N174" si="99">N201</f>
        <v>8032.9480000000012</v>
      </c>
      <c r="O174" s="4">
        <f t="shared" ref="O174" si="100">O201</f>
        <v>8836.2428000000018</v>
      </c>
      <c r="P174" s="4">
        <f t="shared" ref="P174" si="101">P201</f>
        <v>9719.8670800000018</v>
      </c>
    </row>
    <row r="175" spans="1:16" s="5" customFormat="1" ht="15.6" outlineLevel="1" x14ac:dyDescent="0.3">
      <c r="A175" s="5" t="s">
        <v>98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>
        <f>-L99*L72</f>
        <v>-13401.870806412575</v>
      </c>
      <c r="M175" s="4">
        <f>-M99*M72</f>
        <v>-16752.338508015731</v>
      </c>
      <c r="N175" s="4">
        <f>-N99*N72</f>
        <v>-18427.572358817291</v>
      </c>
      <c r="O175" s="4">
        <f>-O99*O72</f>
        <v>-19348.950976758177</v>
      </c>
      <c r="P175" s="4">
        <f>-P99*P72</f>
        <v>-20316.398525596076</v>
      </c>
    </row>
    <row r="176" spans="1:16" s="5" customFormat="1" ht="15.6" outlineLevel="1" x14ac:dyDescent="0.3">
      <c r="A176" s="12" t="s">
        <v>99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>
        <f t="shared" ref="L176" si="102">SUM(L174:L175)</f>
        <v>-6763.0708064125747</v>
      </c>
      <c r="M176" s="12">
        <f t="shared" ref="M176" si="103">SUM(M174:M175)</f>
        <v>-9449.6585080157311</v>
      </c>
      <c r="N176" s="12">
        <f t="shared" ref="N176" si="104">SUM(N174:N175)</f>
        <v>-10394.624358817291</v>
      </c>
      <c r="O176" s="12">
        <f t="shared" ref="O176" si="105">SUM(O174:O175)</f>
        <v>-10512.708176758175</v>
      </c>
      <c r="P176" s="12">
        <f t="shared" ref="P176" si="106">SUM(P174:P175)</f>
        <v>-10596.531445596074</v>
      </c>
    </row>
    <row r="177" spans="1:16" s="5" customFormat="1" ht="15.6" outlineLevel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 s="5" customFormat="1" ht="15.6" outlineLevel="1" x14ac:dyDescent="0.3">
      <c r="A178" s="5" t="s">
        <v>100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>
        <f t="shared" ref="L178" si="107">L167+L171+L176</f>
        <v>-44817.673771319576</v>
      </c>
      <c r="M178" s="20">
        <f t="shared" ref="M178" si="108">M167+M171+M176</f>
        <v>-12144.128989105535</v>
      </c>
      <c r="N178" s="20">
        <f t="shared" ref="N178" si="109">N167+N171+N176</f>
        <v>13929.157604067153</v>
      </c>
      <c r="O178" s="20">
        <f t="shared" ref="O178" si="110">O167+O171+O176</f>
        <v>27832.788736374481</v>
      </c>
      <c r="P178" s="20">
        <f t="shared" ref="P178" si="111">P167+P171+P176</f>
        <v>31066.689052868074</v>
      </c>
    </row>
    <row r="179" spans="1:16" s="5" customFormat="1" ht="15.6" outlineLevel="1" x14ac:dyDescent="0.3">
      <c r="A179" s="5" t="s">
        <v>101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>
        <f>K180</f>
        <v>81175</v>
      </c>
      <c r="M179" s="4">
        <f t="shared" ref="M179:P179" si="112">L180</f>
        <v>36357.326228680424</v>
      </c>
      <c r="N179" s="4">
        <f t="shared" si="112"/>
        <v>24213.197239574889</v>
      </c>
      <c r="O179" s="4">
        <f t="shared" si="112"/>
        <v>38142.354843642039</v>
      </c>
      <c r="P179" s="4">
        <f t="shared" si="112"/>
        <v>65975.14358001652</v>
      </c>
    </row>
    <row r="180" spans="1:16" s="5" customFormat="1" ht="15.6" outlineLevel="1" x14ac:dyDescent="0.3">
      <c r="A180" s="12" t="s">
        <v>102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>
        <f>K107</f>
        <v>81175</v>
      </c>
      <c r="L180" s="18">
        <f t="shared" ref="L180" si="113">SUM(L178:L179)</f>
        <v>36357.326228680424</v>
      </c>
      <c r="M180" s="18">
        <f t="shared" ref="M180" si="114">SUM(M178:M179)</f>
        <v>24213.197239574889</v>
      </c>
      <c r="N180" s="18">
        <f t="shared" ref="N180" si="115">SUM(N178:N179)</f>
        <v>38142.354843642039</v>
      </c>
      <c r="O180" s="18">
        <f t="shared" ref="O180" si="116">SUM(O178:O179)</f>
        <v>65975.14358001652</v>
      </c>
      <c r="P180" s="18">
        <f t="shared" ref="P180" si="117">SUM(P178:P179)</f>
        <v>97041.832632884587</v>
      </c>
    </row>
    <row r="181" spans="1:16" s="5" customFormat="1" ht="15.6" outlineLevel="1" x14ac:dyDescent="0.3">
      <c r="A181" s="6"/>
    </row>
    <row r="182" spans="1:16" s="5" customFormat="1" ht="15.6" outlineLevel="1" x14ac:dyDescent="0.3">
      <c r="A182" s="6"/>
    </row>
    <row r="183" spans="1:16" s="5" customFormat="1" ht="15.6" x14ac:dyDescent="0.3"/>
    <row r="184" spans="1:16" s="5" customFormat="1" ht="20.399999999999999" x14ac:dyDescent="0.35">
      <c r="A184" s="33" t="s">
        <v>87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</row>
    <row r="185" spans="1:16" s="5" customFormat="1" ht="15.6" outlineLevel="1" x14ac:dyDescent="0.3"/>
    <row r="186" spans="1:16" s="5" customFormat="1" ht="15.6" outlineLevel="1" x14ac:dyDescent="0.3">
      <c r="A186" s="6" t="s">
        <v>107</v>
      </c>
    </row>
    <row r="187" spans="1:16" s="5" customFormat="1" ht="15.6" outlineLevel="1" x14ac:dyDescent="0.3">
      <c r="A187" s="5" t="s">
        <v>34</v>
      </c>
      <c r="B187" s="5">
        <f>B109+B118</f>
        <v>157992.992</v>
      </c>
      <c r="C187" s="5">
        <f t="shared" ref="C187:J187" si="118">C109+C118</f>
        <v>181144</v>
      </c>
      <c r="D187" s="5">
        <f t="shared" si="118"/>
        <v>162617.992</v>
      </c>
      <c r="E187" s="5">
        <f t="shared" si="118"/>
        <v>177913.992</v>
      </c>
      <c r="F187" s="5">
        <f t="shared" si="118"/>
        <v>175149</v>
      </c>
      <c r="G187" s="5">
        <f t="shared" si="118"/>
        <v>161208.008</v>
      </c>
      <c r="H187" s="5">
        <f t="shared" si="118"/>
        <v>143513.992</v>
      </c>
      <c r="I187" s="5">
        <f t="shared" si="118"/>
        <v>125247</v>
      </c>
      <c r="J187" s="5">
        <f t="shared" si="118"/>
        <v>56738</v>
      </c>
      <c r="K187" s="5">
        <f t="shared" ref="K187" si="119">K109+K118</f>
        <v>89938</v>
      </c>
      <c r="L187" s="21">
        <f t="shared" ref="L187" si="120">L109</f>
        <v>144174.16206027399</v>
      </c>
      <c r="M187" s="21">
        <f t="shared" ref="M187:M188" si="121">M109</f>
        <v>180217.70257534247</v>
      </c>
      <c r="N187" s="21">
        <f t="shared" ref="N187:N188" si="122">N109</f>
        <v>198239.47283287675</v>
      </c>
      <c r="O187" s="21">
        <f t="shared" ref="O187:O188" si="123">O109</f>
        <v>208151.44647452055</v>
      </c>
      <c r="P187" s="21">
        <f t="shared" ref="P187:P188" si="124">P109</f>
        <v>218559.0187982466</v>
      </c>
    </row>
    <row r="188" spans="1:16" s="5" customFormat="1" ht="15.6" outlineLevel="1" x14ac:dyDescent="0.3">
      <c r="A188" s="5" t="s">
        <v>33</v>
      </c>
      <c r="B188" s="5">
        <f t="shared" ref="B188:J188" si="125">B110+B119</f>
        <v>110483</v>
      </c>
      <c r="C188" s="5">
        <f t="shared" si="125"/>
        <v>127560</v>
      </c>
      <c r="D188" s="5">
        <f t="shared" si="125"/>
        <v>141944</v>
      </c>
      <c r="E188" s="5">
        <f t="shared" si="125"/>
        <v>148092.992</v>
      </c>
      <c r="F188" s="5">
        <f t="shared" si="125"/>
        <v>184383.008</v>
      </c>
      <c r="G188" s="5">
        <f t="shared" si="125"/>
        <v>160867.008</v>
      </c>
      <c r="H188" s="5">
        <f t="shared" si="125"/>
        <v>99001</v>
      </c>
      <c r="I188" s="5">
        <f t="shared" si="125"/>
        <v>92204</v>
      </c>
      <c r="J188" s="5">
        <f t="shared" si="125"/>
        <v>107171</v>
      </c>
      <c r="K188" s="5">
        <f t="shared" ref="K188" si="126">K110+K119</f>
        <v>75740</v>
      </c>
      <c r="L188" s="21">
        <f t="shared" ref="L188" si="127">L110</f>
        <v>115863.59932843837</v>
      </c>
      <c r="M188" s="21">
        <f t="shared" si="121"/>
        <v>144829.49916054794</v>
      </c>
      <c r="N188" s="21">
        <f t="shared" si="122"/>
        <v>159312.44907660276</v>
      </c>
      <c r="O188" s="21">
        <f t="shared" si="123"/>
        <v>167278.07153043291</v>
      </c>
      <c r="P188" s="21">
        <f t="shared" si="124"/>
        <v>175641.97510695457</v>
      </c>
    </row>
    <row r="189" spans="1:16" s="5" customFormat="1" ht="15.6" outlineLevel="1" x14ac:dyDescent="0.3">
      <c r="A189" s="5" t="s">
        <v>103</v>
      </c>
      <c r="B189" s="5">
        <f t="shared" ref="B189:J189" si="128">B132</f>
        <v>38709</v>
      </c>
      <c r="C189" s="5">
        <f t="shared" si="128"/>
        <v>48968</v>
      </c>
      <c r="D189" s="5">
        <f t="shared" si="128"/>
        <v>39293</v>
      </c>
      <c r="E189" s="5">
        <f t="shared" si="128"/>
        <v>42151</v>
      </c>
      <c r="F189" s="5">
        <f t="shared" si="128"/>
        <v>41420</v>
      </c>
      <c r="G189" s="5">
        <f t="shared" si="128"/>
        <v>33566</v>
      </c>
      <c r="H189" s="5">
        <f t="shared" si="128"/>
        <v>27084</v>
      </c>
      <c r="I189" s="5">
        <f t="shared" si="128"/>
        <v>38492</v>
      </c>
      <c r="J189" s="5">
        <f t="shared" si="128"/>
        <v>59719</v>
      </c>
      <c r="K189" s="5">
        <f t="shared" ref="K189" si="129">K132</f>
        <v>60536</v>
      </c>
      <c r="L189" s="21">
        <f t="shared" ref="L189" si="130">L132</f>
        <v>80213.261073534261</v>
      </c>
      <c r="M189" s="21">
        <f t="shared" ref="M189" si="131">M132</f>
        <v>100266.57634191781</v>
      </c>
      <c r="N189" s="21">
        <f t="shared" ref="N189" si="132">N132</f>
        <v>110293.23397610961</v>
      </c>
      <c r="O189" s="21">
        <f t="shared" ref="O189" si="133">O132</f>
        <v>115807.8956749151</v>
      </c>
      <c r="P189" s="21">
        <f t="shared" ref="P189" si="134">P132</f>
        <v>121598.29045866085</v>
      </c>
    </row>
    <row r="190" spans="1:16" s="5" customFormat="1" ht="15.6" outlineLevel="1" x14ac:dyDescent="0.3">
      <c r="A190" s="3" t="s">
        <v>104</v>
      </c>
      <c r="B190" s="3">
        <f t="shared" ref="B190" si="135">B187+B188-B189</f>
        <v>229766.99199999997</v>
      </c>
      <c r="C190" s="3">
        <f t="shared" ref="C190" si="136">C187+C188-C189</f>
        <v>259736</v>
      </c>
      <c r="D190" s="3">
        <f t="shared" ref="D190" si="137">D187+D188-D189</f>
        <v>265268.99199999997</v>
      </c>
      <c r="E190" s="3">
        <f t="shared" ref="E190" si="138">E187+E188-E189</f>
        <v>283855.984</v>
      </c>
      <c r="F190" s="3">
        <f t="shared" ref="F190" si="139">F187+F188-F189</f>
        <v>318112.00800000003</v>
      </c>
      <c r="G190" s="3">
        <f t="shared" ref="G190" si="140">G187+G188-G189</f>
        <v>288509.016</v>
      </c>
      <c r="H190" s="3">
        <f t="shared" ref="H190" si="141">H187+H188-H189</f>
        <v>215430.992</v>
      </c>
      <c r="I190" s="3">
        <f t="shared" ref="I190" si="142">I187+I188-I189</f>
        <v>178959</v>
      </c>
      <c r="J190" s="3">
        <f t="shared" ref="J190" si="143">J187+J188-J189</f>
        <v>104190</v>
      </c>
      <c r="K190" s="3">
        <f t="shared" ref="K190" si="144">K187+K188-K189</f>
        <v>105142</v>
      </c>
      <c r="L190" s="3">
        <f t="shared" ref="L190" si="145">L187+L188-L189</f>
        <v>179824.5003151781</v>
      </c>
      <c r="M190" s="3">
        <f t="shared" ref="M190:P190" si="146">M187+M188-M189</f>
        <v>224780.62539397262</v>
      </c>
      <c r="N190" s="3">
        <f t="shared" si="146"/>
        <v>247258.68793336995</v>
      </c>
      <c r="O190" s="3">
        <f t="shared" si="146"/>
        <v>259621.62233003834</v>
      </c>
      <c r="P190" s="3">
        <f t="shared" si="146"/>
        <v>272602.70344654034</v>
      </c>
    </row>
    <row r="191" spans="1:16" s="5" customFormat="1" ht="15.6" outlineLevel="1" x14ac:dyDescent="0.3">
      <c r="A191" s="5" t="s">
        <v>105</v>
      </c>
      <c r="B191" s="7"/>
      <c r="C191" s="7">
        <f>C190-B190</f>
        <v>29969.008000000031</v>
      </c>
      <c r="D191" s="7">
        <f t="shared" ref="D191:K191" si="147">D190-C190</f>
        <v>5532.9919999999693</v>
      </c>
      <c r="E191" s="7">
        <f t="shared" si="147"/>
        <v>18586.992000000027</v>
      </c>
      <c r="F191" s="7">
        <f t="shared" si="147"/>
        <v>34256.024000000034</v>
      </c>
      <c r="G191" s="7">
        <f t="shared" si="147"/>
        <v>-29602.992000000027</v>
      </c>
      <c r="H191" s="7">
        <f t="shared" si="147"/>
        <v>-73078.024000000005</v>
      </c>
      <c r="I191" s="7">
        <f t="shared" si="147"/>
        <v>-36471.991999999998</v>
      </c>
      <c r="J191" s="7">
        <f t="shared" si="147"/>
        <v>-74769</v>
      </c>
      <c r="K191" s="7">
        <f t="shared" si="147"/>
        <v>952</v>
      </c>
      <c r="L191" s="7">
        <f>L190-K190</f>
        <v>74682.500315178098</v>
      </c>
      <c r="M191" s="7">
        <f>M190-L190</f>
        <v>44956.125078794517</v>
      </c>
      <c r="N191" s="7">
        <f>N190-M190</f>
        <v>22478.062539397331</v>
      </c>
      <c r="O191" s="7">
        <f>O190-N190</f>
        <v>12362.934396668395</v>
      </c>
      <c r="P191" s="7">
        <f>P190-O190</f>
        <v>12981.081116501999</v>
      </c>
    </row>
    <row r="192" spans="1:16" s="5" customFormat="1" ht="15.6" outlineLevel="1" x14ac:dyDescent="0.3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s="5" customFormat="1" ht="15.6" outlineLevel="1" x14ac:dyDescent="0.3">
      <c r="A193" s="6" t="s">
        <v>106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s="5" customFormat="1" ht="15.6" outlineLevel="1" x14ac:dyDescent="0.3">
      <c r="A194" s="5" t="s">
        <v>108</v>
      </c>
      <c r="B194" s="95">
        <v>234442.992</v>
      </c>
      <c r="C194" s="7">
        <f t="shared" ref="C194:P194" si="148">B197</f>
        <v>251844.992</v>
      </c>
      <c r="D194" s="7">
        <f t="shared" si="148"/>
        <v>278496.99199999997</v>
      </c>
      <c r="E194" s="7">
        <f t="shared" si="148"/>
        <v>307740</v>
      </c>
      <c r="F194" s="7">
        <f t="shared" si="148"/>
        <v>372306</v>
      </c>
      <c r="G194" s="7">
        <f t="shared" si="148"/>
        <v>385694.00799999997</v>
      </c>
      <c r="H194" s="7">
        <f t="shared" si="148"/>
        <v>343732</v>
      </c>
      <c r="I194" s="7">
        <f t="shared" si="148"/>
        <v>158368.992</v>
      </c>
      <c r="J194" s="7">
        <f t="shared" si="148"/>
        <v>127797</v>
      </c>
      <c r="K194" s="21">
        <f t="shared" si="148"/>
        <v>239372.992</v>
      </c>
      <c r="L194" s="7">
        <f t="shared" si="148"/>
        <v>200872</v>
      </c>
      <c r="M194" s="7">
        <f t="shared" si="148"/>
        <v>217851.58587537921</v>
      </c>
      <c r="N194" s="7">
        <f t="shared" si="148"/>
        <v>242599.28530973743</v>
      </c>
      <c r="O194" s="7">
        <f t="shared" si="148"/>
        <v>269507.73024272482</v>
      </c>
      <c r="P194" s="7">
        <f t="shared" si="148"/>
        <v>296195.10283995647</v>
      </c>
    </row>
    <row r="195" spans="1:16" s="5" customFormat="1" ht="15.6" outlineLevel="1" x14ac:dyDescent="0.3">
      <c r="A195" s="34" t="s">
        <v>109</v>
      </c>
      <c r="B195" s="7">
        <f>B197+B196-B194</f>
        <v>40207.999999999971</v>
      </c>
      <c r="C195" s="7">
        <f t="shared" ref="C195" si="149">C197+C196-C194</f>
        <v>55424.999999999971</v>
      </c>
      <c r="D195" s="7">
        <f t="shared" ref="D195:K195" si="150">D197+D196-D194</f>
        <v>64032.008000000031</v>
      </c>
      <c r="E195" s="7">
        <f t="shared" si="150"/>
        <v>102270</v>
      </c>
      <c r="F195" s="7">
        <f t="shared" ref="F195" si="151">F197+F196-F194</f>
        <v>52789.007999999973</v>
      </c>
      <c r="G195" s="7">
        <f t="shared" si="150"/>
        <v>-3390.0079999999725</v>
      </c>
      <c r="H195" s="7">
        <f t="shared" si="150"/>
        <v>-149756.008</v>
      </c>
      <c r="I195" s="7">
        <f t="shared" si="150"/>
        <v>-16946.991999999998</v>
      </c>
      <c r="J195" s="7">
        <f t="shared" si="150"/>
        <v>130089.992</v>
      </c>
      <c r="K195" s="7">
        <f t="shared" si="150"/>
        <v>-23972.991999999998</v>
      </c>
      <c r="L195" s="21">
        <f>L78*L68</f>
        <v>38271.686655999998</v>
      </c>
      <c r="M195" s="21">
        <f t="shared" ref="M195:P195" si="152">M78*M68</f>
        <v>47839.608320000007</v>
      </c>
      <c r="N195" s="21">
        <f t="shared" si="152"/>
        <v>52623.569152000011</v>
      </c>
      <c r="O195" s="21">
        <f t="shared" si="152"/>
        <v>55254.74760960001</v>
      </c>
      <c r="P195" s="21">
        <f t="shared" si="152"/>
        <v>58017.484990080011</v>
      </c>
    </row>
    <row r="196" spans="1:16" s="5" customFormat="1" ht="15.6" outlineLevel="1" x14ac:dyDescent="0.3">
      <c r="A196" s="34" t="s">
        <v>110</v>
      </c>
      <c r="B196" s="95">
        <v>22806</v>
      </c>
      <c r="C196" s="95">
        <v>28773</v>
      </c>
      <c r="D196" s="95">
        <v>34789</v>
      </c>
      <c r="E196" s="95">
        <v>37704</v>
      </c>
      <c r="F196" s="95">
        <v>39401</v>
      </c>
      <c r="G196" s="95">
        <v>38572</v>
      </c>
      <c r="H196" s="95">
        <v>35607</v>
      </c>
      <c r="I196" s="95">
        <v>13625</v>
      </c>
      <c r="J196" s="95">
        <v>18514</v>
      </c>
      <c r="K196" s="95">
        <v>14528</v>
      </c>
      <c r="L196" s="110">
        <f>L194*L61</f>
        <v>21292.100780620785</v>
      </c>
      <c r="M196" s="110">
        <f t="shared" ref="M196:P196" si="153">M194*M61</f>
        <v>23091.908885641791</v>
      </c>
      <c r="N196" s="110">
        <f t="shared" si="153"/>
        <v>25715.124219012629</v>
      </c>
      <c r="O196" s="110">
        <f t="shared" si="153"/>
        <v>28567.37501236836</v>
      </c>
      <c r="P196" s="110">
        <f t="shared" si="153"/>
        <v>31396.192502661848</v>
      </c>
    </row>
    <row r="197" spans="1:16" s="5" customFormat="1" ht="15.6" outlineLevel="1" x14ac:dyDescent="0.3">
      <c r="A197" s="3" t="s">
        <v>111</v>
      </c>
      <c r="B197" s="19">
        <f t="shared" ref="B197:K197" si="154">B126+B127</f>
        <v>251844.992</v>
      </c>
      <c r="C197" s="19">
        <f t="shared" si="154"/>
        <v>278496.99199999997</v>
      </c>
      <c r="D197" s="19">
        <f t="shared" si="154"/>
        <v>307740</v>
      </c>
      <c r="E197" s="19">
        <f t="shared" si="154"/>
        <v>372306</v>
      </c>
      <c r="F197" s="19">
        <f t="shared" si="154"/>
        <v>385694.00799999997</v>
      </c>
      <c r="G197" s="19">
        <f t="shared" si="154"/>
        <v>343732</v>
      </c>
      <c r="H197" s="19">
        <f t="shared" si="154"/>
        <v>158368.992</v>
      </c>
      <c r="I197" s="19">
        <f t="shared" si="154"/>
        <v>127797</v>
      </c>
      <c r="J197" s="19">
        <f t="shared" si="154"/>
        <v>239372.992</v>
      </c>
      <c r="K197" s="19">
        <f t="shared" si="154"/>
        <v>200872</v>
      </c>
      <c r="L197" s="22">
        <f t="shared" ref="L197" si="155">L194+L195-L196</f>
        <v>217851.58587537921</v>
      </c>
      <c r="M197" s="22">
        <f t="shared" ref="M197" si="156">M194+M195-M196</f>
        <v>242599.28530973743</v>
      </c>
      <c r="N197" s="22">
        <f t="shared" ref="N197" si="157">N194+N195-N196</f>
        <v>269507.73024272482</v>
      </c>
      <c r="O197" s="22">
        <f t="shared" ref="O197" si="158">O194+O195-O196</f>
        <v>296195.10283995647</v>
      </c>
      <c r="P197" s="22">
        <f t="shared" ref="P197" si="159">P194+P195-P196</f>
        <v>322816.39532737463</v>
      </c>
    </row>
    <row r="198" spans="1:16" s="5" customFormat="1" ht="15.6" outlineLevel="1" x14ac:dyDescent="0.3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</row>
    <row r="199" spans="1:16" s="5" customFormat="1" ht="15.6" outlineLevel="1" x14ac:dyDescent="0.3">
      <c r="A199" s="6" t="s">
        <v>112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</row>
    <row r="200" spans="1:16" s="5" customFormat="1" ht="15.6" outlineLevel="1" x14ac:dyDescent="0.3">
      <c r="A200" s="5" t="s">
        <v>113</v>
      </c>
      <c r="B200" s="7"/>
      <c r="C200" s="7">
        <f t="shared" ref="C200:P200" si="160">B202</f>
        <v>48444</v>
      </c>
      <c r="D200" s="7">
        <f t="shared" si="160"/>
        <v>79946</v>
      </c>
      <c r="E200" s="7">
        <f t="shared" si="160"/>
        <v>82680</v>
      </c>
      <c r="F200" s="7">
        <f t="shared" si="160"/>
        <v>127924</v>
      </c>
      <c r="G200" s="7">
        <f t="shared" si="160"/>
        <v>167261</v>
      </c>
      <c r="H200" s="7">
        <f t="shared" si="160"/>
        <v>124376</v>
      </c>
      <c r="I200" s="7">
        <f t="shared" si="160"/>
        <v>97458</v>
      </c>
      <c r="J200" s="7">
        <f t="shared" si="160"/>
        <v>130925</v>
      </c>
      <c r="K200" s="7">
        <f t="shared" si="160"/>
        <v>113574</v>
      </c>
      <c r="L200" s="21">
        <f t="shared" si="160"/>
        <v>66388</v>
      </c>
      <c r="M200" s="21">
        <f t="shared" si="160"/>
        <v>73026.8</v>
      </c>
      <c r="N200" s="21">
        <f t="shared" si="160"/>
        <v>80329.48000000001</v>
      </c>
      <c r="O200" s="21">
        <f t="shared" si="160"/>
        <v>88362.428000000014</v>
      </c>
      <c r="P200" s="21">
        <f t="shared" si="160"/>
        <v>97198.670800000022</v>
      </c>
    </row>
    <row r="201" spans="1:16" s="5" customFormat="1" ht="15.6" outlineLevel="1" x14ac:dyDescent="0.3">
      <c r="A201" s="5" t="s">
        <v>114</v>
      </c>
      <c r="B201" s="7"/>
      <c r="C201" s="7">
        <f t="shared" ref="C201" si="161">C202-C203-C200</f>
        <v>29253</v>
      </c>
      <c r="D201" s="7">
        <f t="shared" ref="D201" si="162">D202-D203-D200</f>
        <v>3752</v>
      </c>
      <c r="E201" s="111">
        <f t="shared" ref="E201" si="163">E202-E203-E200</f>
        <v>42956</v>
      </c>
      <c r="F201" s="111">
        <f t="shared" ref="F201" si="164">F202-F203-F200</f>
        <v>62863</v>
      </c>
      <c r="G201" s="111">
        <f t="shared" ref="G201" si="165">G202-G203-G200</f>
        <v>-22392</v>
      </c>
      <c r="H201" s="111">
        <f t="shared" ref="H201" si="166">H202-H203-H200</f>
        <v>-10476</v>
      </c>
      <c r="I201" s="111">
        <f t="shared" ref="I201" si="167">I202-I203-I200</f>
        <v>60901</v>
      </c>
      <c r="J201" s="111">
        <f t="shared" ref="J201" si="168">J202-J203-J200</f>
        <v>-24389</v>
      </c>
      <c r="K201" s="111">
        <f t="shared" ref="K201" si="169">K202-K203-K200</f>
        <v>-52223</v>
      </c>
      <c r="L201" s="23">
        <f>L200*L69</f>
        <v>6638.8</v>
      </c>
      <c r="M201" s="23">
        <f t="shared" ref="M201:P201" si="170">M200*M69</f>
        <v>7302.68</v>
      </c>
      <c r="N201" s="23">
        <f t="shared" si="170"/>
        <v>8032.9480000000012</v>
      </c>
      <c r="O201" s="23">
        <f t="shared" si="170"/>
        <v>8836.2428000000018</v>
      </c>
      <c r="P201" s="23">
        <f t="shared" si="170"/>
        <v>9719.8670800000018</v>
      </c>
    </row>
    <row r="202" spans="1:16" s="5" customFormat="1" ht="15.6" outlineLevel="1" x14ac:dyDescent="0.3">
      <c r="A202" s="3" t="s">
        <v>115</v>
      </c>
      <c r="B202" s="3">
        <f t="shared" ref="B202:C202" si="171">B134+B141</f>
        <v>48444</v>
      </c>
      <c r="C202" s="3">
        <f t="shared" si="171"/>
        <v>79946</v>
      </c>
      <c r="D202" s="3">
        <f t="shared" ref="D202:J202" si="172">D134+D141</f>
        <v>82680</v>
      </c>
      <c r="E202" s="3">
        <f t="shared" si="172"/>
        <v>127924</v>
      </c>
      <c r="F202" s="3">
        <f t="shared" si="172"/>
        <v>167261</v>
      </c>
      <c r="G202" s="3">
        <f t="shared" si="172"/>
        <v>124376</v>
      </c>
      <c r="H202" s="3">
        <f t="shared" si="172"/>
        <v>97458</v>
      </c>
      <c r="I202" s="3">
        <f t="shared" si="172"/>
        <v>130925</v>
      </c>
      <c r="J202" s="3">
        <f t="shared" si="172"/>
        <v>113574</v>
      </c>
      <c r="K202" s="3">
        <f t="shared" ref="K202" si="173">K134+K141</f>
        <v>66388</v>
      </c>
      <c r="L202" s="24">
        <f t="shared" ref="L202:P202" si="174">L200+L201</f>
        <v>73026.8</v>
      </c>
      <c r="M202" s="24">
        <f t="shared" si="174"/>
        <v>80329.48000000001</v>
      </c>
      <c r="N202" s="24">
        <f t="shared" si="174"/>
        <v>88362.428000000014</v>
      </c>
      <c r="O202" s="24">
        <f t="shared" si="174"/>
        <v>97198.670800000022</v>
      </c>
      <c r="P202" s="24">
        <f t="shared" si="174"/>
        <v>106918.53788000002</v>
      </c>
    </row>
    <row r="203" spans="1:16" s="5" customFormat="1" ht="15.6" outlineLevel="1" x14ac:dyDescent="0.3">
      <c r="A203" s="5" t="s">
        <v>116</v>
      </c>
      <c r="B203" s="5">
        <f>B87</f>
        <v>13839</v>
      </c>
      <c r="C203" s="5">
        <f t="shared" ref="C203:J203" si="175">C87</f>
        <v>2249</v>
      </c>
      <c r="D203" s="5">
        <f t="shared" si="175"/>
        <v>-1018</v>
      </c>
      <c r="E203" s="5">
        <f t="shared" si="175"/>
        <v>2288</v>
      </c>
      <c r="F203" s="5">
        <f t="shared" si="175"/>
        <v>-23526</v>
      </c>
      <c r="G203" s="5">
        <f t="shared" si="175"/>
        <v>-20493</v>
      </c>
      <c r="H203" s="5">
        <f t="shared" si="175"/>
        <v>-16442</v>
      </c>
      <c r="I203" s="5">
        <f t="shared" si="175"/>
        <v>-27434</v>
      </c>
      <c r="J203" s="5">
        <f t="shared" si="175"/>
        <v>7038</v>
      </c>
      <c r="K203" s="5">
        <f>K87</f>
        <v>5037</v>
      </c>
      <c r="L203" s="5">
        <f t="shared" ref="L203:P203" si="176">L89</f>
        <v>0</v>
      </c>
      <c r="M203" s="5">
        <f t="shared" si="176"/>
        <v>0</v>
      </c>
      <c r="N203" s="5">
        <f t="shared" si="176"/>
        <v>0</v>
      </c>
      <c r="O203" s="5">
        <f t="shared" si="176"/>
        <v>0</v>
      </c>
      <c r="P203" s="5">
        <f t="shared" si="176"/>
        <v>0</v>
      </c>
    </row>
    <row r="204" spans="1:16" s="5" customFormat="1" ht="15.6" outlineLevel="1" x14ac:dyDescent="0.3">
      <c r="L204" s="21"/>
      <c r="M204" s="21"/>
      <c r="N204" s="21"/>
      <c r="O204" s="21"/>
      <c r="P204" s="21"/>
    </row>
    <row r="205" spans="1:16" s="5" customFormat="1" ht="15.6" outlineLevel="1" x14ac:dyDescent="0.3">
      <c r="A205" s="5" t="s">
        <v>125</v>
      </c>
      <c r="B205" s="55">
        <f t="shared" ref="B205:J205" si="177">B134/(B134+B141)</f>
        <v>0.83711089092560487</v>
      </c>
      <c r="C205" s="55">
        <f t="shared" si="177"/>
        <v>0.69845895979786354</v>
      </c>
      <c r="D205" s="55">
        <f t="shared" si="177"/>
        <v>0.68796565070149973</v>
      </c>
      <c r="E205" s="55">
        <f t="shared" si="177"/>
        <v>0.69530346143022415</v>
      </c>
      <c r="F205" s="55">
        <f t="shared" si="177"/>
        <v>0.53991665720042326</v>
      </c>
      <c r="G205" s="55">
        <f t="shared" si="177"/>
        <v>0.55275937479899662</v>
      </c>
      <c r="H205" s="55">
        <f t="shared" si="177"/>
        <v>0.60423977508259974</v>
      </c>
      <c r="I205" s="55">
        <f t="shared" si="177"/>
        <v>0.75481382470880276</v>
      </c>
      <c r="J205" s="55">
        <f t="shared" si="177"/>
        <v>0.43858629615933226</v>
      </c>
      <c r="K205" s="55">
        <f t="shared" ref="K205" si="178">K134/(K134+K141)</f>
        <v>0</v>
      </c>
      <c r="L205" s="112">
        <v>0.1</v>
      </c>
      <c r="M205" s="112">
        <v>0.35</v>
      </c>
      <c r="N205" s="112">
        <v>0.3</v>
      </c>
      <c r="O205" s="112">
        <v>0.25</v>
      </c>
      <c r="P205" s="112">
        <v>0.2</v>
      </c>
    </row>
    <row r="206" spans="1:16" s="5" customFormat="1" ht="15.6" outlineLevel="1" x14ac:dyDescent="0.3">
      <c r="A206" s="5" t="s">
        <v>126</v>
      </c>
      <c r="B206" s="55">
        <f t="shared" ref="B206:J206" si="179">B141/(B134+B141)</f>
        <v>0.16288910907439519</v>
      </c>
      <c r="C206" s="55">
        <f t="shared" si="179"/>
        <v>0.30154104020213646</v>
      </c>
      <c r="D206" s="55">
        <f t="shared" si="179"/>
        <v>0.31203434929850027</v>
      </c>
      <c r="E206" s="55">
        <f t="shared" si="179"/>
        <v>0.3046965385697758</v>
      </c>
      <c r="F206" s="55">
        <f t="shared" si="179"/>
        <v>0.46008334279957669</v>
      </c>
      <c r="G206" s="55">
        <f t="shared" si="179"/>
        <v>0.44724062520100338</v>
      </c>
      <c r="H206" s="55">
        <f t="shared" si="179"/>
        <v>0.39576022491740032</v>
      </c>
      <c r="I206" s="55">
        <f t="shared" si="179"/>
        <v>0.24518617529119724</v>
      </c>
      <c r="J206" s="55">
        <f t="shared" si="179"/>
        <v>0.5614137038406678</v>
      </c>
      <c r="K206" s="55">
        <f t="shared" ref="K206" si="180">K141/(K134+K141)</f>
        <v>1</v>
      </c>
      <c r="L206" s="112">
        <v>0.9</v>
      </c>
      <c r="M206" s="112">
        <v>0.65</v>
      </c>
      <c r="N206" s="112">
        <v>0.7</v>
      </c>
      <c r="O206" s="112">
        <v>0.75</v>
      </c>
      <c r="P206" s="112">
        <v>0.8</v>
      </c>
    </row>
    <row r="207" spans="1:16" x14ac:dyDescent="0.3">
      <c r="J207" s="62"/>
      <c r="K207" s="62"/>
    </row>
  </sheetData>
  <conditionalFormatting sqref="A3:P3">
    <cfRule type="cellIs" dxfId="7" priority="1" operator="equal">
      <formula>"ERRO"</formula>
    </cfRule>
    <cfRule type="cellIs" dxfId="6" priority="2" operator="equal">
      <formula>"OK"</formula>
    </cfRule>
  </conditionalFormatting>
  <dataValidations count="1">
    <dataValidation type="list" allowBlank="1" showInputMessage="1" showErrorMessage="1" sqref="D4" xr:uid="{00000000-0002-0000-0100-000000000000}">
      <formula1>"1,2,3"</formula1>
    </dataValidation>
  </dataValidations>
  <pageMargins left="0.78740157499999996" right="0.78740157499999996" top="0.984251969" bottom="0.984251969" header="0" footer="0"/>
  <pageSetup scale="46" orientation="portrait" horizontalDpi="4294953554" verticalDpi="18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9558-39A0-4ED5-AC54-F12B13A51F7B}">
  <dimension ref="A1:Q224"/>
  <sheetViews>
    <sheetView showGridLines="0" topLeftCell="A19" zoomScale="80" zoomScaleNormal="80" workbookViewId="0">
      <selection activeCell="C46" sqref="C46"/>
    </sheetView>
  </sheetViews>
  <sheetFormatPr defaultColWidth="9.109375" defaultRowHeight="13.8" x14ac:dyDescent="0.3"/>
  <cols>
    <col min="1" max="1" width="33.109375" style="62" customWidth="1"/>
    <col min="2" max="4" width="13.109375" style="62" customWidth="1"/>
    <col min="5" max="5" width="15.88671875" style="62" bestFit="1" customWidth="1"/>
    <col min="6" max="9" width="13.109375" style="62" customWidth="1"/>
    <col min="10" max="11" width="13.109375" style="69" customWidth="1"/>
    <col min="12" max="16" width="13.109375" style="62" customWidth="1"/>
    <col min="17" max="16384" width="9.109375" style="69"/>
  </cols>
  <sheetData>
    <row r="1" spans="1:17" s="5" customFormat="1" ht="15.6" x14ac:dyDescent="0.3">
      <c r="A1" s="96"/>
      <c r="B1" s="98"/>
      <c r="C1" s="98"/>
      <c r="D1" s="99"/>
      <c r="E1" s="100"/>
      <c r="F1" s="100"/>
      <c r="G1" s="100"/>
      <c r="H1" s="100"/>
      <c r="I1" s="100"/>
      <c r="J1" s="100"/>
      <c r="K1" s="100"/>
      <c r="L1" s="102" t="s">
        <v>119</v>
      </c>
      <c r="M1" s="103"/>
      <c r="N1" s="103"/>
      <c r="O1" s="103"/>
      <c r="P1" s="103"/>
    </row>
    <row r="2" spans="1:17" s="5" customFormat="1" ht="21" customHeight="1" x14ac:dyDescent="0.35">
      <c r="A2" s="97" t="s">
        <v>68</v>
      </c>
      <c r="B2" s="101">
        <v>2011</v>
      </c>
      <c r="C2" s="101">
        <v>2012</v>
      </c>
      <c r="D2" s="101">
        <v>2013</v>
      </c>
      <c r="E2" s="101">
        <v>2014</v>
      </c>
      <c r="F2" s="101">
        <v>2015</v>
      </c>
      <c r="G2" s="101">
        <v>2016</v>
      </c>
      <c r="H2" s="101">
        <v>2017</v>
      </c>
      <c r="I2" s="101">
        <v>2018</v>
      </c>
      <c r="J2" s="101">
        <v>2019</v>
      </c>
      <c r="K2" s="101">
        <v>2020</v>
      </c>
      <c r="L2" s="104">
        <v>2021</v>
      </c>
      <c r="M2" s="104">
        <v>2022</v>
      </c>
      <c r="N2" s="104">
        <v>2023</v>
      </c>
      <c r="O2" s="104">
        <v>2024</v>
      </c>
      <c r="P2" s="104">
        <v>2025</v>
      </c>
    </row>
    <row r="3" spans="1:17" s="59" customFormat="1" x14ac:dyDescent="0.25">
      <c r="A3" s="59" t="s">
        <v>128</v>
      </c>
      <c r="B3" s="60" t="str">
        <f t="shared" ref="B3:P3" si="0">IFERROR(IF(ABS(B33-B57)&gt;1,"ERRO","OK"),"OK")</f>
        <v>OK</v>
      </c>
      <c r="C3" s="60" t="str">
        <f t="shared" si="0"/>
        <v>OK</v>
      </c>
      <c r="D3" s="60" t="str">
        <f t="shared" si="0"/>
        <v>OK</v>
      </c>
      <c r="E3" s="60" t="str">
        <f t="shared" si="0"/>
        <v>OK</v>
      </c>
      <c r="F3" s="60" t="str">
        <f t="shared" si="0"/>
        <v>OK</v>
      </c>
      <c r="G3" s="60" t="str">
        <f t="shared" si="0"/>
        <v>OK</v>
      </c>
      <c r="H3" s="60" t="str">
        <f t="shared" si="0"/>
        <v>OK</v>
      </c>
      <c r="I3" s="60" t="str">
        <f t="shared" si="0"/>
        <v>OK</v>
      </c>
      <c r="J3" s="60" t="str">
        <f t="shared" si="0"/>
        <v>OK</v>
      </c>
      <c r="K3" s="60" t="str">
        <f t="shared" si="0"/>
        <v>OK</v>
      </c>
      <c r="L3" s="60" t="str">
        <f t="shared" si="0"/>
        <v>OK</v>
      </c>
      <c r="M3" s="60" t="str">
        <f t="shared" si="0"/>
        <v>OK</v>
      </c>
      <c r="N3" s="60" t="str">
        <f t="shared" si="0"/>
        <v>OK</v>
      </c>
      <c r="O3" s="60" t="str">
        <f t="shared" si="0"/>
        <v>OK</v>
      </c>
      <c r="P3" s="60" t="str">
        <f t="shared" si="0"/>
        <v>OK</v>
      </c>
    </row>
    <row r="4" spans="1:17" s="5" customFormat="1" ht="20.399999999999999" x14ac:dyDescent="0.35">
      <c r="A4" s="33" t="s">
        <v>67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7" s="66" customFormat="1" x14ac:dyDescent="0.3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7" s="74" customFormat="1" x14ac:dyDescent="0.3">
      <c r="A6" s="70" t="s">
        <v>65</v>
      </c>
      <c r="B6" s="159">
        <f>Forecast!B78</f>
        <v>820238.01599999995</v>
      </c>
      <c r="C6" s="159">
        <f>Forecast!C78</f>
        <v>906316.99199999997</v>
      </c>
      <c r="D6" s="159">
        <f>Forecast!D78</f>
        <v>957300.99200000009</v>
      </c>
      <c r="E6" s="159">
        <f>Forecast!E78</f>
        <v>978153.98399999994</v>
      </c>
      <c r="F6" s="159">
        <f>Forecast!F78</f>
        <v>974872</v>
      </c>
      <c r="G6" s="159">
        <f>Forecast!G78</f>
        <v>827275.00799999991</v>
      </c>
      <c r="H6" s="159">
        <f>Forecast!H78</f>
        <v>665739.00800000003</v>
      </c>
      <c r="I6" s="159">
        <f>Forecast!I78</f>
        <v>536905.02399999998</v>
      </c>
      <c r="J6" s="159">
        <f>Forecast!J78</f>
        <v>488671.00800000003</v>
      </c>
      <c r="K6" s="159">
        <f>Forecast!K78</f>
        <v>683422.97600000002</v>
      </c>
      <c r="L6" s="159">
        <f>Forecast!L78</f>
        <v>956792.16639999999</v>
      </c>
      <c r="M6" s="159">
        <f>Forecast!M78</f>
        <v>1195990.2080000001</v>
      </c>
      <c r="N6" s="159">
        <f>Forecast!N78</f>
        <v>1315589.2288000002</v>
      </c>
      <c r="O6" s="159">
        <f>Forecast!O78</f>
        <v>1381368.6902400001</v>
      </c>
      <c r="P6" s="159">
        <f>Forecast!P78</f>
        <v>1450437.1247520002</v>
      </c>
      <c r="Q6" s="252">
        <f t="shared" ref="Q6" si="1">K6/J6-1</f>
        <v>0.39853391097840607</v>
      </c>
    </row>
    <row r="7" spans="1:17" x14ac:dyDescent="0.3">
      <c r="A7" s="62" t="s">
        <v>64</v>
      </c>
      <c r="B7" s="161">
        <f>Forecast!B79</f>
        <v>-496455.00800000003</v>
      </c>
      <c r="C7" s="161">
        <f>Forecast!C79</f>
        <v>-509603.00800000003</v>
      </c>
      <c r="D7" s="161">
        <f>Forecast!D79</f>
        <v>-575877</v>
      </c>
      <c r="E7" s="161">
        <f>Forecast!E79</f>
        <v>-593878.98399999994</v>
      </c>
      <c r="F7" s="161">
        <f>Forecast!F79</f>
        <v>-598115.00800000003</v>
      </c>
      <c r="G7" s="161">
        <f>Forecast!G79</f>
        <v>-564073.02399999998</v>
      </c>
      <c r="H7" s="161">
        <f>Forecast!H79</f>
        <v>-501928.99199999997</v>
      </c>
      <c r="I7" s="161">
        <f>Forecast!I79</f>
        <v>-432785.984</v>
      </c>
      <c r="J7" s="161">
        <f>Forecast!J79</f>
        <v>-420100.99199999997</v>
      </c>
      <c r="K7" s="161">
        <f>Forecast!K79</f>
        <v>-456079.00800000003</v>
      </c>
      <c r="L7" s="161">
        <f>Forecast!L79</f>
        <v>-650618.67315200006</v>
      </c>
      <c r="M7" s="161">
        <f>Forecast!M79</f>
        <v>-813273.34144000011</v>
      </c>
      <c r="N7" s="161">
        <f>Forecast!N79</f>
        <v>-894600.67558400019</v>
      </c>
      <c r="O7" s="161">
        <f>Forecast!O79</f>
        <v>-939330.70936320012</v>
      </c>
      <c r="P7" s="161">
        <f>Forecast!P79</f>
        <v>-986297.24483136018</v>
      </c>
      <c r="Q7" s="160">
        <f t="shared" ref="Q7:Q27" si="2">K7*(1+(1/3))</f>
        <v>-608105.34400000004</v>
      </c>
    </row>
    <row r="8" spans="1:17" s="74" customFormat="1" x14ac:dyDescent="0.3">
      <c r="A8" s="70" t="s">
        <v>63</v>
      </c>
      <c r="B8" s="159">
        <f>Forecast!B80</f>
        <v>323783.00800000003</v>
      </c>
      <c r="C8" s="159">
        <f>Forecast!C80</f>
        <v>396713.984</v>
      </c>
      <c r="D8" s="159">
        <f>Forecast!D80</f>
        <v>381424</v>
      </c>
      <c r="E8" s="159">
        <f>Forecast!E80</f>
        <v>384275.00800000003</v>
      </c>
      <c r="F8" s="159">
        <f>Forecast!F80</f>
        <v>376756.99199999997</v>
      </c>
      <c r="G8" s="159">
        <f>Forecast!G80</f>
        <v>263202</v>
      </c>
      <c r="H8" s="159">
        <f>Forecast!H80</f>
        <v>163810</v>
      </c>
      <c r="I8" s="159">
        <f>Forecast!I80</f>
        <v>104119</v>
      </c>
      <c r="J8" s="159">
        <f>Forecast!J80</f>
        <v>68570</v>
      </c>
      <c r="K8" s="159">
        <f>Forecast!K80</f>
        <v>227344</v>
      </c>
      <c r="L8" s="159">
        <f>Forecast!L80</f>
        <v>306173.49324799993</v>
      </c>
      <c r="M8" s="159">
        <f>Forecast!M80</f>
        <v>382716.86655999999</v>
      </c>
      <c r="N8" s="159">
        <f>Forecast!N80</f>
        <v>420988.55321599997</v>
      </c>
      <c r="O8" s="159">
        <f>Forecast!O80</f>
        <v>442037.98087680002</v>
      </c>
      <c r="P8" s="159">
        <f>Forecast!P80</f>
        <v>464139.87992064003</v>
      </c>
      <c r="Q8" s="160">
        <f t="shared" si="2"/>
        <v>303125.33333333331</v>
      </c>
    </row>
    <row r="9" spans="1:17" x14ac:dyDescent="0.3">
      <c r="A9" s="62" t="s">
        <v>62</v>
      </c>
      <c r="B9" s="161">
        <f>Forecast!B81</f>
        <v>-97294</v>
      </c>
      <c r="C9" s="161">
        <f>Forecast!C81</f>
        <v>-113263</v>
      </c>
      <c r="D9" s="161">
        <f>Forecast!D81</f>
        <v>-116734</v>
      </c>
      <c r="E9" s="161">
        <f>Forecast!E81</f>
        <v>-116528</v>
      </c>
      <c r="F9" s="161">
        <f>Forecast!F81</f>
        <v>-114704</v>
      </c>
      <c r="G9" s="161">
        <f>Forecast!G81</f>
        <v>-106593</v>
      </c>
      <c r="H9" s="161">
        <f>Forecast!H81</f>
        <v>-76545</v>
      </c>
      <c r="I9" s="161">
        <f>Forecast!I81</f>
        <v>-71903</v>
      </c>
      <c r="J9" s="161">
        <f>Forecast!J81</f>
        <v>-50698</v>
      </c>
      <c r="K9" s="161">
        <f>Forecast!K81</f>
        <v>-60499</v>
      </c>
      <c r="L9" s="161">
        <f>Forecast!L81</f>
        <v>-105247.13830399999</v>
      </c>
      <c r="M9" s="161">
        <f>Forecast!M81</f>
        <v>-131558.92288</v>
      </c>
      <c r="N9" s="161">
        <f>Forecast!N81</f>
        <v>-144714.81516800003</v>
      </c>
      <c r="O9" s="161">
        <f>Forecast!O81</f>
        <v>-151950.5559264</v>
      </c>
      <c r="P9" s="161">
        <f>Forecast!P81</f>
        <v>-159548.08372272001</v>
      </c>
      <c r="Q9" s="160">
        <f t="shared" si="2"/>
        <v>-80665.333333333328</v>
      </c>
    </row>
    <row r="10" spans="1:17" x14ac:dyDescent="0.3">
      <c r="A10" s="62" t="s">
        <v>61</v>
      </c>
      <c r="B10" s="161">
        <f>Forecast!B82</f>
        <v>-95846</v>
      </c>
      <c r="C10" s="161">
        <f>Forecast!C82</f>
        <v>-119144</v>
      </c>
      <c r="D10" s="161">
        <f>Forecast!D82</f>
        <v>-113349</v>
      </c>
      <c r="E10" s="161">
        <f>Forecast!E82</f>
        <v>-122465</v>
      </c>
      <c r="F10" s="161">
        <f>Forecast!F82</f>
        <v>-118405</v>
      </c>
      <c r="G10" s="161">
        <f>Forecast!G82</f>
        <v>-100661</v>
      </c>
      <c r="H10" s="161">
        <f>Forecast!H82</f>
        <v>-76748</v>
      </c>
      <c r="I10" s="161">
        <f>Forecast!I82</f>
        <v>-84128</v>
      </c>
      <c r="J10" s="161">
        <f>Forecast!J82</f>
        <v>-69174</v>
      </c>
      <c r="K10" s="161">
        <f>Forecast!K82</f>
        <v>-82320</v>
      </c>
      <c r="L10" s="161">
        <f>Forecast!L82</f>
        <v>-121991.001216</v>
      </c>
      <c r="M10" s="161">
        <f>Forecast!M82</f>
        <v>-152488.75152000002</v>
      </c>
      <c r="N10" s="161">
        <f>Forecast!N82</f>
        <v>-167737.62667200001</v>
      </c>
      <c r="O10" s="161">
        <f>Forecast!O82</f>
        <v>-176124.50800560002</v>
      </c>
      <c r="P10" s="161">
        <f>Forecast!P82</f>
        <v>-184930.73340588002</v>
      </c>
      <c r="Q10" s="160">
        <f t="shared" si="2"/>
        <v>-109760</v>
      </c>
    </row>
    <row r="11" spans="1:17" x14ac:dyDescent="0.3">
      <c r="A11" s="62" t="s">
        <v>60</v>
      </c>
      <c r="B11" s="161">
        <f>Forecast!B83</f>
        <v>0</v>
      </c>
      <c r="C11" s="161">
        <f>Forecast!C83</f>
        <v>0</v>
      </c>
      <c r="D11" s="161">
        <f>Forecast!D83</f>
        <v>0</v>
      </c>
      <c r="E11" s="161">
        <f>Forecast!E83</f>
        <v>0</v>
      </c>
      <c r="F11" s="161">
        <f>Forecast!F83</f>
        <v>0</v>
      </c>
      <c r="G11" s="161">
        <f>Forecast!G83</f>
        <v>-18109</v>
      </c>
      <c r="H11" s="161">
        <f>Forecast!H83</f>
        <v>-170927.008</v>
      </c>
      <c r="I11" s="161">
        <f>Forecast!I83</f>
        <v>-25051</v>
      </c>
      <c r="J11" s="161">
        <f>Forecast!J83</f>
        <v>10233</v>
      </c>
      <c r="K11" s="161">
        <f>Forecast!K83</f>
        <v>0</v>
      </c>
      <c r="L11" s="162">
        <f>Forecast!L83</f>
        <v>0</v>
      </c>
      <c r="M11" s="162">
        <f>Forecast!M83</f>
        <v>0</v>
      </c>
      <c r="N11" s="162">
        <f>Forecast!N83</f>
        <v>0</v>
      </c>
      <c r="O11" s="162">
        <f>Forecast!O83</f>
        <v>0</v>
      </c>
      <c r="P11" s="162">
        <f>Forecast!P83</f>
        <v>0</v>
      </c>
      <c r="Q11" s="160">
        <f t="shared" si="2"/>
        <v>0</v>
      </c>
    </row>
    <row r="12" spans="1:17" x14ac:dyDescent="0.3">
      <c r="A12" s="62" t="s">
        <v>59</v>
      </c>
      <c r="B12" s="161">
        <f>Forecast!B84</f>
        <v>11463</v>
      </c>
      <c r="C12" s="161">
        <f>Forecast!C84</f>
        <v>6906</v>
      </c>
      <c r="D12" s="161">
        <f>Forecast!D84</f>
        <v>19785</v>
      </c>
      <c r="E12" s="161">
        <f>Forecast!E84</f>
        <v>11629</v>
      </c>
      <c r="F12" s="161">
        <f>Forecast!F84</f>
        <v>14107</v>
      </c>
      <c r="G12" s="161">
        <f>Forecast!G84</f>
        <v>18747</v>
      </c>
      <c r="H12" s="161">
        <f>Forecast!H84</f>
        <v>0</v>
      </c>
      <c r="I12" s="161">
        <f>Forecast!I84</f>
        <v>15492</v>
      </c>
      <c r="J12" s="161">
        <f>Forecast!J84</f>
        <v>71253</v>
      </c>
      <c r="K12" s="161">
        <f>Forecast!K84</f>
        <v>71411</v>
      </c>
      <c r="L12" s="161">
        <f>Forecast!L84</f>
        <v>12643.034499527505</v>
      </c>
      <c r="M12" s="161">
        <f>Forecast!M84</f>
        <v>15803.793124409382</v>
      </c>
      <c r="N12" s="161">
        <f>Forecast!N84</f>
        <v>17384.17243685032</v>
      </c>
      <c r="O12" s="161">
        <f>Forecast!O84</f>
        <v>18253.381058692838</v>
      </c>
      <c r="P12" s="161">
        <f>Forecast!P84</f>
        <v>19166.050111627479</v>
      </c>
      <c r="Q12" s="160">
        <f t="shared" si="2"/>
        <v>95214.666666666657</v>
      </c>
    </row>
    <row r="13" spans="1:17" x14ac:dyDescent="0.3">
      <c r="A13" s="62" t="s">
        <v>58</v>
      </c>
      <c r="B13" s="161">
        <f>Forecast!B85</f>
        <v>-24805</v>
      </c>
      <c r="C13" s="161">
        <f>Forecast!C85</f>
        <v>-15129</v>
      </c>
      <c r="D13" s="161">
        <f>Forecast!D85</f>
        <v>-21656</v>
      </c>
      <c r="E13" s="161">
        <f>Forecast!E85</f>
        <v>-15439</v>
      </c>
      <c r="F13" s="161">
        <f>Forecast!F85</f>
        <v>-37951</v>
      </c>
      <c r="G13" s="161">
        <f>Forecast!G85</f>
        <v>-34483</v>
      </c>
      <c r="H13" s="161">
        <f>Forecast!H85</f>
        <v>-39465</v>
      </c>
      <c r="I13" s="161">
        <f>Forecast!I85</f>
        <v>-28788</v>
      </c>
      <c r="J13" s="161">
        <f>Forecast!J85</f>
        <v>-3549</v>
      </c>
      <c r="K13" s="161">
        <f>Forecast!K85</f>
        <v>32678</v>
      </c>
      <c r="L13" s="162">
        <f>Forecast!L85</f>
        <v>0</v>
      </c>
      <c r="M13" s="162">
        <f>Forecast!M85</f>
        <v>0</v>
      </c>
      <c r="N13" s="162">
        <f>Forecast!N85</f>
        <v>0</v>
      </c>
      <c r="O13" s="162">
        <f>Forecast!O85</f>
        <v>0</v>
      </c>
      <c r="P13" s="162">
        <f>Forecast!P85</f>
        <v>0</v>
      </c>
      <c r="Q13" s="160">
        <f t="shared" si="2"/>
        <v>43570.666666666664</v>
      </c>
    </row>
    <row r="14" spans="1:17" x14ac:dyDescent="0.3">
      <c r="A14" s="62" t="s">
        <v>57</v>
      </c>
      <c r="B14" s="161">
        <f>Forecast!B86</f>
        <v>0</v>
      </c>
      <c r="C14" s="161">
        <f>Forecast!C86</f>
        <v>-531</v>
      </c>
      <c r="D14" s="161">
        <f>Forecast!D86</f>
        <v>-6223</v>
      </c>
      <c r="E14" s="161">
        <f>Forecast!E86</f>
        <v>-13676</v>
      </c>
      <c r="F14" s="161">
        <f>Forecast!F86</f>
        <v>-27661</v>
      </c>
      <c r="G14" s="161">
        <f>Forecast!G86</f>
        <v>-29337</v>
      </c>
      <c r="H14" s="161">
        <f>Forecast!H86</f>
        <v>-28629</v>
      </c>
      <c r="I14" s="161">
        <f>Forecast!I86</f>
        <v>-15629</v>
      </c>
      <c r="J14" s="161">
        <f>Forecast!J86</f>
        <v>10766</v>
      </c>
      <c r="K14" s="161">
        <f>Forecast!K86</f>
        <v>0</v>
      </c>
      <c r="L14" s="162">
        <f>Forecast!L86</f>
        <v>0</v>
      </c>
      <c r="M14" s="162">
        <f>Forecast!M86</f>
        <v>0</v>
      </c>
      <c r="N14" s="162">
        <f>Forecast!N86</f>
        <v>0</v>
      </c>
      <c r="O14" s="162">
        <f>Forecast!O86</f>
        <v>0</v>
      </c>
      <c r="P14" s="162">
        <f>Forecast!P86</f>
        <v>0</v>
      </c>
      <c r="Q14" s="160">
        <f t="shared" si="2"/>
        <v>0</v>
      </c>
    </row>
    <row r="15" spans="1:17" x14ac:dyDescent="0.3">
      <c r="A15" s="62" t="s">
        <v>56</v>
      </c>
      <c r="B15" s="161">
        <f>Forecast!B87</f>
        <v>13839</v>
      </c>
      <c r="C15" s="161">
        <f>Forecast!C87</f>
        <v>2249</v>
      </c>
      <c r="D15" s="161">
        <f>Forecast!D87</f>
        <v>-1018</v>
      </c>
      <c r="E15" s="161">
        <f>Forecast!E87</f>
        <v>2288</v>
      </c>
      <c r="F15" s="161">
        <f>Forecast!F87</f>
        <v>-23526</v>
      </c>
      <c r="G15" s="161">
        <f>Forecast!G87</f>
        <v>-20493</v>
      </c>
      <c r="H15" s="161">
        <f>Forecast!H87</f>
        <v>-16442</v>
      </c>
      <c r="I15" s="161">
        <f>Forecast!I87</f>
        <v>-27434</v>
      </c>
      <c r="J15" s="161">
        <f>Forecast!J87</f>
        <v>7038</v>
      </c>
      <c r="K15" s="161">
        <f>Forecast!K87</f>
        <v>5037</v>
      </c>
      <c r="L15" s="161">
        <f>Forecast!L87</f>
        <v>-19135.843327999999</v>
      </c>
      <c r="M15" s="161">
        <f>Forecast!M87</f>
        <v>-23919.804160000003</v>
      </c>
      <c r="N15" s="161">
        <f>Forecast!N87</f>
        <v>-26311.784576000005</v>
      </c>
      <c r="O15" s="161">
        <f>Forecast!O87</f>
        <v>-27627.373804800005</v>
      </c>
      <c r="P15" s="161">
        <f>Forecast!P87</f>
        <v>-29008.742495040005</v>
      </c>
      <c r="Q15" s="160">
        <f t="shared" si="2"/>
        <v>6716</v>
      </c>
    </row>
    <row r="16" spans="1:17" x14ac:dyDescent="0.3">
      <c r="A16" s="62" t="s">
        <v>55</v>
      </c>
      <c r="B16" s="161">
        <f>Forecast!B88</f>
        <v>43659</v>
      </c>
      <c r="C16" s="161">
        <f>Forecast!C88</f>
        <v>39006</v>
      </c>
      <c r="D16" s="161">
        <f>Forecast!D88</f>
        <v>47535</v>
      </c>
      <c r="E16" s="161">
        <f>Forecast!E88</f>
        <v>54962</v>
      </c>
      <c r="F16" s="161">
        <f>Forecast!F88</f>
        <v>85209</v>
      </c>
      <c r="G16" s="161">
        <f>Forecast!G88</f>
        <v>50742</v>
      </c>
      <c r="H16" s="161">
        <f>Forecast!H88</f>
        <v>22734</v>
      </c>
      <c r="I16" s="161">
        <f>Forecast!I88</f>
        <v>30573</v>
      </c>
      <c r="J16" s="161">
        <f>Forecast!J88</f>
        <v>42053</v>
      </c>
      <c r="K16" s="161">
        <f>Forecast!K88</f>
        <v>43850</v>
      </c>
      <c r="L16" s="162">
        <f>Forecast!L88</f>
        <v>0</v>
      </c>
      <c r="M16" s="162">
        <f>Forecast!M88</f>
        <v>0</v>
      </c>
      <c r="N16" s="162">
        <f>Forecast!N88</f>
        <v>0</v>
      </c>
      <c r="O16" s="162">
        <f>Forecast!O88</f>
        <v>0</v>
      </c>
      <c r="P16" s="162">
        <f>Forecast!P88</f>
        <v>0</v>
      </c>
      <c r="Q16" s="160">
        <f t="shared" si="2"/>
        <v>58466.666666666664</v>
      </c>
    </row>
    <row r="17" spans="1:17" x14ac:dyDescent="0.3">
      <c r="A17" s="62" t="s">
        <v>54</v>
      </c>
      <c r="B17" s="161">
        <f>Forecast!B89</f>
        <v>-29820</v>
      </c>
      <c r="C17" s="161">
        <f>Forecast!C89</f>
        <v>-36757</v>
      </c>
      <c r="D17" s="161">
        <f>Forecast!D89</f>
        <v>-48553</v>
      </c>
      <c r="E17" s="161">
        <f>Forecast!E89</f>
        <v>-52674</v>
      </c>
      <c r="F17" s="161">
        <f>Forecast!F89</f>
        <v>-108735</v>
      </c>
      <c r="G17" s="161">
        <f>Forecast!G89</f>
        <v>-71235</v>
      </c>
      <c r="H17" s="161">
        <f>Forecast!H89</f>
        <v>-39176</v>
      </c>
      <c r="I17" s="161">
        <f>Forecast!I89</f>
        <v>-58007</v>
      </c>
      <c r="J17" s="161">
        <f>Forecast!J89</f>
        <v>-35015</v>
      </c>
      <c r="K17" s="161">
        <f>Forecast!K89</f>
        <v>-38813</v>
      </c>
      <c r="L17" s="162">
        <f>Forecast!L89</f>
        <v>0</v>
      </c>
      <c r="M17" s="162">
        <f>Forecast!M89</f>
        <v>0</v>
      </c>
      <c r="N17" s="162">
        <f>Forecast!N89</f>
        <v>0</v>
      </c>
      <c r="O17" s="162">
        <f>Forecast!O89</f>
        <v>0</v>
      </c>
      <c r="P17" s="162">
        <f>Forecast!P89</f>
        <v>0</v>
      </c>
      <c r="Q17" s="160">
        <f t="shared" si="2"/>
        <v>-51750.666666666664</v>
      </c>
    </row>
    <row r="18" spans="1:17" x14ac:dyDescent="0.3">
      <c r="A18" s="62" t="s">
        <v>53</v>
      </c>
      <c r="B18" s="161">
        <f>Forecast!B90</f>
        <v>0</v>
      </c>
      <c r="C18" s="161">
        <f>Forecast!C90</f>
        <v>0</v>
      </c>
      <c r="D18" s="161">
        <f>Forecast!D90</f>
        <v>0</v>
      </c>
      <c r="E18" s="161">
        <f>Forecast!E90</f>
        <v>0</v>
      </c>
      <c r="F18" s="161">
        <f>Forecast!F90</f>
        <v>0</v>
      </c>
      <c r="G18" s="161">
        <f>Forecast!G90</f>
        <v>0</v>
      </c>
      <c r="H18" s="161">
        <f>Forecast!H90</f>
        <v>0</v>
      </c>
      <c r="I18" s="161">
        <f>Forecast!I90</f>
        <v>0</v>
      </c>
      <c r="J18" s="161">
        <f>Forecast!J90</f>
        <v>0</v>
      </c>
      <c r="K18" s="161">
        <f>Forecast!K90</f>
        <v>0</v>
      </c>
      <c r="L18" s="162">
        <f>Forecast!L90</f>
        <v>0</v>
      </c>
      <c r="M18" s="162">
        <f>Forecast!M90</f>
        <v>0</v>
      </c>
      <c r="N18" s="162">
        <f>Forecast!N90</f>
        <v>0</v>
      </c>
      <c r="O18" s="162">
        <f>Forecast!O90</f>
        <v>0</v>
      </c>
      <c r="P18" s="162">
        <f>Forecast!P90</f>
        <v>0</v>
      </c>
      <c r="Q18" s="160">
        <f t="shared" si="2"/>
        <v>0</v>
      </c>
    </row>
    <row r="19" spans="1:17" x14ac:dyDescent="0.3">
      <c r="A19" s="62" t="s">
        <v>52</v>
      </c>
      <c r="B19" s="161">
        <f>Forecast!B91</f>
        <v>0</v>
      </c>
      <c r="C19" s="161">
        <f>Forecast!C91</f>
        <v>0</v>
      </c>
      <c r="D19" s="161">
        <f>Forecast!D91</f>
        <v>0</v>
      </c>
      <c r="E19" s="161">
        <f>Forecast!E91</f>
        <v>0</v>
      </c>
      <c r="F19" s="161">
        <f>Forecast!F91</f>
        <v>0</v>
      </c>
      <c r="G19" s="161">
        <f>Forecast!G91</f>
        <v>0</v>
      </c>
      <c r="H19" s="161">
        <f>Forecast!H91</f>
        <v>0</v>
      </c>
      <c r="I19" s="161">
        <f>Forecast!I91</f>
        <v>0</v>
      </c>
      <c r="J19" s="161">
        <f>Forecast!J91</f>
        <v>0</v>
      </c>
      <c r="K19" s="161">
        <f>Forecast!K91</f>
        <v>0</v>
      </c>
      <c r="L19" s="162">
        <f>Forecast!L91</f>
        <v>0</v>
      </c>
      <c r="M19" s="162">
        <f>Forecast!M91</f>
        <v>0</v>
      </c>
      <c r="N19" s="162">
        <f>Forecast!N91</f>
        <v>0</v>
      </c>
      <c r="O19" s="162">
        <f>Forecast!O91</f>
        <v>0</v>
      </c>
      <c r="P19" s="162">
        <f>Forecast!P91</f>
        <v>0</v>
      </c>
      <c r="Q19" s="160">
        <f t="shared" si="2"/>
        <v>0</v>
      </c>
    </row>
    <row r="20" spans="1:17" x14ac:dyDescent="0.3">
      <c r="A20" s="62" t="s">
        <v>51</v>
      </c>
      <c r="B20" s="161">
        <f>Forecast!B92</f>
        <v>0</v>
      </c>
      <c r="C20" s="161">
        <f>Forecast!C92</f>
        <v>0</v>
      </c>
      <c r="D20" s="161">
        <f>Forecast!D92</f>
        <v>0</v>
      </c>
      <c r="E20" s="161">
        <f>Forecast!E92</f>
        <v>0</v>
      </c>
      <c r="F20" s="161">
        <f>Forecast!F92</f>
        <v>0</v>
      </c>
      <c r="G20" s="161">
        <f>Forecast!G92</f>
        <v>0</v>
      </c>
      <c r="H20" s="161">
        <f>Forecast!H92</f>
        <v>0</v>
      </c>
      <c r="I20" s="161">
        <f>Forecast!I92</f>
        <v>0</v>
      </c>
      <c r="J20" s="161">
        <f>Forecast!J92</f>
        <v>0</v>
      </c>
      <c r="K20" s="161">
        <f>Forecast!K92</f>
        <v>0</v>
      </c>
      <c r="L20" s="162">
        <f>Forecast!L92</f>
        <v>0</v>
      </c>
      <c r="M20" s="162">
        <f>Forecast!M92</f>
        <v>0</v>
      </c>
      <c r="N20" s="162">
        <f>Forecast!N92</f>
        <v>0</v>
      </c>
      <c r="O20" s="162">
        <f>Forecast!O92</f>
        <v>0</v>
      </c>
      <c r="P20" s="162">
        <f>Forecast!P92</f>
        <v>0</v>
      </c>
      <c r="Q20" s="160">
        <f t="shared" si="2"/>
        <v>0</v>
      </c>
    </row>
    <row r="21" spans="1:17" s="74" customFormat="1" x14ac:dyDescent="0.3">
      <c r="A21" s="70" t="s">
        <v>50</v>
      </c>
      <c r="B21" s="159">
        <f>Forecast!B93</f>
        <v>131140</v>
      </c>
      <c r="C21" s="159">
        <f>Forecast!C93</f>
        <v>157802</v>
      </c>
      <c r="D21" s="159">
        <f>Forecast!D93</f>
        <v>142228.992</v>
      </c>
      <c r="E21" s="159">
        <f>Forecast!E93</f>
        <v>130084</v>
      </c>
      <c r="F21" s="159">
        <f>Forecast!F93</f>
        <v>68617</v>
      </c>
      <c r="G21" s="159">
        <f>Forecast!G93</f>
        <v>-27727</v>
      </c>
      <c r="H21" s="159">
        <f>Forecast!H93</f>
        <v>-244945.992</v>
      </c>
      <c r="I21" s="159">
        <f>Forecast!I93</f>
        <v>-133322</v>
      </c>
      <c r="J21" s="159">
        <f>Forecast!J93</f>
        <v>44439</v>
      </c>
      <c r="K21" s="159">
        <f>Forecast!K93</f>
        <v>193651.008</v>
      </c>
      <c r="L21" s="159">
        <f>Forecast!L93</f>
        <v>72442.544899527435</v>
      </c>
      <c r="M21" s="159">
        <f>Forecast!M93</f>
        <v>90553.181124409355</v>
      </c>
      <c r="N21" s="159">
        <f>Forecast!N93</f>
        <v>99608.499236850213</v>
      </c>
      <c r="O21" s="159">
        <f>Forecast!O93</f>
        <v>104588.92419869284</v>
      </c>
      <c r="P21" s="159">
        <f>Forecast!P93</f>
        <v>109818.37040862744</v>
      </c>
      <c r="Q21" s="160">
        <f t="shared" si="2"/>
        <v>258201.34399999998</v>
      </c>
    </row>
    <row r="22" spans="1:17" x14ac:dyDescent="0.3">
      <c r="A22" s="62" t="s">
        <v>49</v>
      </c>
      <c r="B22" s="161">
        <f>Forecast!B94</f>
        <v>-37138</v>
      </c>
      <c r="C22" s="161">
        <f>Forecast!C94</f>
        <v>-44261</v>
      </c>
      <c r="D22" s="161">
        <f>Forecast!D94</f>
        <v>-41489</v>
      </c>
      <c r="E22" s="161">
        <f>Forecast!E94</f>
        <v>-41309</v>
      </c>
      <c r="F22" s="161">
        <f>Forecast!F94</f>
        <v>-48851</v>
      </c>
      <c r="G22" s="161">
        <f>Forecast!G94</f>
        <v>-17269</v>
      </c>
      <c r="H22" s="161">
        <f>Forecast!H94</f>
        <v>-4313</v>
      </c>
      <c r="I22" s="161">
        <f>Forecast!I94</f>
        <v>-10615</v>
      </c>
      <c r="J22" s="161">
        <f>Forecast!J94</f>
        <v>-16729</v>
      </c>
      <c r="K22" s="161">
        <f>Forecast!K94</f>
        <v>-22457</v>
      </c>
      <c r="L22" s="161">
        <f>Forecast!L94</f>
        <v>-18835.061673877135</v>
      </c>
      <c r="M22" s="161">
        <f>Forecast!M94</f>
        <v>-23543.827092346433</v>
      </c>
      <c r="N22" s="161">
        <f>Forecast!N94</f>
        <v>-25898.209801581055</v>
      </c>
      <c r="O22" s="161">
        <f>Forecast!O94</f>
        <v>-27193.12029166014</v>
      </c>
      <c r="P22" s="161">
        <f>Forecast!P94</f>
        <v>-28552.776306243133</v>
      </c>
      <c r="Q22" s="160">
        <f t="shared" si="2"/>
        <v>-29942.666666666664</v>
      </c>
    </row>
    <row r="23" spans="1:17" x14ac:dyDescent="0.3">
      <c r="A23" s="62" t="s">
        <v>48</v>
      </c>
      <c r="B23" s="161">
        <f>Forecast!B95</f>
        <v>3191</v>
      </c>
      <c r="C23" s="161">
        <f>Forecast!C95</f>
        <v>-537</v>
      </c>
      <c r="D23" s="161">
        <f>Forecast!D95</f>
        <v>1516</v>
      </c>
      <c r="E23" s="161">
        <f>Forecast!E95</f>
        <v>-3615</v>
      </c>
      <c r="F23" s="161">
        <f>Forecast!F95</f>
        <v>9655</v>
      </c>
      <c r="G23" s="161">
        <f>Forecast!G95</f>
        <v>7314</v>
      </c>
      <c r="H23" s="161">
        <f>Forecast!H95</f>
        <v>-27130</v>
      </c>
      <c r="I23" s="161">
        <f>Forecast!I95</f>
        <v>-5430</v>
      </c>
      <c r="J23" s="161">
        <f>Forecast!J95</f>
        <v>-40336</v>
      </c>
      <c r="K23" s="161">
        <f>Forecast!K95</f>
        <v>-12461</v>
      </c>
      <c r="L23" s="162">
        <f>Forecast!L95</f>
        <v>0</v>
      </c>
      <c r="M23" s="162">
        <f>Forecast!M95</f>
        <v>0</v>
      </c>
      <c r="N23" s="162">
        <f>Forecast!N95</f>
        <v>0</v>
      </c>
      <c r="O23" s="162">
        <f>Forecast!O95</f>
        <v>0</v>
      </c>
      <c r="P23" s="162">
        <f>Forecast!P95</f>
        <v>0</v>
      </c>
      <c r="Q23" s="160">
        <f t="shared" si="2"/>
        <v>-16614.666666666664</v>
      </c>
    </row>
    <row r="24" spans="1:17" x14ac:dyDescent="0.3">
      <c r="A24" s="62" t="s">
        <v>47</v>
      </c>
      <c r="B24" s="161">
        <f>Forecast!B96</f>
        <v>0</v>
      </c>
      <c r="C24" s="161">
        <f>Forecast!C96</f>
        <v>0</v>
      </c>
      <c r="D24" s="161">
        <f>Forecast!D96</f>
        <v>0</v>
      </c>
      <c r="E24" s="161">
        <f>Forecast!E96</f>
        <v>0</v>
      </c>
      <c r="F24" s="161">
        <f>Forecast!F96</f>
        <v>0</v>
      </c>
      <c r="G24" s="161">
        <f>Forecast!G96</f>
        <v>0</v>
      </c>
      <c r="H24" s="161">
        <f>Forecast!H96</f>
        <v>0</v>
      </c>
      <c r="I24" s="161">
        <f>Forecast!I96</f>
        <v>0</v>
      </c>
      <c r="J24" s="161">
        <f>Forecast!J96</f>
        <v>0</v>
      </c>
      <c r="K24" s="161">
        <f>Forecast!K96</f>
        <v>0</v>
      </c>
      <c r="L24" s="162">
        <f>Forecast!L96</f>
        <v>0</v>
      </c>
      <c r="M24" s="162">
        <f>Forecast!M96</f>
        <v>0</v>
      </c>
      <c r="N24" s="162">
        <f>Forecast!N96</f>
        <v>0</v>
      </c>
      <c r="O24" s="162">
        <f>Forecast!O96</f>
        <v>0</v>
      </c>
      <c r="P24" s="162">
        <f>Forecast!P96</f>
        <v>0</v>
      </c>
      <c r="Q24" s="160">
        <f t="shared" si="2"/>
        <v>0</v>
      </c>
    </row>
    <row r="25" spans="1:17" x14ac:dyDescent="0.3">
      <c r="A25" s="62" t="s">
        <v>46</v>
      </c>
      <c r="B25" s="161">
        <f>Forecast!B97</f>
        <v>0</v>
      </c>
      <c r="C25" s="161">
        <f>Forecast!C97</f>
        <v>0</v>
      </c>
      <c r="D25" s="161">
        <f>Forecast!D97</f>
        <v>0</v>
      </c>
      <c r="E25" s="161">
        <f>Forecast!E97</f>
        <v>0</v>
      </c>
      <c r="F25" s="161">
        <f>Forecast!F97</f>
        <v>0</v>
      </c>
      <c r="G25" s="161">
        <f>Forecast!G97</f>
        <v>0</v>
      </c>
      <c r="H25" s="161">
        <f>Forecast!H97</f>
        <v>0</v>
      </c>
      <c r="I25" s="161">
        <f>Forecast!I97</f>
        <v>0</v>
      </c>
      <c r="J25" s="161">
        <f>Forecast!J97</f>
        <v>0</v>
      </c>
      <c r="K25" s="161">
        <f>Forecast!K97</f>
        <v>0</v>
      </c>
      <c r="L25" s="162">
        <f>Forecast!L97</f>
        <v>0</v>
      </c>
      <c r="M25" s="162">
        <f>Forecast!M97</f>
        <v>0</v>
      </c>
      <c r="N25" s="162">
        <f>Forecast!N97</f>
        <v>0</v>
      </c>
      <c r="O25" s="162">
        <f>Forecast!O97</f>
        <v>0</v>
      </c>
      <c r="P25" s="162">
        <f>Forecast!P97</f>
        <v>0</v>
      </c>
      <c r="Q25" s="160">
        <f t="shared" si="2"/>
        <v>0</v>
      </c>
    </row>
    <row r="26" spans="1:17" x14ac:dyDescent="0.3">
      <c r="A26" s="62" t="s">
        <v>45</v>
      </c>
      <c r="B26" s="161">
        <f>Forecast!B98</f>
        <v>0</v>
      </c>
      <c r="C26" s="161">
        <f>Forecast!C98</f>
        <v>0</v>
      </c>
      <c r="D26" s="161">
        <f>Forecast!D98</f>
        <v>-2</v>
      </c>
      <c r="E26" s="161">
        <f>Forecast!E98</f>
        <v>-1</v>
      </c>
      <c r="F26" s="161">
        <f>Forecast!F98</f>
        <v>-1</v>
      </c>
      <c r="G26" s="161">
        <f>Forecast!G98</f>
        <v>-1</v>
      </c>
      <c r="H26" s="161">
        <f>Forecast!H98</f>
        <v>1</v>
      </c>
      <c r="I26" s="161">
        <f>Forecast!I98</f>
        <v>-1</v>
      </c>
      <c r="J26" s="161">
        <f>Forecast!J98</f>
        <v>-21</v>
      </c>
      <c r="K26" s="161">
        <f>Forecast!K98</f>
        <v>18</v>
      </c>
      <c r="L26" s="162">
        <f>Forecast!L98</f>
        <v>0</v>
      </c>
      <c r="M26" s="162">
        <f>Forecast!M98</f>
        <v>0</v>
      </c>
      <c r="N26" s="162">
        <f>Forecast!N98</f>
        <v>0</v>
      </c>
      <c r="O26" s="162">
        <f>Forecast!O98</f>
        <v>0</v>
      </c>
      <c r="P26" s="162">
        <f>Forecast!P98</f>
        <v>0</v>
      </c>
      <c r="Q26" s="160">
        <f t="shared" si="2"/>
        <v>24</v>
      </c>
    </row>
    <row r="27" spans="1:17" s="74" customFormat="1" x14ac:dyDescent="0.3">
      <c r="A27" s="70" t="s">
        <v>44</v>
      </c>
      <c r="B27" s="159">
        <f>Forecast!B99</f>
        <v>97193</v>
      </c>
      <c r="C27" s="159">
        <f>Forecast!C99</f>
        <v>113004</v>
      </c>
      <c r="D27" s="159">
        <f>Forecast!D99</f>
        <v>102254</v>
      </c>
      <c r="E27" s="159">
        <f>Forecast!E99</f>
        <v>85159</v>
      </c>
      <c r="F27" s="159">
        <f>Forecast!F99</f>
        <v>29420</v>
      </c>
      <c r="G27" s="159">
        <f>Forecast!G99</f>
        <v>-37683</v>
      </c>
      <c r="H27" s="159">
        <f>Forecast!H99</f>
        <v>-276388.00800000003</v>
      </c>
      <c r="I27" s="159">
        <f>Forecast!I99</f>
        <v>-149368</v>
      </c>
      <c r="J27" s="159">
        <f>Forecast!J99</f>
        <v>-12647</v>
      </c>
      <c r="K27" s="159">
        <f>Forecast!K99</f>
        <v>158751.008</v>
      </c>
      <c r="L27" s="159">
        <f>Forecast!L99</f>
        <v>53607.4832256503</v>
      </c>
      <c r="M27" s="159">
        <f>Forecast!M99</f>
        <v>67009.354032062925</v>
      </c>
      <c r="N27" s="159">
        <f>Forecast!N99</f>
        <v>73710.289435269166</v>
      </c>
      <c r="O27" s="159">
        <f>Forecast!O99</f>
        <v>77395.803907032707</v>
      </c>
      <c r="P27" s="159">
        <f>Forecast!P99</f>
        <v>81265.594102384304</v>
      </c>
      <c r="Q27" s="160">
        <f t="shared" si="2"/>
        <v>211668.01066666667</v>
      </c>
    </row>
    <row r="28" spans="1:17" s="74" customFormat="1" x14ac:dyDescent="0.3">
      <c r="A28" s="70"/>
      <c r="B28" s="72"/>
      <c r="C28" s="72"/>
      <c r="D28" s="71"/>
      <c r="E28" s="71"/>
      <c r="F28" s="71"/>
      <c r="G28" s="71"/>
      <c r="H28" s="71"/>
      <c r="I28" s="71"/>
      <c r="J28" s="71"/>
      <c r="K28" s="71"/>
      <c r="L28" s="73"/>
      <c r="M28" s="73"/>
      <c r="N28" s="73"/>
      <c r="O28" s="73"/>
      <c r="P28" s="73"/>
    </row>
    <row r="29" spans="1:17" x14ac:dyDescent="0.3">
      <c r="J29" s="62"/>
      <c r="K29" s="62"/>
      <c r="L29" s="68"/>
    </row>
    <row r="30" spans="1:17" x14ac:dyDescent="0.3">
      <c r="J30" s="62"/>
      <c r="K30" s="62"/>
    </row>
    <row r="31" spans="1:17" s="5" customFormat="1" ht="20.399999999999999" x14ac:dyDescent="0.35">
      <c r="A31" s="33" t="s">
        <v>72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7" x14ac:dyDescent="0.3">
      <c r="J32" s="62"/>
      <c r="K32" s="62"/>
      <c r="O32" s="62">
        <f>O33-O57</f>
        <v>0</v>
      </c>
    </row>
    <row r="33" spans="1:17" s="74" customFormat="1" x14ac:dyDescent="0.3">
      <c r="A33" s="70" t="s">
        <v>43</v>
      </c>
      <c r="B33" s="159">
        <f>Forecast!B105</f>
        <v>691934.97600000002</v>
      </c>
      <c r="C33" s="159">
        <f>Forecast!C105</f>
        <v>810120</v>
      </c>
      <c r="D33" s="159">
        <f>Forecast!D105</f>
        <v>833632</v>
      </c>
      <c r="E33" s="159">
        <f>Forecast!E105</f>
        <v>897864</v>
      </c>
      <c r="F33" s="159">
        <f>Forecast!F105</f>
        <v>933193.98400000005</v>
      </c>
      <c r="G33" s="159">
        <f>Forecast!G105</f>
        <v>842448</v>
      </c>
      <c r="H33" s="159">
        <f>Forecast!H105</f>
        <v>563622.01599999995</v>
      </c>
      <c r="I33" s="159">
        <f>Forecast!I105</f>
        <v>569136</v>
      </c>
      <c r="J33" s="159">
        <f>Forecast!J105</f>
        <v>545587.00800000003</v>
      </c>
      <c r="K33" s="159">
        <f>Forecast!K105</f>
        <v>745267.96799999999</v>
      </c>
      <c r="L33" s="159">
        <f>Forecast!L105</f>
        <v>811789.67349277204</v>
      </c>
      <c r="M33" s="159">
        <f>Forecast!M105</f>
        <v>889402.68428520276</v>
      </c>
      <c r="N33" s="159">
        <f>Forecast!N105</f>
        <v>962745.00699584628</v>
      </c>
      <c r="O33" s="159">
        <f>Forecast!O105</f>
        <v>1035142.7644249264</v>
      </c>
      <c r="P33" s="159">
        <f>Forecast!P105</f>
        <v>1111602.2218654603</v>
      </c>
    </row>
    <row r="34" spans="1:17" s="74" customFormat="1" x14ac:dyDescent="0.3">
      <c r="A34" s="70" t="s">
        <v>42</v>
      </c>
      <c r="B34" s="159">
        <f>Forecast!B106</f>
        <v>350886.016</v>
      </c>
      <c r="C34" s="159">
        <f>Forecast!C106</f>
        <v>426031.00799999997</v>
      </c>
      <c r="D34" s="159">
        <f>Forecast!D106</f>
        <v>389943.00799999997</v>
      </c>
      <c r="E34" s="159">
        <f>Forecast!E106</f>
        <v>395451.00799999997</v>
      </c>
      <c r="F34" s="159">
        <f>Forecast!F106</f>
        <v>412320</v>
      </c>
      <c r="G34" s="159">
        <f>Forecast!G106</f>
        <v>356975.00799999997</v>
      </c>
      <c r="H34" s="159">
        <f>Forecast!H106</f>
        <v>297456.99200000003</v>
      </c>
      <c r="I34" s="159">
        <f>Forecast!I106</f>
        <v>270000.99200000003</v>
      </c>
      <c r="J34" s="159">
        <f>Forecast!J106</f>
        <v>232558</v>
      </c>
      <c r="K34" s="159">
        <f>Forecast!K106</f>
        <v>486080.99200000003</v>
      </c>
      <c r="L34" s="159">
        <f>Forecast!L106</f>
        <v>537893.08761739277</v>
      </c>
      <c r="M34" s="159">
        <f>Forecast!M106</f>
        <v>590758.39897546533</v>
      </c>
      <c r="N34" s="159">
        <f>Forecast!N106</f>
        <v>637192.27675312152</v>
      </c>
      <c r="O34" s="159">
        <f>Forecast!O106</f>
        <v>682902.66158496996</v>
      </c>
      <c r="P34" s="159">
        <f>Forecast!P106</f>
        <v>732740.8265380857</v>
      </c>
    </row>
    <row r="35" spans="1:17" x14ac:dyDescent="0.3">
      <c r="A35" s="62" t="s">
        <v>41</v>
      </c>
      <c r="B35" s="161">
        <f>Forecast!B107</f>
        <v>42333</v>
      </c>
      <c r="C35" s="161">
        <f>Forecast!C107</f>
        <v>78847</v>
      </c>
      <c r="D35" s="161">
        <f>Forecast!D107</f>
        <v>13295</v>
      </c>
      <c r="E35" s="161">
        <f>Forecast!E107</f>
        <v>13367</v>
      </c>
      <c r="F35" s="161">
        <f>Forecast!F107</f>
        <v>5578</v>
      </c>
      <c r="G35" s="161">
        <f>Forecast!G107</f>
        <v>5143</v>
      </c>
      <c r="H35" s="161">
        <f>Forecast!H107</f>
        <v>6957</v>
      </c>
      <c r="I35" s="161">
        <f>Forecast!I107</f>
        <v>9181</v>
      </c>
      <c r="J35" s="161">
        <f>Forecast!J107</f>
        <v>9032</v>
      </c>
      <c r="K35" s="161">
        <f>Forecast!K107</f>
        <v>81175</v>
      </c>
      <c r="L35" s="161">
        <f>Forecast!L107</f>
        <v>36357.326228680424</v>
      </c>
      <c r="M35" s="161">
        <f>Forecast!M107</f>
        <v>24213.197239574889</v>
      </c>
      <c r="N35" s="161">
        <f>Forecast!N107</f>
        <v>38142.354843642039</v>
      </c>
      <c r="O35" s="161">
        <f>Forecast!O107</f>
        <v>65975.14358001652</v>
      </c>
      <c r="P35" s="161">
        <f>Forecast!P107</f>
        <v>97041.832632884587</v>
      </c>
    </row>
    <row r="36" spans="1:17" x14ac:dyDescent="0.3">
      <c r="A36" s="62" t="s">
        <v>40</v>
      </c>
      <c r="B36" s="161">
        <f>Forecast!B108</f>
        <v>26588</v>
      </c>
      <c r="C36" s="161">
        <f>Forecast!C108</f>
        <v>16739</v>
      </c>
      <c r="D36" s="161">
        <f>Forecast!D108</f>
        <v>35661</v>
      </c>
      <c r="E36" s="161">
        <f>Forecast!E108</f>
        <v>35023</v>
      </c>
      <c r="F36" s="161">
        <f>Forecast!F108</f>
        <v>16734</v>
      </c>
      <c r="G36" s="161">
        <f>Forecast!G108</f>
        <v>2708</v>
      </c>
      <c r="H36" s="161">
        <f>Forecast!H108</f>
        <v>21805</v>
      </c>
      <c r="I36" s="161">
        <f>Forecast!I108</f>
        <v>0</v>
      </c>
      <c r="J36" s="161">
        <f>Forecast!J108</f>
        <v>326</v>
      </c>
      <c r="K36" s="161">
        <f>Forecast!K108</f>
        <v>0</v>
      </c>
      <c r="L36" s="161">
        <f>Forecast!L108</f>
        <v>0</v>
      </c>
      <c r="M36" s="161">
        <f>Forecast!M108</f>
        <v>0</v>
      </c>
      <c r="N36" s="161">
        <f>Forecast!N108</f>
        <v>0</v>
      </c>
      <c r="O36" s="161">
        <f>Forecast!O108</f>
        <v>0</v>
      </c>
      <c r="P36" s="161">
        <f>Forecast!P108</f>
        <v>0</v>
      </c>
    </row>
    <row r="37" spans="1:17" x14ac:dyDescent="0.3">
      <c r="A37" s="62" t="s">
        <v>34</v>
      </c>
      <c r="B37" s="161">
        <f>Forecast!B109</f>
        <v>156272.992</v>
      </c>
      <c r="C37" s="161">
        <f>Forecast!C109</f>
        <v>177982</v>
      </c>
      <c r="D37" s="161">
        <f>Forecast!D109</f>
        <v>160388.992</v>
      </c>
      <c r="E37" s="161">
        <f>Forecast!E109</f>
        <v>175932.992</v>
      </c>
      <c r="F37" s="161">
        <f>Forecast!F109</f>
        <v>172342</v>
      </c>
      <c r="G37" s="161">
        <f>Forecast!G109</f>
        <v>158663.008</v>
      </c>
      <c r="H37" s="161">
        <f>Forecast!H109</f>
        <v>141896.992</v>
      </c>
      <c r="I37" s="161">
        <f>Forecast!I109</f>
        <v>125247</v>
      </c>
      <c r="J37" s="161">
        <f>Forecast!J109</f>
        <v>56738</v>
      </c>
      <c r="K37" s="161">
        <f>Forecast!K109</f>
        <v>89938</v>
      </c>
      <c r="L37" s="161">
        <f>Forecast!L109</f>
        <v>144174.16206027399</v>
      </c>
      <c r="M37" s="161">
        <f>Forecast!M109</f>
        <v>180217.70257534247</v>
      </c>
      <c r="N37" s="161">
        <f>Forecast!N109</f>
        <v>198239.47283287675</v>
      </c>
      <c r="O37" s="161">
        <f>Forecast!O109</f>
        <v>208151.44647452055</v>
      </c>
      <c r="P37" s="161">
        <f>Forecast!P109</f>
        <v>218559.0187982466</v>
      </c>
    </row>
    <row r="38" spans="1:17" x14ac:dyDescent="0.3">
      <c r="A38" s="62" t="s">
        <v>33</v>
      </c>
      <c r="B38" s="161">
        <f>Forecast!B110</f>
        <v>110483</v>
      </c>
      <c r="C38" s="161">
        <f>Forecast!C110</f>
        <v>127560</v>
      </c>
      <c r="D38" s="161">
        <f>Forecast!D110</f>
        <v>141944</v>
      </c>
      <c r="E38" s="161">
        <f>Forecast!E110</f>
        <v>148092.992</v>
      </c>
      <c r="F38" s="161">
        <f>Forecast!F110</f>
        <v>184383.008</v>
      </c>
      <c r="G38" s="161">
        <f>Forecast!G110</f>
        <v>160867.008</v>
      </c>
      <c r="H38" s="161">
        <f>Forecast!H110</f>
        <v>99001</v>
      </c>
      <c r="I38" s="161">
        <f>Forecast!I110</f>
        <v>90566</v>
      </c>
      <c r="J38" s="161">
        <f>Forecast!J110</f>
        <v>104921</v>
      </c>
      <c r="K38" s="161">
        <f>Forecast!K110</f>
        <v>73470</v>
      </c>
      <c r="L38" s="161">
        <f>Forecast!L110</f>
        <v>115863.59932843837</v>
      </c>
      <c r="M38" s="161">
        <f>Forecast!M110</f>
        <v>144829.49916054794</v>
      </c>
      <c r="N38" s="161">
        <f>Forecast!N110</f>
        <v>159312.44907660276</v>
      </c>
      <c r="O38" s="161">
        <f>Forecast!O110</f>
        <v>167278.07153043291</v>
      </c>
      <c r="P38" s="161">
        <f>Forecast!P110</f>
        <v>175641.97510695457</v>
      </c>
    </row>
    <row r="39" spans="1:17" x14ac:dyDescent="0.3">
      <c r="A39" s="62" t="s">
        <v>32</v>
      </c>
      <c r="B39" s="161">
        <f>Forecast!B111</f>
        <v>0</v>
      </c>
      <c r="C39" s="161">
        <f>Forecast!C111</f>
        <v>0</v>
      </c>
      <c r="D39" s="161">
        <f>Forecast!D111</f>
        <v>0</v>
      </c>
      <c r="E39" s="161">
        <f>Forecast!E111</f>
        <v>0</v>
      </c>
      <c r="F39" s="161">
        <f>Forecast!F111</f>
        <v>0</v>
      </c>
      <c r="G39" s="161">
        <f>Forecast!G111</f>
        <v>0</v>
      </c>
      <c r="H39" s="161">
        <f>Forecast!H111</f>
        <v>0</v>
      </c>
      <c r="I39" s="161">
        <f>Forecast!I111</f>
        <v>0</v>
      </c>
      <c r="J39" s="161">
        <f>Forecast!J111</f>
        <v>0</v>
      </c>
      <c r="K39" s="161">
        <f>Forecast!K111</f>
        <v>0</v>
      </c>
      <c r="L39" s="161">
        <f>Forecast!L111</f>
        <v>0</v>
      </c>
      <c r="M39" s="161">
        <f>Forecast!M111</f>
        <v>0</v>
      </c>
      <c r="N39" s="161">
        <f>Forecast!N111</f>
        <v>0</v>
      </c>
      <c r="O39" s="161">
        <f>Forecast!O111</f>
        <v>0</v>
      </c>
      <c r="P39" s="161">
        <f>Forecast!P111</f>
        <v>0</v>
      </c>
    </row>
    <row r="40" spans="1:17" x14ac:dyDescent="0.3">
      <c r="A40" s="62" t="s">
        <v>39</v>
      </c>
      <c r="B40" s="161">
        <f>Forecast!B112</f>
        <v>6539</v>
      </c>
      <c r="C40" s="161">
        <f>Forecast!C112</f>
        <v>13881</v>
      </c>
      <c r="D40" s="161">
        <f>Forecast!D112</f>
        <v>19648</v>
      </c>
      <c r="E40" s="161">
        <f>Forecast!E112</f>
        <v>10373</v>
      </c>
      <c r="F40" s="161">
        <f>Forecast!F112</f>
        <v>15083</v>
      </c>
      <c r="G40" s="161">
        <f>Forecast!G112</f>
        <v>17861</v>
      </c>
      <c r="H40" s="161">
        <f>Forecast!H112</f>
        <v>12637</v>
      </c>
      <c r="I40" s="161">
        <f>Forecast!I112</f>
        <v>14026</v>
      </c>
      <c r="J40" s="161">
        <f>Forecast!J112</f>
        <v>23496</v>
      </c>
      <c r="K40" s="161">
        <f>Forecast!K112</f>
        <v>88986</v>
      </c>
      <c r="L40" s="161">
        <f>Forecast!L112</f>
        <v>88986</v>
      </c>
      <c r="M40" s="161">
        <f>Forecast!M112</f>
        <v>88986</v>
      </c>
      <c r="N40" s="161">
        <f>Forecast!N112</f>
        <v>88986</v>
      </c>
      <c r="O40" s="161">
        <f>Forecast!O112</f>
        <v>88986</v>
      </c>
      <c r="P40" s="161">
        <f>Forecast!P112</f>
        <v>88986</v>
      </c>
    </row>
    <row r="41" spans="1:17" x14ac:dyDescent="0.3">
      <c r="A41" s="62" t="s">
        <v>31</v>
      </c>
      <c r="B41" s="161">
        <f>Forecast!B113</f>
        <v>386</v>
      </c>
      <c r="C41" s="161">
        <f>Forecast!C113</f>
        <v>462</v>
      </c>
      <c r="D41" s="161">
        <f>Forecast!D113</f>
        <v>498</v>
      </c>
      <c r="E41" s="161">
        <f>Forecast!E113</f>
        <v>933</v>
      </c>
      <c r="F41" s="161">
        <f>Forecast!F113</f>
        <v>4215</v>
      </c>
      <c r="G41" s="161">
        <f>Forecast!G113</f>
        <v>680</v>
      </c>
      <c r="H41" s="161">
        <f>Forecast!H113</f>
        <v>4487</v>
      </c>
      <c r="I41" s="161">
        <f>Forecast!I113</f>
        <v>0</v>
      </c>
      <c r="J41" s="161">
        <f>Forecast!J113</f>
        <v>0</v>
      </c>
      <c r="K41" s="161">
        <f>Forecast!K113</f>
        <v>0</v>
      </c>
      <c r="L41" s="161">
        <f>Forecast!L113</f>
        <v>0</v>
      </c>
      <c r="M41" s="161">
        <f>Forecast!M113</f>
        <v>0</v>
      </c>
      <c r="N41" s="161">
        <f>Forecast!N113</f>
        <v>0</v>
      </c>
      <c r="O41" s="161">
        <f>Forecast!O113</f>
        <v>0</v>
      </c>
      <c r="P41" s="161">
        <f>Forecast!P113</f>
        <v>0</v>
      </c>
    </row>
    <row r="42" spans="1:17" x14ac:dyDescent="0.3">
      <c r="A42" s="62" t="s">
        <v>38</v>
      </c>
      <c r="B42" s="161">
        <f>Forecast!B114</f>
        <v>8284</v>
      </c>
      <c r="C42" s="161">
        <f>Forecast!C114</f>
        <v>10560</v>
      </c>
      <c r="D42" s="161">
        <f>Forecast!D114</f>
        <v>18508</v>
      </c>
      <c r="E42" s="161">
        <f>Forecast!E114</f>
        <v>11729</v>
      </c>
      <c r="F42" s="161">
        <f>Forecast!F114</f>
        <v>13985</v>
      </c>
      <c r="G42" s="161">
        <f>Forecast!G114</f>
        <v>11053</v>
      </c>
      <c r="H42" s="161">
        <f>Forecast!H114</f>
        <v>10673</v>
      </c>
      <c r="I42" s="161">
        <f>Forecast!I114</f>
        <v>30981</v>
      </c>
      <c r="J42" s="161">
        <f>Forecast!J114</f>
        <v>38045</v>
      </c>
      <c r="K42" s="161">
        <f>Forecast!K114</f>
        <v>152512</v>
      </c>
      <c r="L42" s="161">
        <f>Forecast!L114</f>
        <v>152512</v>
      </c>
      <c r="M42" s="161">
        <f>Forecast!M114</f>
        <v>152512</v>
      </c>
      <c r="N42" s="161">
        <f>Forecast!N114</f>
        <v>152512</v>
      </c>
      <c r="O42" s="161">
        <f>Forecast!O114</f>
        <v>152512</v>
      </c>
      <c r="P42" s="161">
        <f>Forecast!P114</f>
        <v>152512</v>
      </c>
    </row>
    <row r="43" spans="1:17" s="74" customFormat="1" x14ac:dyDescent="0.3">
      <c r="A43" s="70" t="s">
        <v>37</v>
      </c>
      <c r="B43" s="159">
        <f>Forecast!B115</f>
        <v>88954</v>
      </c>
      <c r="C43" s="159">
        <f>Forecast!C115</f>
        <v>92563</v>
      </c>
      <c r="D43" s="159">
        <f>Forecast!D115</f>
        <v>99917</v>
      </c>
      <c r="E43" s="159">
        <f>Forecast!E115</f>
        <v>95769</v>
      </c>
      <c r="F43" s="159">
        <f>Forecast!F115</f>
        <v>110398</v>
      </c>
      <c r="G43" s="159">
        <f>Forecast!G115</f>
        <v>138195.008</v>
      </c>
      <c r="H43" s="159">
        <f>Forecast!H115</f>
        <v>107796</v>
      </c>
      <c r="I43" s="159">
        <f>Forecast!I115</f>
        <v>114151</v>
      </c>
      <c r="J43" s="159">
        <f>Forecast!J115</f>
        <v>73656</v>
      </c>
      <c r="K43" s="159">
        <f>Forecast!K115</f>
        <v>58315</v>
      </c>
      <c r="L43" s="159">
        <f>Forecast!L115</f>
        <v>56045</v>
      </c>
      <c r="M43" s="159">
        <f>Forecast!M115</f>
        <v>56045</v>
      </c>
      <c r="N43" s="159">
        <f>Forecast!N115</f>
        <v>56045</v>
      </c>
      <c r="O43" s="159">
        <f>Forecast!O115</f>
        <v>56045</v>
      </c>
      <c r="P43" s="159">
        <f>Forecast!P115</f>
        <v>56045</v>
      </c>
    </row>
    <row r="44" spans="1:17" x14ac:dyDescent="0.3">
      <c r="A44" s="62" t="s">
        <v>36</v>
      </c>
      <c r="B44" s="161">
        <f>Forecast!B116</f>
        <v>0</v>
      </c>
      <c r="C44" s="161">
        <f>Forecast!C116</f>
        <v>0</v>
      </c>
      <c r="D44" s="161">
        <f>Forecast!D116</f>
        <v>0</v>
      </c>
      <c r="E44" s="161">
        <f>Forecast!E116</f>
        <v>0</v>
      </c>
      <c r="F44" s="161">
        <f>Forecast!F116</f>
        <v>0</v>
      </c>
      <c r="G44" s="161">
        <f>Forecast!G116</f>
        <v>0</v>
      </c>
      <c r="H44" s="161">
        <f>Forecast!H116</f>
        <v>0</v>
      </c>
      <c r="I44" s="161">
        <f>Forecast!I116</f>
        <v>0</v>
      </c>
      <c r="J44" s="161">
        <f>Forecast!J116</f>
        <v>0</v>
      </c>
      <c r="K44" s="161">
        <f>Forecast!K116</f>
        <v>0</v>
      </c>
      <c r="L44" s="161">
        <f>Forecast!L116</f>
        <v>0</v>
      </c>
      <c r="M44" s="161">
        <f>Forecast!M116</f>
        <v>0</v>
      </c>
      <c r="N44" s="161">
        <f>Forecast!N116</f>
        <v>0</v>
      </c>
      <c r="O44" s="161">
        <f>Forecast!O116</f>
        <v>0</v>
      </c>
      <c r="P44" s="161">
        <f>Forecast!P116</f>
        <v>0</v>
      </c>
      <c r="Q44" s="67"/>
    </row>
    <row r="45" spans="1:17" x14ac:dyDescent="0.3">
      <c r="A45" s="62" t="s">
        <v>35</v>
      </c>
      <c r="B45" s="161">
        <f>Forecast!B117</f>
        <v>0</v>
      </c>
      <c r="C45" s="161">
        <f>Forecast!C117</f>
        <v>0</v>
      </c>
      <c r="D45" s="161">
        <f>Forecast!D117</f>
        <v>0</v>
      </c>
      <c r="E45" s="161">
        <f>Forecast!E117</f>
        <v>0</v>
      </c>
      <c r="F45" s="161">
        <f>Forecast!F117</f>
        <v>0</v>
      </c>
      <c r="G45" s="161">
        <f>Forecast!G117</f>
        <v>0</v>
      </c>
      <c r="H45" s="161">
        <f>Forecast!H117</f>
        <v>0</v>
      </c>
      <c r="I45" s="161">
        <f>Forecast!I117</f>
        <v>0</v>
      </c>
      <c r="J45" s="161">
        <f>Forecast!J117</f>
        <v>0</v>
      </c>
      <c r="K45" s="161">
        <f>Forecast!K117</f>
        <v>0</v>
      </c>
      <c r="L45" s="161">
        <f>Forecast!L117</f>
        <v>0</v>
      </c>
      <c r="M45" s="161">
        <f>Forecast!M117</f>
        <v>0</v>
      </c>
      <c r="N45" s="161">
        <f>Forecast!N117</f>
        <v>0</v>
      </c>
      <c r="O45" s="161">
        <f>Forecast!O117</f>
        <v>0</v>
      </c>
      <c r="P45" s="161">
        <f>Forecast!P117</f>
        <v>0</v>
      </c>
      <c r="Q45" s="67"/>
    </row>
    <row r="46" spans="1:17" x14ac:dyDescent="0.3">
      <c r="A46" s="62" t="s">
        <v>34</v>
      </c>
      <c r="B46" s="161">
        <f>Forecast!B118</f>
        <v>1720</v>
      </c>
      <c r="C46" s="161">
        <f>Forecast!C118</f>
        <v>3162</v>
      </c>
      <c r="D46" s="161">
        <f>Forecast!D118</f>
        <v>2229</v>
      </c>
      <c r="E46" s="161">
        <f>Forecast!E118</f>
        <v>1981</v>
      </c>
      <c r="F46" s="161">
        <f>Forecast!F118</f>
        <v>2807</v>
      </c>
      <c r="G46" s="161">
        <f>Forecast!G118</f>
        <v>2545</v>
      </c>
      <c r="H46" s="161">
        <f>Forecast!H118</f>
        <v>1617</v>
      </c>
      <c r="I46" s="161">
        <f>Forecast!I118</f>
        <v>0</v>
      </c>
      <c r="J46" s="161">
        <f>Forecast!J118</f>
        <v>0</v>
      </c>
      <c r="K46" s="161">
        <f>Forecast!K118</f>
        <v>0</v>
      </c>
      <c r="L46" s="161">
        <f>Forecast!L118</f>
        <v>0</v>
      </c>
      <c r="M46" s="161">
        <f>Forecast!M118</f>
        <v>0</v>
      </c>
      <c r="N46" s="161">
        <f>Forecast!N118</f>
        <v>0</v>
      </c>
      <c r="O46" s="161">
        <f>Forecast!O118</f>
        <v>0</v>
      </c>
      <c r="P46" s="161">
        <f>Forecast!P118</f>
        <v>0</v>
      </c>
      <c r="Q46" s="67"/>
    </row>
    <row r="47" spans="1:17" x14ac:dyDescent="0.3">
      <c r="A47" s="62" t="s">
        <v>33</v>
      </c>
      <c r="B47" s="161">
        <f>Forecast!B119</f>
        <v>0</v>
      </c>
      <c r="C47" s="161">
        <f>Forecast!C119</f>
        <v>0</v>
      </c>
      <c r="D47" s="161">
        <f>Forecast!D119</f>
        <v>0</v>
      </c>
      <c r="E47" s="161">
        <f>Forecast!E119</f>
        <v>0</v>
      </c>
      <c r="F47" s="161">
        <f>Forecast!F119</f>
        <v>0</v>
      </c>
      <c r="G47" s="161">
        <f>Forecast!G119</f>
        <v>0</v>
      </c>
      <c r="H47" s="161">
        <f>Forecast!H119</f>
        <v>0</v>
      </c>
      <c r="I47" s="161">
        <f>Forecast!I119</f>
        <v>1638</v>
      </c>
      <c r="J47" s="161">
        <f>Forecast!J119</f>
        <v>2250</v>
      </c>
      <c r="K47" s="161">
        <f>Forecast!K119</f>
        <v>2270</v>
      </c>
      <c r="L47" s="161">
        <f>Forecast!L119</f>
        <v>0</v>
      </c>
      <c r="M47" s="161">
        <f>Forecast!M119</f>
        <v>0</v>
      </c>
      <c r="N47" s="161">
        <f>Forecast!N119</f>
        <v>0</v>
      </c>
      <c r="O47" s="161">
        <f>Forecast!O119</f>
        <v>0</v>
      </c>
      <c r="P47" s="161">
        <f>Forecast!P119</f>
        <v>0</v>
      </c>
    </row>
    <row r="48" spans="1:17" x14ac:dyDescent="0.3">
      <c r="A48" s="62" t="s">
        <v>32</v>
      </c>
      <c r="B48" s="161">
        <f>Forecast!B120</f>
        <v>0</v>
      </c>
      <c r="C48" s="161">
        <f>Forecast!C120</f>
        <v>0</v>
      </c>
      <c r="D48" s="161">
        <f>Forecast!D120</f>
        <v>0</v>
      </c>
      <c r="E48" s="161">
        <f>Forecast!E120</f>
        <v>0</v>
      </c>
      <c r="F48" s="161">
        <f>Forecast!F120</f>
        <v>0</v>
      </c>
      <c r="G48" s="161">
        <f>Forecast!G120</f>
        <v>0</v>
      </c>
      <c r="H48" s="161">
        <f>Forecast!H120</f>
        <v>0</v>
      </c>
      <c r="I48" s="161">
        <f>Forecast!I120</f>
        <v>0</v>
      </c>
      <c r="J48" s="161">
        <f>Forecast!J120</f>
        <v>0</v>
      </c>
      <c r="K48" s="161">
        <f>Forecast!K120</f>
        <v>0</v>
      </c>
      <c r="L48" s="161">
        <f>Forecast!L120</f>
        <v>0</v>
      </c>
      <c r="M48" s="161">
        <f>Forecast!M120</f>
        <v>0</v>
      </c>
      <c r="N48" s="161">
        <f>Forecast!N120</f>
        <v>0</v>
      </c>
      <c r="O48" s="161">
        <f>Forecast!O120</f>
        <v>0</v>
      </c>
      <c r="P48" s="161">
        <f>Forecast!P120</f>
        <v>0</v>
      </c>
    </row>
    <row r="49" spans="1:16" x14ac:dyDescent="0.3">
      <c r="A49" s="62" t="s">
        <v>14</v>
      </c>
      <c r="B49" s="161">
        <f>Forecast!B121</f>
        <v>52370</v>
      </c>
      <c r="C49" s="161">
        <f>Forecast!C121</f>
        <v>51820</v>
      </c>
      <c r="D49" s="161">
        <f>Forecast!D121</f>
        <v>55112</v>
      </c>
      <c r="E49" s="161">
        <f>Forecast!E121</f>
        <v>53299</v>
      </c>
      <c r="F49" s="161">
        <f>Forecast!F121</f>
        <v>63823</v>
      </c>
      <c r="G49" s="161">
        <f>Forecast!G121</f>
        <v>72655</v>
      </c>
      <c r="H49" s="161">
        <f>Forecast!H121</f>
        <v>45525</v>
      </c>
      <c r="I49" s="161">
        <f>Forecast!I121</f>
        <v>0</v>
      </c>
      <c r="J49" s="161">
        <f>Forecast!J121</f>
        <v>0</v>
      </c>
      <c r="K49" s="161">
        <f>Forecast!K121</f>
        <v>0</v>
      </c>
      <c r="L49" s="161">
        <f>Forecast!L121</f>
        <v>0</v>
      </c>
      <c r="M49" s="161">
        <f>Forecast!M121</f>
        <v>0</v>
      </c>
      <c r="N49" s="161">
        <f>Forecast!N121</f>
        <v>0</v>
      </c>
      <c r="O49" s="161">
        <f>Forecast!O121</f>
        <v>0</v>
      </c>
      <c r="P49" s="161">
        <f>Forecast!P121</f>
        <v>0</v>
      </c>
    </row>
    <row r="50" spans="1:16" x14ac:dyDescent="0.3">
      <c r="A50" s="62" t="s">
        <v>31</v>
      </c>
      <c r="B50" s="161">
        <f>Forecast!B122</f>
        <v>0</v>
      </c>
      <c r="C50" s="161">
        <f>Forecast!C122</f>
        <v>0</v>
      </c>
      <c r="D50" s="161">
        <f>Forecast!D122</f>
        <v>0</v>
      </c>
      <c r="E50" s="161">
        <f>Forecast!E122</f>
        <v>0</v>
      </c>
      <c r="F50" s="161">
        <f>Forecast!F122</f>
        <v>0</v>
      </c>
      <c r="G50" s="161">
        <f>Forecast!G122</f>
        <v>0</v>
      </c>
      <c r="H50" s="161">
        <f>Forecast!H122</f>
        <v>0</v>
      </c>
      <c r="I50" s="161">
        <f>Forecast!I122</f>
        <v>40095</v>
      </c>
      <c r="J50" s="161">
        <f>Forecast!J122</f>
        <v>0</v>
      </c>
      <c r="K50" s="161">
        <f>Forecast!K122</f>
        <v>0</v>
      </c>
      <c r="L50" s="161">
        <f>Forecast!L122</f>
        <v>0</v>
      </c>
      <c r="M50" s="161">
        <f>Forecast!M122</f>
        <v>0</v>
      </c>
      <c r="N50" s="161">
        <f>Forecast!N122</f>
        <v>0</v>
      </c>
      <c r="O50" s="161">
        <f>Forecast!O122</f>
        <v>0</v>
      </c>
      <c r="P50" s="161">
        <f>Forecast!P122</f>
        <v>0</v>
      </c>
    </row>
    <row r="51" spans="1:16" x14ac:dyDescent="0.3">
      <c r="A51" s="62" t="s">
        <v>30</v>
      </c>
      <c r="B51" s="161">
        <f>Forecast!B123</f>
        <v>0</v>
      </c>
      <c r="C51" s="161">
        <f>Forecast!C123</f>
        <v>0</v>
      </c>
      <c r="D51" s="161">
        <f>Forecast!D123</f>
        <v>2018</v>
      </c>
      <c r="E51" s="161">
        <f>Forecast!E123</f>
        <v>726</v>
      </c>
      <c r="F51" s="161">
        <f>Forecast!F123</f>
        <v>0</v>
      </c>
      <c r="G51" s="161">
        <f>Forecast!G123</f>
        <v>15985</v>
      </c>
      <c r="H51" s="161">
        <f>Forecast!H123</f>
        <v>9202</v>
      </c>
      <c r="I51" s="161">
        <f>Forecast!I123</f>
        <v>0</v>
      </c>
      <c r="J51" s="161">
        <f>Forecast!J123</f>
        <v>0</v>
      </c>
      <c r="K51" s="161">
        <f>Forecast!K123</f>
        <v>0</v>
      </c>
      <c r="L51" s="161">
        <f>Forecast!L123</f>
        <v>0</v>
      </c>
      <c r="M51" s="161">
        <f>Forecast!M123</f>
        <v>0</v>
      </c>
      <c r="N51" s="161">
        <f>Forecast!N123</f>
        <v>0</v>
      </c>
      <c r="O51" s="161">
        <f>Forecast!O123</f>
        <v>0</v>
      </c>
      <c r="P51" s="161">
        <f>Forecast!P123</f>
        <v>0</v>
      </c>
    </row>
    <row r="52" spans="1:16" x14ac:dyDescent="0.3">
      <c r="A52" s="62" t="s">
        <v>29</v>
      </c>
      <c r="B52" s="161">
        <f>Forecast!B124</f>
        <v>34864</v>
      </c>
      <c r="C52" s="161">
        <f>Forecast!C124</f>
        <v>37581</v>
      </c>
      <c r="D52" s="161">
        <f>Forecast!D124</f>
        <v>40558</v>
      </c>
      <c r="E52" s="161">
        <f>Forecast!E124</f>
        <v>39763</v>
      </c>
      <c r="F52" s="161">
        <f>Forecast!F124</f>
        <v>43768</v>
      </c>
      <c r="G52" s="161">
        <f>Forecast!G124</f>
        <v>47010</v>
      </c>
      <c r="H52" s="161">
        <f>Forecast!H124</f>
        <v>51452</v>
      </c>
      <c r="I52" s="161">
        <f>Forecast!I124</f>
        <v>16945</v>
      </c>
      <c r="J52" s="161">
        <f>Forecast!J124</f>
        <v>0</v>
      </c>
      <c r="K52" s="161">
        <f>Forecast!K124</f>
        <v>0</v>
      </c>
      <c r="L52" s="161">
        <f>Forecast!L124</f>
        <v>0</v>
      </c>
      <c r="M52" s="161">
        <f>Forecast!M124</f>
        <v>0</v>
      </c>
      <c r="N52" s="161">
        <f>Forecast!N124</f>
        <v>0</v>
      </c>
      <c r="O52" s="161">
        <f>Forecast!O124</f>
        <v>0</v>
      </c>
      <c r="P52" s="161">
        <f>Forecast!P124</f>
        <v>0</v>
      </c>
    </row>
    <row r="53" spans="1:16" x14ac:dyDescent="0.3">
      <c r="A53" s="62" t="s">
        <v>28</v>
      </c>
      <c r="B53" s="161">
        <f>Forecast!B125</f>
        <v>250</v>
      </c>
      <c r="C53" s="161">
        <f>Forecast!C125</f>
        <v>13029</v>
      </c>
      <c r="D53" s="161">
        <f>Forecast!D125</f>
        <v>36032</v>
      </c>
      <c r="E53" s="161">
        <f>Forecast!E125</f>
        <v>34338</v>
      </c>
      <c r="F53" s="161">
        <f>Forecast!F125</f>
        <v>24782</v>
      </c>
      <c r="G53" s="161">
        <f>Forecast!G125</f>
        <v>3546</v>
      </c>
      <c r="H53" s="161">
        <f>Forecast!H125</f>
        <v>0</v>
      </c>
      <c r="I53" s="161">
        <f>Forecast!I125</f>
        <v>57187</v>
      </c>
      <c r="J53" s="161">
        <f>Forecast!J125</f>
        <v>0</v>
      </c>
      <c r="K53" s="161">
        <f>Forecast!K125</f>
        <v>0</v>
      </c>
      <c r="L53" s="161">
        <f>Forecast!L125</f>
        <v>0</v>
      </c>
      <c r="M53" s="161">
        <f>Forecast!M125</f>
        <v>0</v>
      </c>
      <c r="N53" s="161">
        <f>Forecast!N125</f>
        <v>0</v>
      </c>
      <c r="O53" s="161">
        <f>Forecast!O125</f>
        <v>0</v>
      </c>
      <c r="P53" s="161">
        <f>Forecast!P125</f>
        <v>0</v>
      </c>
    </row>
    <row r="54" spans="1:16" x14ac:dyDescent="0.3">
      <c r="A54" s="62" t="s">
        <v>27</v>
      </c>
      <c r="B54" s="161">
        <f>Forecast!B126</f>
        <v>225888.992</v>
      </c>
      <c r="C54" s="161">
        <f>Forecast!C126</f>
        <v>252456.992</v>
      </c>
      <c r="D54" s="161">
        <f>Forecast!D126</f>
        <v>279064</v>
      </c>
      <c r="E54" s="161">
        <f>Forecast!E126</f>
        <v>341684</v>
      </c>
      <c r="F54" s="161">
        <f>Forecast!F126</f>
        <v>354047.00799999997</v>
      </c>
      <c r="G54" s="161">
        <f>Forecast!G126</f>
        <v>317716</v>
      </c>
      <c r="H54" s="161">
        <f>Forecast!H126</f>
        <v>155616.992</v>
      </c>
      <c r="I54" s="161">
        <f>Forecast!I126</f>
        <v>126954</v>
      </c>
      <c r="J54" s="161">
        <f>Forecast!J126</f>
        <v>238788.992</v>
      </c>
      <c r="K54" s="161">
        <f>Forecast!K126</f>
        <v>199730</v>
      </c>
      <c r="L54" s="161">
        <f>Forecast!L126</f>
        <v>217851.58587537921</v>
      </c>
      <c r="M54" s="161">
        <f>Forecast!M126</f>
        <v>242599.28530973743</v>
      </c>
      <c r="N54" s="161">
        <f>Forecast!N126</f>
        <v>269507.73024272482</v>
      </c>
      <c r="O54" s="161">
        <f>Forecast!O126</f>
        <v>296195.10283995647</v>
      </c>
      <c r="P54" s="161">
        <f>Forecast!P126</f>
        <v>322816.39532737463</v>
      </c>
    </row>
    <row r="55" spans="1:16" x14ac:dyDescent="0.3">
      <c r="A55" s="62" t="s">
        <v>26</v>
      </c>
      <c r="B55" s="161">
        <f>Forecast!B127</f>
        <v>25956</v>
      </c>
      <c r="C55" s="161">
        <f>Forecast!C127</f>
        <v>26040</v>
      </c>
      <c r="D55" s="161">
        <f>Forecast!D127</f>
        <v>28676</v>
      </c>
      <c r="E55" s="161">
        <f>Forecast!E127</f>
        <v>30622</v>
      </c>
      <c r="F55" s="161">
        <f>Forecast!F127</f>
        <v>31647</v>
      </c>
      <c r="G55" s="161">
        <f>Forecast!G127</f>
        <v>26016</v>
      </c>
      <c r="H55" s="161">
        <f>Forecast!H127</f>
        <v>2752</v>
      </c>
      <c r="I55" s="161">
        <f>Forecast!I127</f>
        <v>843</v>
      </c>
      <c r="J55" s="161">
        <f>Forecast!J127</f>
        <v>584</v>
      </c>
      <c r="K55" s="161">
        <f>Forecast!K127</f>
        <v>1142</v>
      </c>
      <c r="L55" s="161">
        <f>Forecast!L127</f>
        <v>0</v>
      </c>
      <c r="M55" s="161">
        <f>Forecast!M127</f>
        <v>0</v>
      </c>
      <c r="N55" s="161">
        <f>Forecast!N127</f>
        <v>0</v>
      </c>
      <c r="O55" s="161">
        <f>Forecast!O127</f>
        <v>0</v>
      </c>
      <c r="P55" s="161">
        <f>Forecast!P127</f>
        <v>0</v>
      </c>
    </row>
    <row r="56" spans="1:16" x14ac:dyDescent="0.3">
      <c r="A56" s="62" t="s">
        <v>25</v>
      </c>
      <c r="B56" s="161">
        <f>Forecast!B128</f>
        <v>0</v>
      </c>
      <c r="C56" s="161">
        <f>Forecast!C128</f>
        <v>0</v>
      </c>
      <c r="D56" s="161">
        <f>Forecast!D128</f>
        <v>0</v>
      </c>
      <c r="E56" s="161">
        <f>Forecast!E128</f>
        <v>0</v>
      </c>
      <c r="F56" s="161">
        <f>Forecast!F128</f>
        <v>0</v>
      </c>
      <c r="G56" s="161">
        <f>Forecast!G128</f>
        <v>0</v>
      </c>
      <c r="H56" s="161">
        <f>Forecast!H128</f>
        <v>0</v>
      </c>
      <c r="I56" s="161">
        <f>Forecast!I128</f>
        <v>0</v>
      </c>
      <c r="J56" s="161">
        <f>Forecast!J128</f>
        <v>0</v>
      </c>
      <c r="K56" s="161">
        <f>Forecast!K128</f>
        <v>0</v>
      </c>
      <c r="L56" s="161">
        <f>Forecast!L128</f>
        <v>0</v>
      </c>
      <c r="M56" s="161">
        <f>Forecast!M128</f>
        <v>0</v>
      </c>
      <c r="N56" s="161">
        <f>Forecast!N128</f>
        <v>0</v>
      </c>
      <c r="O56" s="161">
        <f>Forecast!O128</f>
        <v>0</v>
      </c>
      <c r="P56" s="161">
        <f>Forecast!P128</f>
        <v>0</v>
      </c>
    </row>
    <row r="57" spans="1:16" s="74" customFormat="1" x14ac:dyDescent="0.3">
      <c r="A57" s="70" t="s">
        <v>24</v>
      </c>
      <c r="B57" s="161">
        <f>Forecast!B129</f>
        <v>691934.97600000002</v>
      </c>
      <c r="C57" s="161">
        <f>Forecast!C129</f>
        <v>810120</v>
      </c>
      <c r="D57" s="159">
        <f>Forecast!D129</f>
        <v>833632</v>
      </c>
      <c r="E57" s="159">
        <f>Forecast!E129</f>
        <v>897864</v>
      </c>
      <c r="F57" s="159">
        <f>Forecast!F129</f>
        <v>933193.98400000005</v>
      </c>
      <c r="G57" s="159">
        <f>Forecast!G129</f>
        <v>842448</v>
      </c>
      <c r="H57" s="159">
        <f>Forecast!H129</f>
        <v>563622.01599999995</v>
      </c>
      <c r="I57" s="159">
        <f>Forecast!I129</f>
        <v>569136</v>
      </c>
      <c r="J57" s="159">
        <f>Forecast!J129</f>
        <v>545587.00800000003</v>
      </c>
      <c r="K57" s="159">
        <f>Forecast!K129</f>
        <v>745267.96799999999</v>
      </c>
      <c r="L57" s="159">
        <f>Forecast!L129</f>
        <v>811789.67349277192</v>
      </c>
      <c r="M57" s="159">
        <f>Forecast!M129</f>
        <v>889402.68428520276</v>
      </c>
      <c r="N57" s="159">
        <f>Forecast!N129</f>
        <v>962745.00699584628</v>
      </c>
      <c r="O57" s="159">
        <f>Forecast!O129</f>
        <v>1035142.7644249265</v>
      </c>
      <c r="P57" s="159">
        <f>Forecast!P129</f>
        <v>1111602.2218654605</v>
      </c>
    </row>
    <row r="58" spans="1:16" s="74" customFormat="1" x14ac:dyDescent="0.3">
      <c r="A58" s="70" t="s">
        <v>23</v>
      </c>
      <c r="B58" s="161">
        <f>Forecast!B130</f>
        <v>162584.992</v>
      </c>
      <c r="C58" s="161">
        <f>Forecast!C130</f>
        <v>208094</v>
      </c>
      <c r="D58" s="159">
        <f>Forecast!D130</f>
        <v>193082</v>
      </c>
      <c r="E58" s="159">
        <f>Forecast!E130</f>
        <v>221252</v>
      </c>
      <c r="F58" s="159">
        <f>Forecast!F130</f>
        <v>205820</v>
      </c>
      <c r="G58" s="159">
        <f>Forecast!G130</f>
        <v>168488.992</v>
      </c>
      <c r="H58" s="159">
        <f>Forecast!H130</f>
        <v>148779.008</v>
      </c>
      <c r="I58" s="159">
        <f>Forecast!I130</f>
        <v>235898</v>
      </c>
      <c r="J58" s="159">
        <f>Forecast!J130</f>
        <v>228576</v>
      </c>
      <c r="K58" s="159">
        <f>Forecast!K130</f>
        <v>221244.992</v>
      </c>
      <c r="L58" s="159">
        <f>Forecast!L130</f>
        <v>248224.94107353425</v>
      </c>
      <c r="M58" s="159">
        <f>Forecast!M130</f>
        <v>289090.89434191782</v>
      </c>
      <c r="N58" s="159">
        <f>Forecast!N130</f>
        <v>297510.96237610956</v>
      </c>
      <c r="O58" s="159">
        <f>Forecast!O130</f>
        <v>300816.5633749151</v>
      </c>
      <c r="P58" s="159">
        <f>Forecast!P130</f>
        <v>303690.99803466088</v>
      </c>
    </row>
    <row r="59" spans="1:16" x14ac:dyDescent="0.3">
      <c r="A59" s="62" t="s">
        <v>22</v>
      </c>
      <c r="B59" s="161">
        <f>Forecast!B131</f>
        <v>27861</v>
      </c>
      <c r="C59" s="161">
        <f>Forecast!C131</f>
        <v>34938</v>
      </c>
      <c r="D59" s="161">
        <f>Forecast!D131</f>
        <v>28009</v>
      </c>
      <c r="E59" s="161">
        <f>Forecast!E131</f>
        <v>28657</v>
      </c>
      <c r="F59" s="161">
        <f>Forecast!F131</f>
        <v>27722</v>
      </c>
      <c r="G59" s="161">
        <f>Forecast!G131</f>
        <v>23388</v>
      </c>
      <c r="H59" s="161">
        <f>Forecast!H131</f>
        <v>15916</v>
      </c>
      <c r="I59" s="161">
        <f>Forecast!I131</f>
        <v>19872</v>
      </c>
      <c r="J59" s="161">
        <f>Forecast!J131</f>
        <v>15650</v>
      </c>
      <c r="K59" s="161">
        <f>Forecast!K131</f>
        <v>19981</v>
      </c>
      <c r="L59" s="161">
        <f>Forecast!L131</f>
        <v>19981</v>
      </c>
      <c r="M59" s="161">
        <f>Forecast!M131</f>
        <v>19981</v>
      </c>
      <c r="N59" s="161">
        <f>Forecast!N131</f>
        <v>19981</v>
      </c>
      <c r="O59" s="161">
        <f>Forecast!O131</f>
        <v>19981</v>
      </c>
      <c r="P59" s="161">
        <f>Forecast!P131</f>
        <v>19981</v>
      </c>
    </row>
    <row r="60" spans="1:16" x14ac:dyDescent="0.3">
      <c r="A60" s="62" t="s">
        <v>21</v>
      </c>
      <c r="B60" s="161">
        <f>Forecast!B132</f>
        <v>38709</v>
      </c>
      <c r="C60" s="161">
        <f>Forecast!C132</f>
        <v>48968</v>
      </c>
      <c r="D60" s="161">
        <f>Forecast!D132</f>
        <v>39293</v>
      </c>
      <c r="E60" s="161">
        <f>Forecast!E132</f>
        <v>42151</v>
      </c>
      <c r="F60" s="161">
        <f>Forecast!F132</f>
        <v>41420</v>
      </c>
      <c r="G60" s="161">
        <f>Forecast!G132</f>
        <v>33566</v>
      </c>
      <c r="H60" s="161">
        <f>Forecast!H132</f>
        <v>27084</v>
      </c>
      <c r="I60" s="161">
        <f>Forecast!I132</f>
        <v>38492</v>
      </c>
      <c r="J60" s="161">
        <f>Forecast!J132</f>
        <v>59719</v>
      </c>
      <c r="K60" s="161">
        <f>Forecast!K132</f>
        <v>60536</v>
      </c>
      <c r="L60" s="161">
        <f>Forecast!L132</f>
        <v>80213.261073534261</v>
      </c>
      <c r="M60" s="161">
        <f>Forecast!M132</f>
        <v>100266.57634191781</v>
      </c>
      <c r="N60" s="161">
        <f>Forecast!N132</f>
        <v>110293.23397610961</v>
      </c>
      <c r="O60" s="161">
        <f>Forecast!O132</f>
        <v>115807.8956749151</v>
      </c>
      <c r="P60" s="161">
        <f>Forecast!P132</f>
        <v>121598.29045866085</v>
      </c>
    </row>
    <row r="61" spans="1:16" x14ac:dyDescent="0.3">
      <c r="A61" s="62" t="s">
        <v>20</v>
      </c>
      <c r="B61" s="161">
        <f>Forecast!B133</f>
        <v>23454</v>
      </c>
      <c r="C61" s="161">
        <f>Forecast!C133</f>
        <v>36932</v>
      </c>
      <c r="D61" s="161">
        <f>Forecast!D133</f>
        <v>34015</v>
      </c>
      <c r="E61" s="161">
        <f>Forecast!E133</f>
        <v>29181</v>
      </c>
      <c r="F61" s="161">
        <f>Forecast!F133</f>
        <v>19867</v>
      </c>
      <c r="G61" s="161">
        <f>Forecast!G133</f>
        <v>22260</v>
      </c>
      <c r="H61" s="161">
        <f>Forecast!H133</f>
        <v>12036</v>
      </c>
      <c r="I61" s="161">
        <f>Forecast!I133</f>
        <v>23227</v>
      </c>
      <c r="J61" s="161">
        <f>Forecast!J133</f>
        <v>19559</v>
      </c>
      <c r="K61" s="161">
        <f>Forecast!K133</f>
        <v>31030</v>
      </c>
      <c r="L61" s="161">
        <f>Forecast!L133</f>
        <v>31030</v>
      </c>
      <c r="M61" s="161">
        <f>Forecast!M133</f>
        <v>31030</v>
      </c>
      <c r="N61" s="161">
        <f>Forecast!N133</f>
        <v>31030</v>
      </c>
      <c r="O61" s="161">
        <f>Forecast!O133</f>
        <v>31030</v>
      </c>
      <c r="P61" s="161">
        <f>Forecast!P133</f>
        <v>31030</v>
      </c>
    </row>
    <row r="62" spans="1:16" x14ac:dyDescent="0.3">
      <c r="A62" s="62" t="s">
        <v>17</v>
      </c>
      <c r="B62" s="161">
        <f>Forecast!B134</f>
        <v>40553</v>
      </c>
      <c r="C62" s="161">
        <f>Forecast!C134</f>
        <v>55839</v>
      </c>
      <c r="D62" s="161">
        <f>Forecast!D134</f>
        <v>56881</v>
      </c>
      <c r="E62" s="161">
        <f>Forecast!E134</f>
        <v>88946</v>
      </c>
      <c r="F62" s="161">
        <f>Forecast!F134</f>
        <v>90307</v>
      </c>
      <c r="G62" s="161">
        <f>Forecast!G134</f>
        <v>68750</v>
      </c>
      <c r="H62" s="161">
        <f>Forecast!H134</f>
        <v>58888</v>
      </c>
      <c r="I62" s="161">
        <f>Forecast!I134</f>
        <v>98824</v>
      </c>
      <c r="J62" s="161">
        <f>Forecast!J134</f>
        <v>49812</v>
      </c>
      <c r="K62" s="161">
        <f>Forecast!K134</f>
        <v>0</v>
      </c>
      <c r="L62" s="161">
        <f>Forecast!L134</f>
        <v>7302.68</v>
      </c>
      <c r="M62" s="161">
        <f>Forecast!M134</f>
        <v>28115.318000000003</v>
      </c>
      <c r="N62" s="161">
        <f>Forecast!N134</f>
        <v>26508.728400000004</v>
      </c>
      <c r="O62" s="161">
        <f>Forecast!O134</f>
        <v>24299.667700000005</v>
      </c>
      <c r="P62" s="161">
        <f>Forecast!P134</f>
        <v>21383.707576000004</v>
      </c>
    </row>
    <row r="63" spans="1:16" x14ac:dyDescent="0.3">
      <c r="A63" s="62" t="s">
        <v>16</v>
      </c>
      <c r="B63" s="161">
        <f>Forecast!B135</f>
        <v>0</v>
      </c>
      <c r="C63" s="161">
        <f>Forecast!C135</f>
        <v>0</v>
      </c>
      <c r="D63" s="161">
        <f>Forecast!D135</f>
        <v>0</v>
      </c>
      <c r="E63" s="161">
        <f>Forecast!E135</f>
        <v>0</v>
      </c>
      <c r="F63" s="161">
        <f>Forecast!F135</f>
        <v>0</v>
      </c>
      <c r="G63" s="161">
        <f>Forecast!G135</f>
        <v>0</v>
      </c>
      <c r="H63" s="161">
        <f>Forecast!H135</f>
        <v>89</v>
      </c>
      <c r="I63" s="161">
        <f>Forecast!I135</f>
        <v>91</v>
      </c>
      <c r="J63" s="161">
        <f>Forecast!J135</f>
        <v>0</v>
      </c>
      <c r="K63" s="161">
        <f>Forecast!K135</f>
        <v>0</v>
      </c>
      <c r="L63" s="161">
        <f>Forecast!L135</f>
        <v>0</v>
      </c>
      <c r="M63" s="161">
        <f>Forecast!M135</f>
        <v>0</v>
      </c>
      <c r="N63" s="161">
        <f>Forecast!N135</f>
        <v>0</v>
      </c>
      <c r="O63" s="161">
        <f>Forecast!O135</f>
        <v>0</v>
      </c>
      <c r="P63" s="161">
        <f>Forecast!P135</f>
        <v>0</v>
      </c>
    </row>
    <row r="64" spans="1:16" x14ac:dyDescent="0.3">
      <c r="A64" s="62" t="s">
        <v>19</v>
      </c>
      <c r="B64" s="161">
        <f>Forecast!B136</f>
        <v>17346</v>
      </c>
      <c r="C64" s="161">
        <f>Forecast!C136</f>
        <v>18133</v>
      </c>
      <c r="D64" s="161">
        <f>Forecast!D136</f>
        <v>17881</v>
      </c>
      <c r="E64" s="161">
        <f>Forecast!E136</f>
        <v>17897</v>
      </c>
      <c r="F64" s="161">
        <f>Forecast!F136</f>
        <v>7534</v>
      </c>
      <c r="G64" s="161">
        <f>Forecast!G136</f>
        <v>426</v>
      </c>
      <c r="H64" s="161">
        <f>Forecast!H136</f>
        <v>189</v>
      </c>
      <c r="I64" s="161">
        <f>Forecast!I136</f>
        <v>23</v>
      </c>
      <c r="J64" s="161">
        <f>Forecast!J136</f>
        <v>0</v>
      </c>
      <c r="K64" s="161">
        <f>Forecast!K136</f>
        <v>0</v>
      </c>
      <c r="L64" s="161">
        <f>Forecast!L136</f>
        <v>0</v>
      </c>
      <c r="M64" s="161">
        <f>Forecast!M136</f>
        <v>0</v>
      </c>
      <c r="N64" s="161">
        <f>Forecast!N136</f>
        <v>0</v>
      </c>
      <c r="O64" s="161">
        <f>Forecast!O136</f>
        <v>0</v>
      </c>
      <c r="P64" s="161">
        <f>Forecast!P136</f>
        <v>0</v>
      </c>
    </row>
    <row r="65" spans="1:16" x14ac:dyDescent="0.3">
      <c r="A65" s="62" t="s">
        <v>15</v>
      </c>
      <c r="B65" s="161">
        <f>Forecast!B137</f>
        <v>11697</v>
      </c>
      <c r="C65" s="161">
        <f>Forecast!C137</f>
        <v>10358</v>
      </c>
      <c r="D65" s="161">
        <f>Forecast!D137</f>
        <v>13142</v>
      </c>
      <c r="E65" s="161">
        <f>Forecast!E137</f>
        <v>10743</v>
      </c>
      <c r="F65" s="161">
        <f>Forecast!F137</f>
        <v>14080</v>
      </c>
      <c r="G65" s="161">
        <f>Forecast!G137</f>
        <v>13960</v>
      </c>
      <c r="H65" s="161">
        <f>Forecast!H137</f>
        <v>27604</v>
      </c>
      <c r="I65" s="161">
        <f>Forecast!I137</f>
        <v>48509</v>
      </c>
      <c r="J65" s="161">
        <f>Forecast!J137</f>
        <v>76718</v>
      </c>
      <c r="K65" s="161">
        <f>Forecast!K137</f>
        <v>102487</v>
      </c>
      <c r="L65" s="161">
        <f>Forecast!L137</f>
        <v>102487</v>
      </c>
      <c r="M65" s="161">
        <f>Forecast!M137</f>
        <v>102487</v>
      </c>
      <c r="N65" s="161">
        <f>Forecast!N137</f>
        <v>102487</v>
      </c>
      <c r="O65" s="161">
        <f>Forecast!O137</f>
        <v>102487</v>
      </c>
      <c r="P65" s="161">
        <f>Forecast!P137</f>
        <v>102487</v>
      </c>
    </row>
    <row r="66" spans="1:16" x14ac:dyDescent="0.3">
      <c r="A66" s="62" t="s">
        <v>13</v>
      </c>
      <c r="B66" s="161">
        <f>Forecast!B138</f>
        <v>2965</v>
      </c>
      <c r="C66" s="161">
        <f>Forecast!C138</f>
        <v>2926</v>
      </c>
      <c r="D66" s="161">
        <f>Forecast!D138</f>
        <v>3861</v>
      </c>
      <c r="E66" s="161">
        <f>Forecast!E138</f>
        <v>3677</v>
      </c>
      <c r="F66" s="161">
        <f>Forecast!F138</f>
        <v>4890</v>
      </c>
      <c r="G66" s="161">
        <f>Forecast!G138</f>
        <v>6139</v>
      </c>
      <c r="H66" s="161">
        <f>Forecast!H138</f>
        <v>6973</v>
      </c>
      <c r="I66" s="161">
        <f>Forecast!I138</f>
        <v>6860</v>
      </c>
      <c r="J66" s="161">
        <f>Forecast!J138</f>
        <v>7118</v>
      </c>
      <c r="K66" s="161">
        <f>Forecast!K138</f>
        <v>7211</v>
      </c>
      <c r="L66" s="161">
        <f>Forecast!L138</f>
        <v>7211</v>
      </c>
      <c r="M66" s="161">
        <f>Forecast!M138</f>
        <v>7211</v>
      </c>
      <c r="N66" s="161">
        <f>Forecast!N138</f>
        <v>7211</v>
      </c>
      <c r="O66" s="161">
        <f>Forecast!O138</f>
        <v>7211</v>
      </c>
      <c r="P66" s="161">
        <f>Forecast!P138</f>
        <v>7211</v>
      </c>
    </row>
    <row r="67" spans="1:16" x14ac:dyDescent="0.3">
      <c r="A67" s="62" t="s">
        <v>12</v>
      </c>
      <c r="B67" s="161">
        <f>Forecast!B139</f>
        <v>0</v>
      </c>
      <c r="C67" s="161">
        <f>Forecast!C139</f>
        <v>0</v>
      </c>
      <c r="D67" s="161">
        <f>Forecast!D139</f>
        <v>0</v>
      </c>
      <c r="E67" s="161">
        <f>Forecast!E139</f>
        <v>0</v>
      </c>
      <c r="F67" s="161">
        <f>Forecast!F139</f>
        <v>0</v>
      </c>
      <c r="G67" s="161">
        <f>Forecast!G139</f>
        <v>0</v>
      </c>
      <c r="H67" s="161">
        <f>Forecast!H139</f>
        <v>0</v>
      </c>
      <c r="I67" s="161">
        <f>Forecast!I139</f>
        <v>0</v>
      </c>
      <c r="J67" s="161">
        <f>Forecast!J139</f>
        <v>0</v>
      </c>
      <c r="K67" s="161">
        <f>Forecast!K139</f>
        <v>0</v>
      </c>
      <c r="L67" s="161">
        <f>Forecast!L139</f>
        <v>0</v>
      </c>
      <c r="M67" s="161">
        <f>Forecast!M139</f>
        <v>0</v>
      </c>
      <c r="N67" s="161">
        <f>Forecast!N139</f>
        <v>0</v>
      </c>
      <c r="O67" s="161">
        <f>Forecast!O139</f>
        <v>0</v>
      </c>
      <c r="P67" s="161">
        <f>Forecast!P139</f>
        <v>0</v>
      </c>
    </row>
    <row r="68" spans="1:16" s="74" customFormat="1" x14ac:dyDescent="0.3">
      <c r="A68" s="70" t="s">
        <v>18</v>
      </c>
      <c r="B68" s="161">
        <f>Forecast!B140</f>
        <v>91244</v>
      </c>
      <c r="C68" s="161">
        <f>Forecast!C140</f>
        <v>122492</v>
      </c>
      <c r="D68" s="159">
        <f>Forecast!D140</f>
        <v>134420.992</v>
      </c>
      <c r="E68" s="159">
        <f>Forecast!E140</f>
        <v>161804</v>
      </c>
      <c r="F68" s="159">
        <f>Forecast!F140</f>
        <v>227258</v>
      </c>
      <c r="G68" s="159">
        <f>Forecast!G140</f>
        <v>214310</v>
      </c>
      <c r="H68" s="159">
        <f>Forecast!H140</f>
        <v>244332.992</v>
      </c>
      <c r="I68" s="159">
        <f>Forecast!I140</f>
        <v>320988</v>
      </c>
      <c r="J68" s="159">
        <f>Forecast!J140</f>
        <v>319788.99200000003</v>
      </c>
      <c r="K68" s="159">
        <f>Forecast!K140</f>
        <v>309012</v>
      </c>
      <c r="L68" s="159">
        <f>Forecast!L140</f>
        <v>308459.12</v>
      </c>
      <c r="M68" s="159">
        <f>Forecast!M140</f>
        <v>294949.16200000001</v>
      </c>
      <c r="N68" s="159">
        <f>Forecast!N140</f>
        <v>304588.69959999999</v>
      </c>
      <c r="O68" s="159">
        <f>Forecast!O140</f>
        <v>315634.00310000003</v>
      </c>
      <c r="P68" s="159">
        <f>Forecast!P140</f>
        <v>328269.830304</v>
      </c>
    </row>
    <row r="69" spans="1:16" x14ac:dyDescent="0.3">
      <c r="A69" s="62" t="s">
        <v>17</v>
      </c>
      <c r="B69" s="161">
        <f>Forecast!B141</f>
        <v>7891</v>
      </c>
      <c r="C69" s="161">
        <f>Forecast!C141</f>
        <v>24107</v>
      </c>
      <c r="D69" s="161">
        <f>Forecast!D141</f>
        <v>25799</v>
      </c>
      <c r="E69" s="161">
        <f>Forecast!E141</f>
        <v>38978</v>
      </c>
      <c r="F69" s="161">
        <f>Forecast!F141</f>
        <v>76954</v>
      </c>
      <c r="G69" s="161">
        <f>Forecast!G141</f>
        <v>55626</v>
      </c>
      <c r="H69" s="161">
        <f>Forecast!H141</f>
        <v>38570</v>
      </c>
      <c r="I69" s="161">
        <f>Forecast!I141</f>
        <v>32101</v>
      </c>
      <c r="J69" s="161">
        <f>Forecast!J141</f>
        <v>63762</v>
      </c>
      <c r="K69" s="161">
        <f>Forecast!K141</f>
        <v>66388</v>
      </c>
      <c r="L69" s="161">
        <f>Forecast!L141</f>
        <v>65724.12000000001</v>
      </c>
      <c r="M69" s="161">
        <f>Forecast!M141</f>
        <v>52214.162000000011</v>
      </c>
      <c r="N69" s="161">
        <f>Forecast!N141</f>
        <v>61853.699600000007</v>
      </c>
      <c r="O69" s="161">
        <f>Forecast!O141</f>
        <v>72899.003100000016</v>
      </c>
      <c r="P69" s="161">
        <f>Forecast!P141</f>
        <v>85534.830304000017</v>
      </c>
    </row>
    <row r="70" spans="1:16" x14ac:dyDescent="0.3">
      <c r="A70" s="62" t="s">
        <v>16</v>
      </c>
      <c r="B70" s="161">
        <f>Forecast!B142</f>
        <v>0</v>
      </c>
      <c r="C70" s="161">
        <f>Forecast!C142</f>
        <v>0</v>
      </c>
      <c r="D70" s="161">
        <f>Forecast!D142</f>
        <v>0</v>
      </c>
      <c r="E70" s="161">
        <f>Forecast!E142</f>
        <v>0</v>
      </c>
      <c r="F70" s="161">
        <f>Forecast!F142</f>
        <v>0</v>
      </c>
      <c r="G70" s="161">
        <f>Forecast!G142</f>
        <v>0</v>
      </c>
      <c r="H70" s="161">
        <f>Forecast!H142</f>
        <v>0</v>
      </c>
      <c r="I70" s="161">
        <f>Forecast!I142</f>
        <v>0</v>
      </c>
      <c r="J70" s="161">
        <f>Forecast!J142</f>
        <v>-41933</v>
      </c>
      <c r="K70" s="161">
        <f>Forecast!K142</f>
        <v>0</v>
      </c>
      <c r="L70" s="161">
        <f>Forecast!L142</f>
        <v>0</v>
      </c>
      <c r="M70" s="161">
        <f>Forecast!M142</f>
        <v>0</v>
      </c>
      <c r="N70" s="161">
        <f>Forecast!N142</f>
        <v>0</v>
      </c>
      <c r="O70" s="161">
        <f>Forecast!O142</f>
        <v>0</v>
      </c>
      <c r="P70" s="161">
        <f>Forecast!P142</f>
        <v>0</v>
      </c>
    </row>
    <row r="71" spans="1:16" x14ac:dyDescent="0.3">
      <c r="A71" s="62" t="s">
        <v>15</v>
      </c>
      <c r="B71" s="161">
        <f>Forecast!B143</f>
        <v>10187</v>
      </c>
      <c r="C71" s="161">
        <f>Forecast!C143</f>
        <v>17250</v>
      </c>
      <c r="D71" s="161">
        <f>Forecast!D143</f>
        <v>19436</v>
      </c>
      <c r="E71" s="161">
        <f>Forecast!E143</f>
        <v>21623</v>
      </c>
      <c r="F71" s="161">
        <f>Forecast!F143</f>
        <v>21586</v>
      </c>
      <c r="G71" s="161">
        <f>Forecast!G143</f>
        <v>4699</v>
      </c>
      <c r="H71" s="161">
        <f>Forecast!H143</f>
        <v>24033</v>
      </c>
      <c r="I71" s="161">
        <f>Forecast!I143</f>
        <v>46651</v>
      </c>
      <c r="J71" s="161">
        <f>Forecast!J143</f>
        <v>67863</v>
      </c>
      <c r="K71" s="161">
        <f>Forecast!K143</f>
        <v>56498</v>
      </c>
      <c r="L71" s="161">
        <f>Forecast!L143</f>
        <v>56498</v>
      </c>
      <c r="M71" s="161">
        <f>Forecast!M143</f>
        <v>56498</v>
      </c>
      <c r="N71" s="161">
        <f>Forecast!N143</f>
        <v>56498</v>
      </c>
      <c r="O71" s="161">
        <f>Forecast!O143</f>
        <v>56498</v>
      </c>
      <c r="P71" s="161">
        <f>Forecast!P143</f>
        <v>56498</v>
      </c>
    </row>
    <row r="72" spans="1:16" x14ac:dyDescent="0.3">
      <c r="A72" s="62" t="s">
        <v>14</v>
      </c>
      <c r="B72" s="161">
        <f>Forecast!B144</f>
        <v>13</v>
      </c>
      <c r="C72" s="161">
        <f>Forecast!C144</f>
        <v>0</v>
      </c>
      <c r="D72" s="161">
        <f>Forecast!D144</f>
        <v>0</v>
      </c>
      <c r="E72" s="161">
        <f>Forecast!E144</f>
        <v>0</v>
      </c>
      <c r="F72" s="161">
        <f>Forecast!F144</f>
        <v>0</v>
      </c>
      <c r="G72" s="161">
        <f>Forecast!G144</f>
        <v>0</v>
      </c>
      <c r="H72" s="161">
        <f>Forecast!H144</f>
        <v>0</v>
      </c>
      <c r="I72" s="161">
        <f>Forecast!I144</f>
        <v>0</v>
      </c>
      <c r="J72" s="161">
        <f>Forecast!J144</f>
        <v>241</v>
      </c>
      <c r="K72" s="161">
        <f>Forecast!K144</f>
        <v>12702</v>
      </c>
      <c r="L72" s="161">
        <f>Forecast!L144</f>
        <v>12702</v>
      </c>
      <c r="M72" s="161">
        <f>Forecast!M144</f>
        <v>12702</v>
      </c>
      <c r="N72" s="161">
        <f>Forecast!N144</f>
        <v>12702</v>
      </c>
      <c r="O72" s="161">
        <f>Forecast!O144</f>
        <v>12702</v>
      </c>
      <c r="P72" s="161">
        <f>Forecast!P144</f>
        <v>12702</v>
      </c>
    </row>
    <row r="73" spans="1:16" x14ac:dyDescent="0.3">
      <c r="A73" s="62" t="s">
        <v>0</v>
      </c>
      <c r="B73" s="161">
        <f>Forecast!B145</f>
        <v>0</v>
      </c>
      <c r="C73" s="161">
        <f>Forecast!C145</f>
        <v>0</v>
      </c>
      <c r="D73" s="161">
        <f>Forecast!D145</f>
        <v>0</v>
      </c>
      <c r="E73" s="161">
        <f>Forecast!E145</f>
        <v>0</v>
      </c>
      <c r="F73" s="161">
        <f>Forecast!F145</f>
        <v>0</v>
      </c>
      <c r="G73" s="161">
        <f>Forecast!G145</f>
        <v>0</v>
      </c>
      <c r="H73" s="161">
        <f>Forecast!H145</f>
        <v>0</v>
      </c>
      <c r="I73" s="161">
        <f>Forecast!I145</f>
        <v>0</v>
      </c>
      <c r="J73" s="161">
        <f>Forecast!J145</f>
        <v>0</v>
      </c>
      <c r="K73" s="161">
        <f>Forecast!K145</f>
        <v>0</v>
      </c>
      <c r="L73" s="161">
        <f>Forecast!L145</f>
        <v>0</v>
      </c>
      <c r="M73" s="161">
        <f>Forecast!M145</f>
        <v>0</v>
      </c>
      <c r="N73" s="161">
        <f>Forecast!N145</f>
        <v>0</v>
      </c>
      <c r="O73" s="161">
        <f>Forecast!O145</f>
        <v>0</v>
      </c>
      <c r="P73" s="161">
        <f>Forecast!P145</f>
        <v>0</v>
      </c>
    </row>
    <row r="74" spans="1:16" x14ac:dyDescent="0.3">
      <c r="A74" s="62" t="s">
        <v>13</v>
      </c>
      <c r="B74" s="161">
        <f>Forecast!B146</f>
        <v>73153</v>
      </c>
      <c r="C74" s="161">
        <f>Forecast!C146</f>
        <v>81135</v>
      </c>
      <c r="D74" s="161">
        <f>Forecast!D146</f>
        <v>89186</v>
      </c>
      <c r="E74" s="161">
        <f>Forecast!E146</f>
        <v>101203</v>
      </c>
      <c r="F74" s="161">
        <f>Forecast!F146</f>
        <v>128718</v>
      </c>
      <c r="G74" s="161">
        <f>Forecast!G146</f>
        <v>153984.992</v>
      </c>
      <c r="H74" s="161">
        <f>Forecast!H146</f>
        <v>181730</v>
      </c>
      <c r="I74" s="161">
        <f>Forecast!I146</f>
        <v>242236</v>
      </c>
      <c r="J74" s="161">
        <f>Forecast!J146</f>
        <v>229856</v>
      </c>
      <c r="K74" s="161">
        <f>Forecast!K146</f>
        <v>173424</v>
      </c>
      <c r="L74" s="161">
        <f>Forecast!L146</f>
        <v>173424</v>
      </c>
      <c r="M74" s="161">
        <f>Forecast!M146</f>
        <v>173424</v>
      </c>
      <c r="N74" s="161">
        <f>Forecast!N146</f>
        <v>173424</v>
      </c>
      <c r="O74" s="161">
        <f>Forecast!O146</f>
        <v>173424</v>
      </c>
      <c r="P74" s="161">
        <f>Forecast!P146</f>
        <v>173424</v>
      </c>
    </row>
    <row r="75" spans="1:16" x14ac:dyDescent="0.3">
      <c r="A75" s="62" t="s">
        <v>12</v>
      </c>
      <c r="B75" s="161">
        <f>Forecast!B147</f>
        <v>0</v>
      </c>
      <c r="C75" s="161">
        <f>Forecast!C147</f>
        <v>0</v>
      </c>
      <c r="D75" s="161">
        <f>Forecast!D147</f>
        <v>0</v>
      </c>
      <c r="E75" s="161">
        <f>Forecast!E147</f>
        <v>0</v>
      </c>
      <c r="F75" s="161">
        <f>Forecast!F147</f>
        <v>0</v>
      </c>
      <c r="G75" s="161">
        <f>Forecast!G147</f>
        <v>0</v>
      </c>
      <c r="H75" s="161">
        <f>Forecast!H147</f>
        <v>0</v>
      </c>
      <c r="I75" s="161">
        <f>Forecast!I147</f>
        <v>0</v>
      </c>
      <c r="J75" s="161">
        <f>Forecast!J147</f>
        <v>0</v>
      </c>
      <c r="K75" s="161">
        <f>Forecast!K147</f>
        <v>0</v>
      </c>
      <c r="L75" s="161">
        <f>Forecast!L147</f>
        <v>0</v>
      </c>
      <c r="M75" s="161">
        <f>Forecast!M147</f>
        <v>0</v>
      </c>
      <c r="N75" s="161">
        <f>Forecast!N147</f>
        <v>0</v>
      </c>
      <c r="O75" s="161">
        <f>Forecast!O147</f>
        <v>0</v>
      </c>
      <c r="P75" s="161">
        <f>Forecast!P147</f>
        <v>0</v>
      </c>
    </row>
    <row r="76" spans="1:16" x14ac:dyDescent="0.3">
      <c r="A76" s="62" t="s">
        <v>11</v>
      </c>
      <c r="B76" s="161">
        <f>Forecast!B148</f>
        <v>0</v>
      </c>
      <c r="C76" s="161">
        <f>Forecast!C148</f>
        <v>0</v>
      </c>
      <c r="D76" s="161">
        <f>Forecast!D148</f>
        <v>0</v>
      </c>
      <c r="E76" s="161">
        <f>Forecast!E148</f>
        <v>0</v>
      </c>
      <c r="F76" s="161">
        <f>Forecast!F148</f>
        <v>0</v>
      </c>
      <c r="G76" s="161">
        <f>Forecast!G148</f>
        <v>0</v>
      </c>
      <c r="H76" s="161">
        <f>Forecast!H148</f>
        <v>0</v>
      </c>
      <c r="I76" s="161">
        <f>Forecast!I148</f>
        <v>0</v>
      </c>
      <c r="J76" s="161">
        <f>Forecast!J148</f>
        <v>0</v>
      </c>
      <c r="K76" s="161">
        <f>Forecast!K148</f>
        <v>0</v>
      </c>
      <c r="L76" s="161">
        <f>Forecast!L148</f>
        <v>0</v>
      </c>
      <c r="M76" s="161">
        <f>Forecast!M148</f>
        <v>0</v>
      </c>
      <c r="N76" s="161">
        <f>Forecast!N148</f>
        <v>0</v>
      </c>
      <c r="O76" s="161">
        <f>Forecast!O148</f>
        <v>0</v>
      </c>
      <c r="P76" s="161">
        <f>Forecast!P148</f>
        <v>0</v>
      </c>
    </row>
    <row r="77" spans="1:16" x14ac:dyDescent="0.3">
      <c r="A77" s="62" t="s">
        <v>10</v>
      </c>
      <c r="B77" s="161">
        <f>Forecast!B149</f>
        <v>13</v>
      </c>
      <c r="C77" s="161">
        <f>Forecast!C149</f>
        <v>14</v>
      </c>
      <c r="D77" s="161">
        <f>Forecast!D149</f>
        <v>16</v>
      </c>
      <c r="E77" s="161">
        <f>Forecast!E149</f>
        <v>17</v>
      </c>
      <c r="F77" s="161">
        <f>Forecast!F149</f>
        <v>18</v>
      </c>
      <c r="G77" s="161">
        <f>Forecast!G149</f>
        <v>16</v>
      </c>
      <c r="H77" s="161">
        <f>Forecast!H149</f>
        <v>8</v>
      </c>
      <c r="I77" s="161">
        <f>Forecast!I149</f>
        <v>23</v>
      </c>
      <c r="J77" s="161">
        <f>Forecast!J149</f>
        <v>44</v>
      </c>
      <c r="K77" s="161">
        <f>Forecast!K149</f>
        <v>111</v>
      </c>
      <c r="L77" s="161">
        <f>Forecast!L149</f>
        <v>111</v>
      </c>
      <c r="M77" s="161">
        <f>Forecast!M149</f>
        <v>111</v>
      </c>
      <c r="N77" s="161">
        <f>Forecast!N149</f>
        <v>111</v>
      </c>
      <c r="O77" s="161">
        <f>Forecast!O149</f>
        <v>111</v>
      </c>
      <c r="P77" s="161">
        <f>Forecast!P149</f>
        <v>111</v>
      </c>
    </row>
    <row r="78" spans="1:16" s="74" customFormat="1" x14ac:dyDescent="0.3">
      <c r="A78" s="70" t="s">
        <v>9</v>
      </c>
      <c r="B78" s="161">
        <f>Forecast!B150</f>
        <v>438092.984</v>
      </c>
      <c r="C78" s="161">
        <f>Forecast!C150</f>
        <v>479520.016</v>
      </c>
      <c r="D78" s="159">
        <f>Forecast!D150</f>
        <v>506112.99200000003</v>
      </c>
      <c r="E78" s="159">
        <f>Forecast!E150</f>
        <v>514791</v>
      </c>
      <c r="F78" s="159">
        <f>Forecast!F150</f>
        <v>500098</v>
      </c>
      <c r="G78" s="159">
        <f>Forecast!G150</f>
        <v>459632.99200000003</v>
      </c>
      <c r="H78" s="159">
        <f>Forecast!H150</f>
        <v>170502</v>
      </c>
      <c r="I78" s="159">
        <f>Forecast!I150</f>
        <v>12227</v>
      </c>
      <c r="J78" s="159">
        <f>Forecast!J150</f>
        <v>-2822</v>
      </c>
      <c r="K78" s="159">
        <f>Forecast!K150</f>
        <v>214900.008</v>
      </c>
      <c r="L78" s="159">
        <f>Forecast!L150</f>
        <v>255105.61241923773</v>
      </c>
      <c r="M78" s="159">
        <f>Forecast!M150</f>
        <v>305362.62794328493</v>
      </c>
      <c r="N78" s="159">
        <f>Forecast!N150</f>
        <v>360645.34501973685</v>
      </c>
      <c r="O78" s="159">
        <f>Forecast!O150</f>
        <v>418692.19795001135</v>
      </c>
      <c r="P78" s="159">
        <f>Forecast!P150</f>
        <v>479641.39352679963</v>
      </c>
    </row>
    <row r="79" spans="1:16" x14ac:dyDescent="0.3">
      <c r="A79" s="62" t="s">
        <v>8</v>
      </c>
      <c r="B79" s="161">
        <f>Forecast!B151</f>
        <v>334251.00799999997</v>
      </c>
      <c r="C79" s="161">
        <f>Forecast!C151</f>
        <v>334251.00799999997</v>
      </c>
      <c r="D79" s="161">
        <f>Forecast!D151</f>
        <v>334251.00799999997</v>
      </c>
      <c r="E79" s="161">
        <f>Forecast!E151</f>
        <v>334251.00799999997</v>
      </c>
      <c r="F79" s="161">
        <f>Forecast!F151</f>
        <v>334251.00799999997</v>
      </c>
      <c r="G79" s="161">
        <f>Forecast!G151</f>
        <v>334251.00799999997</v>
      </c>
      <c r="H79" s="161">
        <f>Forecast!H151</f>
        <v>334251.00799999997</v>
      </c>
      <c r="I79" s="161">
        <f>Forecast!I151</f>
        <v>334251.00799999997</v>
      </c>
      <c r="J79" s="161">
        <f>Forecast!J151</f>
        <v>338967.00799999997</v>
      </c>
      <c r="K79" s="161">
        <f>Forecast!K151</f>
        <v>385536.99200000003</v>
      </c>
      <c r="L79" s="161">
        <f>Forecast!L151</f>
        <v>385536.99200000003</v>
      </c>
      <c r="M79" s="161">
        <f>Forecast!M151</f>
        <v>385536.99200000003</v>
      </c>
      <c r="N79" s="161">
        <f>Forecast!N151</f>
        <v>385536.99200000003</v>
      </c>
      <c r="O79" s="161">
        <f>Forecast!O151</f>
        <v>385536.99200000003</v>
      </c>
      <c r="P79" s="161">
        <f>Forecast!P151</f>
        <v>385536.99200000003</v>
      </c>
    </row>
    <row r="80" spans="1:16" x14ac:dyDescent="0.3">
      <c r="A80" s="62" t="s">
        <v>7</v>
      </c>
      <c r="B80" s="161">
        <f>Forecast!B152</f>
        <v>18747</v>
      </c>
      <c r="C80" s="161">
        <f>Forecast!C152</f>
        <v>19388</v>
      </c>
      <c r="D80" s="161">
        <f>Forecast!D152</f>
        <v>19672</v>
      </c>
      <c r="E80" s="161">
        <f>Forecast!E152</f>
        <v>19460</v>
      </c>
      <c r="F80" s="161">
        <f>Forecast!F152</f>
        <v>19460</v>
      </c>
      <c r="G80" s="161">
        <f>Forecast!G152</f>
        <v>19460</v>
      </c>
      <c r="H80" s="161">
        <f>Forecast!H152</f>
        <v>19286</v>
      </c>
      <c r="I80" s="161">
        <f>Forecast!I152</f>
        <v>19263</v>
      </c>
      <c r="J80" s="161">
        <f>Forecast!J152</f>
        <v>19263</v>
      </c>
      <c r="K80" s="161">
        <f>Forecast!K152</f>
        <v>20512</v>
      </c>
      <c r="L80" s="161">
        <f>Forecast!L152</f>
        <v>20512</v>
      </c>
      <c r="M80" s="161">
        <f>Forecast!M152</f>
        <v>20512</v>
      </c>
      <c r="N80" s="161">
        <f>Forecast!N152</f>
        <v>20512</v>
      </c>
      <c r="O80" s="161">
        <f>Forecast!O152</f>
        <v>20512</v>
      </c>
      <c r="P80" s="161">
        <f>Forecast!P152</f>
        <v>20512</v>
      </c>
    </row>
    <row r="81" spans="1:16" x14ac:dyDescent="0.3">
      <c r="A81" s="62" t="s">
        <v>6</v>
      </c>
      <c r="B81" s="161">
        <f>Forecast!B153</f>
        <v>0</v>
      </c>
      <c r="C81" s="161">
        <f>Forecast!C153</f>
        <v>0</v>
      </c>
      <c r="D81" s="161">
        <f>Forecast!D153</f>
        <v>0</v>
      </c>
      <c r="E81" s="161">
        <f>Forecast!E153</f>
        <v>0</v>
      </c>
      <c r="F81" s="161">
        <f>Forecast!F153</f>
        <v>0</v>
      </c>
      <c r="G81" s="161">
        <f>Forecast!G153</f>
        <v>0</v>
      </c>
      <c r="H81" s="161">
        <f>Forecast!H153</f>
        <v>0</v>
      </c>
      <c r="I81" s="161">
        <f>Forecast!I153</f>
        <v>0</v>
      </c>
      <c r="J81" s="161">
        <f>Forecast!J153</f>
        <v>0</v>
      </c>
      <c r="K81" s="161">
        <f>Forecast!K153</f>
        <v>0</v>
      </c>
      <c r="L81" s="161">
        <f>Forecast!L153</f>
        <v>0</v>
      </c>
      <c r="M81" s="161">
        <f>Forecast!M153</f>
        <v>0</v>
      </c>
      <c r="N81" s="161">
        <f>Forecast!N153</f>
        <v>0</v>
      </c>
      <c r="O81" s="161">
        <f>Forecast!O153</f>
        <v>0</v>
      </c>
      <c r="P81" s="161">
        <f>Forecast!P153</f>
        <v>0</v>
      </c>
    </row>
    <row r="82" spans="1:16" x14ac:dyDescent="0.3">
      <c r="A82" s="62" t="s">
        <v>5</v>
      </c>
      <c r="B82" s="161">
        <f>Forecast!B154</f>
        <v>85095</v>
      </c>
      <c r="C82" s="161">
        <f>Forecast!C154</f>
        <v>125881</v>
      </c>
      <c r="D82" s="161">
        <f>Forecast!D154</f>
        <v>155632.992</v>
      </c>
      <c r="E82" s="161">
        <f>Forecast!E154</f>
        <v>168571.008</v>
      </c>
      <c r="F82" s="161">
        <f>Forecast!F154</f>
        <v>155564</v>
      </c>
      <c r="G82" s="161">
        <f>Forecast!G154</f>
        <v>118047</v>
      </c>
      <c r="H82" s="161">
        <f>Forecast!H154</f>
        <v>69084</v>
      </c>
      <c r="I82" s="161">
        <f>Forecast!I154</f>
        <v>0</v>
      </c>
      <c r="J82" s="161">
        <f>Forecast!J154</f>
        <v>0</v>
      </c>
      <c r="K82" s="161">
        <f>Forecast!K154</f>
        <v>-85</v>
      </c>
      <c r="L82" s="161">
        <f>Forecast!L154</f>
        <v>-85</v>
      </c>
      <c r="M82" s="161">
        <f>Forecast!M154</f>
        <v>-85</v>
      </c>
      <c r="N82" s="161">
        <f>Forecast!N154</f>
        <v>-85</v>
      </c>
      <c r="O82" s="161">
        <f>Forecast!O154</f>
        <v>-85</v>
      </c>
      <c r="P82" s="161">
        <f>Forecast!P154</f>
        <v>-85</v>
      </c>
    </row>
    <row r="83" spans="1:16" x14ac:dyDescent="0.3">
      <c r="A83" s="62" t="s">
        <v>4</v>
      </c>
      <c r="B83" s="161">
        <f>Forecast!B155</f>
        <v>0</v>
      </c>
      <c r="C83" s="161">
        <f>Forecast!C155</f>
        <v>0</v>
      </c>
      <c r="D83" s="161">
        <f>Forecast!D155</f>
        <v>0</v>
      </c>
      <c r="E83" s="161">
        <f>Forecast!E155</f>
        <v>0</v>
      </c>
      <c r="F83" s="161">
        <f>Forecast!F155</f>
        <v>0</v>
      </c>
      <c r="G83" s="161">
        <f>Forecast!G155</f>
        <v>0</v>
      </c>
      <c r="H83" s="161">
        <f>Forecast!H155</f>
        <v>-227087.008</v>
      </c>
      <c r="I83" s="161">
        <f>Forecast!I155</f>
        <v>-307264</v>
      </c>
      <c r="J83" s="161">
        <f>Forecast!J155</f>
        <v>-319912</v>
      </c>
      <c r="K83" s="161">
        <f>Forecast!K155</f>
        <v>-162408.992</v>
      </c>
      <c r="L83" s="161">
        <f>Forecast!L155</f>
        <v>-122203.37958076227</v>
      </c>
      <c r="M83" s="161">
        <f>Forecast!M155</f>
        <v>-71946.364056715072</v>
      </c>
      <c r="N83" s="161">
        <f>Forecast!N155</f>
        <v>-16663.646980263198</v>
      </c>
      <c r="O83" s="161">
        <f>Forecast!O155</f>
        <v>41383.205950011332</v>
      </c>
      <c r="P83" s="161">
        <f>Forecast!P155</f>
        <v>102332.40152679957</v>
      </c>
    </row>
    <row r="84" spans="1:16" x14ac:dyDescent="0.3">
      <c r="A84" s="62" t="s">
        <v>3</v>
      </c>
      <c r="B84" s="161">
        <f>Forecast!B156</f>
        <v>0</v>
      </c>
      <c r="C84" s="161">
        <f>Forecast!C156</f>
        <v>0</v>
      </c>
      <c r="D84" s="161">
        <f>Forecast!D156</f>
        <v>0</v>
      </c>
      <c r="E84" s="161">
        <f>Forecast!E156</f>
        <v>0</v>
      </c>
      <c r="F84" s="161">
        <f>Forecast!F156</f>
        <v>0</v>
      </c>
      <c r="G84" s="161">
        <f>Forecast!G156</f>
        <v>0</v>
      </c>
      <c r="H84" s="161">
        <f>Forecast!H156</f>
        <v>0</v>
      </c>
      <c r="I84" s="161">
        <f>Forecast!I156</f>
        <v>0</v>
      </c>
      <c r="J84" s="161">
        <f>Forecast!J156</f>
        <v>0</v>
      </c>
      <c r="K84" s="161">
        <f>Forecast!K156</f>
        <v>0</v>
      </c>
      <c r="L84" s="161">
        <f>Forecast!L156</f>
        <v>0</v>
      </c>
      <c r="M84" s="161">
        <f>Forecast!M156</f>
        <v>0</v>
      </c>
      <c r="N84" s="161">
        <f>Forecast!N156</f>
        <v>0</v>
      </c>
      <c r="O84" s="161">
        <f>Forecast!O156</f>
        <v>0</v>
      </c>
      <c r="P84" s="161">
        <f>Forecast!P156</f>
        <v>0</v>
      </c>
    </row>
    <row r="85" spans="1:16" x14ac:dyDescent="0.3">
      <c r="A85" s="62" t="s">
        <v>2</v>
      </c>
      <c r="B85" s="161">
        <f>Forecast!B157</f>
        <v>0</v>
      </c>
      <c r="C85" s="161">
        <f>Forecast!C157</f>
        <v>0</v>
      </c>
      <c r="D85" s="161">
        <f>Forecast!D157</f>
        <v>0</v>
      </c>
      <c r="E85" s="161">
        <f>Forecast!E157</f>
        <v>0</v>
      </c>
      <c r="F85" s="161">
        <f>Forecast!F157</f>
        <v>0</v>
      </c>
      <c r="G85" s="161">
        <f>Forecast!G157</f>
        <v>0</v>
      </c>
      <c r="H85" s="161">
        <f>Forecast!H157</f>
        <v>0</v>
      </c>
      <c r="I85" s="161">
        <f>Forecast!I157</f>
        <v>0</v>
      </c>
      <c r="J85" s="161">
        <f>Forecast!J157</f>
        <v>0</v>
      </c>
      <c r="K85" s="161">
        <f>Forecast!K157</f>
        <v>0</v>
      </c>
      <c r="L85" s="161">
        <f>Forecast!L157</f>
        <v>0</v>
      </c>
      <c r="M85" s="161">
        <f>Forecast!M157</f>
        <v>0</v>
      </c>
      <c r="N85" s="161">
        <f>Forecast!N157</f>
        <v>0</v>
      </c>
      <c r="O85" s="161">
        <f>Forecast!O157</f>
        <v>0</v>
      </c>
      <c r="P85" s="161">
        <f>Forecast!P157</f>
        <v>0</v>
      </c>
    </row>
    <row r="86" spans="1:16" x14ac:dyDescent="0.3">
      <c r="A86" s="62" t="s">
        <v>1</v>
      </c>
      <c r="B86" s="161">
        <f>Forecast!B158</f>
        <v>0</v>
      </c>
      <c r="C86" s="161">
        <f>Forecast!C158</f>
        <v>0</v>
      </c>
      <c r="D86" s="161">
        <f>Forecast!D158</f>
        <v>-3443</v>
      </c>
      <c r="E86" s="161">
        <f>Forecast!E158</f>
        <v>-7491</v>
      </c>
      <c r="F86" s="161">
        <f>Forecast!F158</f>
        <v>-9177</v>
      </c>
      <c r="G86" s="161">
        <f>Forecast!G158</f>
        <v>-12125</v>
      </c>
      <c r="H86" s="161">
        <f>Forecast!H158</f>
        <v>-25032</v>
      </c>
      <c r="I86" s="161">
        <f>Forecast!I158</f>
        <v>-34023</v>
      </c>
      <c r="J86" s="161">
        <f>Forecast!J158</f>
        <v>-41140</v>
      </c>
      <c r="K86" s="161">
        <f>Forecast!K158</f>
        <v>-28655</v>
      </c>
      <c r="L86" s="161">
        <f>Forecast!L158</f>
        <v>-28655</v>
      </c>
      <c r="M86" s="161">
        <f>Forecast!M158</f>
        <v>-28655</v>
      </c>
      <c r="N86" s="161">
        <f>Forecast!N158</f>
        <v>-28655</v>
      </c>
      <c r="O86" s="161">
        <f>Forecast!O158</f>
        <v>-28655</v>
      </c>
      <c r="P86" s="161">
        <f>Forecast!P158</f>
        <v>-28655</v>
      </c>
    </row>
    <row r="87" spans="1:16" x14ac:dyDescent="0.3">
      <c r="A87" s="62" t="s">
        <v>0</v>
      </c>
      <c r="B87" s="161">
        <f>Forecast!B159</f>
        <v>0</v>
      </c>
      <c r="C87" s="161">
        <f>Forecast!C159</f>
        <v>0</v>
      </c>
      <c r="D87" s="161">
        <f>Forecast!D159</f>
        <v>0</v>
      </c>
      <c r="E87" s="161">
        <f>Forecast!E159</f>
        <v>0</v>
      </c>
      <c r="F87" s="161">
        <f>Forecast!F159</f>
        <v>0</v>
      </c>
      <c r="G87" s="161">
        <f>Forecast!G159</f>
        <v>0</v>
      </c>
      <c r="H87" s="161">
        <f>Forecast!H159</f>
        <v>0</v>
      </c>
      <c r="I87" s="161">
        <f>Forecast!I159</f>
        <v>0</v>
      </c>
      <c r="J87" s="161">
        <f>Forecast!J159</f>
        <v>0</v>
      </c>
      <c r="K87" s="161">
        <f>Forecast!K159</f>
        <v>0</v>
      </c>
      <c r="L87" s="161">
        <f>Forecast!L159</f>
        <v>0</v>
      </c>
      <c r="M87" s="161">
        <f>Forecast!M159</f>
        <v>0</v>
      </c>
      <c r="N87" s="161">
        <f>Forecast!N159</f>
        <v>0</v>
      </c>
      <c r="O87" s="161">
        <f>Forecast!O159</f>
        <v>0</v>
      </c>
      <c r="P87" s="161">
        <f>Forecast!P159</f>
        <v>0</v>
      </c>
    </row>
    <row r="88" spans="1:16" x14ac:dyDescent="0.3">
      <c r="J88" s="62"/>
      <c r="K88" s="62"/>
    </row>
    <row r="89" spans="1:16" s="5" customFormat="1" ht="20.399999999999999" x14ac:dyDescent="0.35">
      <c r="A89" s="33" t="s">
        <v>86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1:16" s="5" customFormat="1" ht="15.6" x14ac:dyDescent="0.3">
      <c r="A90" s="6"/>
    </row>
    <row r="91" spans="1:16" s="5" customFormat="1" ht="15.6" x14ac:dyDescent="0.3">
      <c r="A91" s="6" t="s">
        <v>88</v>
      </c>
      <c r="K91" s="163"/>
      <c r="L91" s="163"/>
      <c r="M91" s="163"/>
      <c r="N91" s="163"/>
      <c r="O91" s="163"/>
      <c r="P91" s="163"/>
    </row>
    <row r="92" spans="1:16" s="5" customFormat="1" ht="15.6" x14ac:dyDescent="0.3">
      <c r="A92" s="5" t="s">
        <v>89</v>
      </c>
      <c r="K92" s="163"/>
      <c r="L92" s="163">
        <f>Forecast!L164</f>
        <v>53607.4832256503</v>
      </c>
      <c r="M92" s="163">
        <f>Forecast!M164</f>
        <v>67009.354032062925</v>
      </c>
      <c r="N92" s="163">
        <f>Forecast!N164</f>
        <v>73710.289435269166</v>
      </c>
      <c r="O92" s="163">
        <f>Forecast!O164</f>
        <v>77395.803907032707</v>
      </c>
      <c r="P92" s="163">
        <f>Forecast!P164</f>
        <v>81265.594102384304</v>
      </c>
    </row>
    <row r="93" spans="1:16" s="5" customFormat="1" ht="15.6" x14ac:dyDescent="0.3">
      <c r="A93" s="34" t="s">
        <v>90</v>
      </c>
      <c r="K93" s="163"/>
      <c r="L93" s="163">
        <f>Forecast!L165</f>
        <v>21292.100780620785</v>
      </c>
      <c r="M93" s="163">
        <f>Forecast!M165</f>
        <v>23091.908885641791</v>
      </c>
      <c r="N93" s="163">
        <f>Forecast!N165</f>
        <v>25715.124219012629</v>
      </c>
      <c r="O93" s="163">
        <f>Forecast!O165</f>
        <v>28567.37501236836</v>
      </c>
      <c r="P93" s="163">
        <f>Forecast!P165</f>
        <v>31396.192502661848</v>
      </c>
    </row>
    <row r="94" spans="1:16" s="5" customFormat="1" ht="15.6" x14ac:dyDescent="0.3">
      <c r="A94" s="34" t="s">
        <v>91</v>
      </c>
      <c r="K94" s="163"/>
      <c r="L94" s="163">
        <f>Forecast!L166</f>
        <v>-74682.500315178098</v>
      </c>
      <c r="M94" s="163">
        <f>Forecast!M166</f>
        <v>-44956.125078794517</v>
      </c>
      <c r="N94" s="163">
        <f>Forecast!N166</f>
        <v>-22478.062539397331</v>
      </c>
      <c r="O94" s="163">
        <f>Forecast!O166</f>
        <v>-12362.934396668395</v>
      </c>
      <c r="P94" s="163">
        <f>Forecast!P166</f>
        <v>-12981.081116501999</v>
      </c>
    </row>
    <row r="95" spans="1:16" s="5" customFormat="1" ht="15.6" x14ac:dyDescent="0.3">
      <c r="A95" s="12" t="s">
        <v>92</v>
      </c>
      <c r="B95" s="18"/>
      <c r="C95" s="18"/>
      <c r="D95" s="18"/>
      <c r="E95" s="18"/>
      <c r="F95" s="18"/>
      <c r="G95" s="18"/>
      <c r="H95" s="18"/>
      <c r="I95" s="18"/>
      <c r="J95" s="18"/>
      <c r="K95" s="164"/>
      <c r="L95" s="164">
        <f t="shared" ref="L95" si="3">SUM(L92:L94)</f>
        <v>217.08369109299383</v>
      </c>
      <c r="M95" s="164">
        <f t="shared" ref="M95:P95" si="4">SUM(M92:M94)</f>
        <v>45145.137838910203</v>
      </c>
      <c r="N95" s="164">
        <f t="shared" si="4"/>
        <v>76947.351114884455</v>
      </c>
      <c r="O95" s="164">
        <f t="shared" si="4"/>
        <v>93600.244522732668</v>
      </c>
      <c r="P95" s="164">
        <f t="shared" si="4"/>
        <v>99680.705488544161</v>
      </c>
    </row>
    <row r="96" spans="1:16" s="5" customFormat="1" ht="15.6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65"/>
      <c r="L96" s="165"/>
      <c r="M96" s="165"/>
      <c r="N96" s="165"/>
      <c r="O96" s="165"/>
      <c r="P96" s="165"/>
    </row>
    <row r="97" spans="1:16" s="5" customFormat="1" ht="15.6" x14ac:dyDescent="0.3">
      <c r="A97" s="6" t="s">
        <v>93</v>
      </c>
      <c r="B97" s="4"/>
      <c r="C97" s="4"/>
      <c r="D97" s="4"/>
      <c r="E97" s="4"/>
      <c r="F97" s="4"/>
      <c r="G97" s="4"/>
      <c r="H97" s="4"/>
      <c r="I97" s="4"/>
      <c r="J97" s="4"/>
      <c r="K97" s="166"/>
      <c r="L97" s="166"/>
      <c r="M97" s="166"/>
      <c r="N97" s="166"/>
      <c r="O97" s="166"/>
      <c r="P97" s="166"/>
    </row>
    <row r="98" spans="1:16" s="5" customFormat="1" ht="15.6" x14ac:dyDescent="0.3">
      <c r="A98" s="5" t="s">
        <v>94</v>
      </c>
      <c r="B98" s="4"/>
      <c r="C98" s="4"/>
      <c r="D98" s="4"/>
      <c r="E98" s="4"/>
      <c r="F98" s="4"/>
      <c r="G98" s="4"/>
      <c r="H98" s="4"/>
      <c r="I98" s="4"/>
      <c r="J98" s="4"/>
      <c r="K98" s="166"/>
      <c r="L98" s="163">
        <f>Forecast!L170</f>
        <v>-38271.686655999998</v>
      </c>
      <c r="M98" s="163">
        <f>Forecast!M170</f>
        <v>-47839.608320000007</v>
      </c>
      <c r="N98" s="163">
        <f>Forecast!N170</f>
        <v>-52623.569152000011</v>
      </c>
      <c r="O98" s="163">
        <f>Forecast!O170</f>
        <v>-55254.74760960001</v>
      </c>
      <c r="P98" s="163">
        <f>Forecast!P170</f>
        <v>-58017.484990080011</v>
      </c>
    </row>
    <row r="99" spans="1:16" s="5" customFormat="1" ht="15.6" x14ac:dyDescent="0.3">
      <c r="A99" s="12" t="s">
        <v>95</v>
      </c>
      <c r="B99" s="12"/>
      <c r="C99" s="12"/>
      <c r="D99" s="12"/>
      <c r="E99" s="12"/>
      <c r="F99" s="12"/>
      <c r="G99" s="12"/>
      <c r="H99" s="12"/>
      <c r="I99" s="12"/>
      <c r="J99" s="12"/>
      <c r="K99" s="164"/>
      <c r="L99" s="164">
        <f t="shared" ref="L99" si="5">SUM(L98)</f>
        <v>-38271.686655999998</v>
      </c>
      <c r="M99" s="164">
        <f t="shared" ref="M99:P99" si="6">SUM(M98)</f>
        <v>-47839.608320000007</v>
      </c>
      <c r="N99" s="164">
        <f t="shared" si="6"/>
        <v>-52623.569152000011</v>
      </c>
      <c r="O99" s="164">
        <f t="shared" si="6"/>
        <v>-55254.74760960001</v>
      </c>
      <c r="P99" s="164">
        <f t="shared" si="6"/>
        <v>-58017.484990080011</v>
      </c>
    </row>
    <row r="100" spans="1:16" s="5" customFormat="1" ht="15.6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65"/>
      <c r="L100" s="165"/>
      <c r="M100" s="165"/>
      <c r="N100" s="165"/>
      <c r="O100" s="165"/>
      <c r="P100" s="165"/>
    </row>
    <row r="101" spans="1:16" s="5" customFormat="1" ht="15.6" x14ac:dyDescent="0.3">
      <c r="A101" s="6" t="s">
        <v>96</v>
      </c>
      <c r="B101" s="4"/>
      <c r="C101" s="4"/>
      <c r="D101" s="4"/>
      <c r="E101" s="4"/>
      <c r="F101" s="4"/>
      <c r="G101" s="4"/>
      <c r="H101" s="4"/>
      <c r="I101" s="4"/>
      <c r="J101" s="4"/>
      <c r="K101" s="166"/>
      <c r="L101" s="166"/>
      <c r="M101" s="166"/>
      <c r="N101" s="166"/>
      <c r="O101" s="166"/>
      <c r="P101" s="166"/>
    </row>
    <row r="102" spans="1:16" s="5" customFormat="1" ht="15.6" x14ac:dyDescent="0.3">
      <c r="A102" s="5" t="s">
        <v>97</v>
      </c>
      <c r="B102" s="4"/>
      <c r="C102" s="4"/>
      <c r="D102" s="4"/>
      <c r="E102" s="4"/>
      <c r="F102" s="4"/>
      <c r="G102" s="4"/>
      <c r="H102" s="4"/>
      <c r="I102" s="4"/>
      <c r="J102" s="4"/>
      <c r="K102" s="166"/>
      <c r="L102" s="163">
        <f>Forecast!L174</f>
        <v>6638.8</v>
      </c>
      <c r="M102" s="163">
        <f>Forecast!M174</f>
        <v>7302.68</v>
      </c>
      <c r="N102" s="163">
        <f>Forecast!N174</f>
        <v>8032.9480000000012</v>
      </c>
      <c r="O102" s="163">
        <f>Forecast!O174</f>
        <v>8836.2428000000018</v>
      </c>
      <c r="P102" s="163">
        <f>Forecast!P174</f>
        <v>9719.8670800000018</v>
      </c>
    </row>
    <row r="103" spans="1:16" s="5" customFormat="1" ht="15.6" x14ac:dyDescent="0.3">
      <c r="A103" s="5" t="s">
        <v>98</v>
      </c>
      <c r="B103" s="4"/>
      <c r="C103" s="4"/>
      <c r="D103" s="4"/>
      <c r="E103" s="4"/>
      <c r="F103" s="4"/>
      <c r="G103" s="4"/>
      <c r="H103" s="4"/>
      <c r="I103" s="4"/>
      <c r="J103" s="4"/>
      <c r="K103" s="166"/>
      <c r="L103" s="163">
        <f>Forecast!L175</f>
        <v>-13401.870806412575</v>
      </c>
      <c r="M103" s="163">
        <f>Forecast!M175</f>
        <v>-16752.338508015731</v>
      </c>
      <c r="N103" s="163">
        <f>Forecast!N175</f>
        <v>-18427.572358817291</v>
      </c>
      <c r="O103" s="163">
        <f>Forecast!O175</f>
        <v>-19348.950976758177</v>
      </c>
      <c r="P103" s="163">
        <f>Forecast!P175</f>
        <v>-20316.398525596076</v>
      </c>
    </row>
    <row r="104" spans="1:16" s="5" customFormat="1" ht="15.6" x14ac:dyDescent="0.3">
      <c r="A104" s="12" t="s">
        <v>99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64"/>
      <c r="L104" s="164">
        <f t="shared" ref="L104" si="7">SUM(L101:L103)</f>
        <v>-6763.0708064125747</v>
      </c>
      <c r="M104" s="164">
        <f t="shared" ref="M104:P104" si="8">SUM(M101:M103)</f>
        <v>-9449.6585080157311</v>
      </c>
      <c r="N104" s="164">
        <f t="shared" si="8"/>
        <v>-10394.624358817291</v>
      </c>
      <c r="O104" s="164">
        <f t="shared" si="8"/>
        <v>-10512.708176758175</v>
      </c>
      <c r="P104" s="164">
        <f t="shared" si="8"/>
        <v>-10596.531445596074</v>
      </c>
    </row>
    <row r="105" spans="1:16" s="5" customFormat="1" ht="15.6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65"/>
      <c r="L105" s="165"/>
      <c r="M105" s="165"/>
      <c r="N105" s="165"/>
      <c r="O105" s="165"/>
      <c r="P105" s="165"/>
    </row>
    <row r="106" spans="1:16" s="5" customFormat="1" ht="15.6" x14ac:dyDescent="0.3">
      <c r="A106" s="5" t="s">
        <v>100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166"/>
      <c r="L106" s="163">
        <f>Forecast!L178</f>
        <v>-44817.673771319576</v>
      </c>
      <c r="M106" s="163">
        <f>Forecast!M178</f>
        <v>-12144.128989105535</v>
      </c>
      <c r="N106" s="163">
        <f>Forecast!N178</f>
        <v>13929.157604067153</v>
      </c>
      <c r="O106" s="163">
        <f>Forecast!O178</f>
        <v>27832.788736374481</v>
      </c>
      <c r="P106" s="163">
        <f>Forecast!P178</f>
        <v>31066.689052868074</v>
      </c>
    </row>
    <row r="107" spans="1:16" s="5" customFormat="1" ht="15.6" x14ac:dyDescent="0.3">
      <c r="A107" s="5" t="s">
        <v>101</v>
      </c>
      <c r="B107" s="4"/>
      <c r="C107" s="4"/>
      <c r="D107" s="4"/>
      <c r="E107" s="4"/>
      <c r="F107" s="4"/>
      <c r="G107" s="4"/>
      <c r="H107" s="4"/>
      <c r="I107" s="4"/>
      <c r="J107" s="4"/>
      <c r="K107" s="166"/>
      <c r="L107" s="163">
        <f>Forecast!L179</f>
        <v>81175</v>
      </c>
      <c r="M107" s="163">
        <f>Forecast!M179</f>
        <v>36357.326228680424</v>
      </c>
      <c r="N107" s="163">
        <f>Forecast!N179</f>
        <v>24213.197239574889</v>
      </c>
      <c r="O107" s="163">
        <f>Forecast!O179</f>
        <v>38142.354843642039</v>
      </c>
      <c r="P107" s="163">
        <f>Forecast!P179</f>
        <v>65975.14358001652</v>
      </c>
    </row>
    <row r="108" spans="1:16" s="5" customFormat="1" ht="15.6" x14ac:dyDescent="0.3">
      <c r="A108" s="12" t="s">
        <v>102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64">
        <f>K35</f>
        <v>81175</v>
      </c>
      <c r="L108" s="164">
        <f t="shared" ref="L108" si="9">SUM(L105:L107)</f>
        <v>36357.326228680424</v>
      </c>
      <c r="M108" s="164">
        <f t="shared" ref="M108:P108" si="10">SUM(M105:M107)</f>
        <v>24213.197239574889</v>
      </c>
      <c r="N108" s="164">
        <f t="shared" si="10"/>
        <v>38142.354843642039</v>
      </c>
      <c r="O108" s="164">
        <f t="shared" si="10"/>
        <v>65975.14358001652</v>
      </c>
      <c r="P108" s="164">
        <f t="shared" si="10"/>
        <v>97041.832632884587</v>
      </c>
    </row>
    <row r="109" spans="1:16" s="5" customFormat="1" ht="15.6" x14ac:dyDescent="0.3">
      <c r="A109" s="6"/>
    </row>
    <row r="111" spans="1:16" s="5" customFormat="1" ht="20.399999999999999" x14ac:dyDescent="0.35">
      <c r="A111" s="33" t="s">
        <v>203</v>
      </c>
      <c r="B111" s="172">
        <f>B2</f>
        <v>2011</v>
      </c>
      <c r="C111" s="172">
        <f t="shared" ref="C111:P111" si="11">C2</f>
        <v>2012</v>
      </c>
      <c r="D111" s="172">
        <f t="shared" si="11"/>
        <v>2013</v>
      </c>
      <c r="E111" s="172">
        <f t="shared" si="11"/>
        <v>2014</v>
      </c>
      <c r="F111" s="172">
        <f t="shared" si="11"/>
        <v>2015</v>
      </c>
      <c r="G111" s="172">
        <f t="shared" si="11"/>
        <v>2016</v>
      </c>
      <c r="H111" s="172">
        <f t="shared" si="11"/>
        <v>2017</v>
      </c>
      <c r="I111" s="172">
        <f t="shared" si="11"/>
        <v>2018</v>
      </c>
      <c r="J111" s="172">
        <f t="shared" si="11"/>
        <v>2019</v>
      </c>
      <c r="K111" s="172">
        <f t="shared" si="11"/>
        <v>2020</v>
      </c>
      <c r="L111" s="172">
        <f t="shared" si="11"/>
        <v>2021</v>
      </c>
      <c r="M111" s="172">
        <f t="shared" si="11"/>
        <v>2022</v>
      </c>
      <c r="N111" s="172">
        <f t="shared" si="11"/>
        <v>2023</v>
      </c>
      <c r="O111" s="172">
        <f t="shared" si="11"/>
        <v>2024</v>
      </c>
      <c r="P111" s="172">
        <f t="shared" si="11"/>
        <v>2025</v>
      </c>
    </row>
    <row r="112" spans="1:16" ht="15.6" x14ac:dyDescent="0.3">
      <c r="A112" s="169" t="s">
        <v>204</v>
      </c>
    </row>
    <row r="113" spans="1:17" x14ac:dyDescent="0.3">
      <c r="A113" s="167" t="s">
        <v>207</v>
      </c>
      <c r="B113" s="168">
        <f>B34/B58</f>
        <v>2.1581697774416964</v>
      </c>
      <c r="C113" s="168">
        <f t="shared" ref="C113:P113" si="12">C34/C58</f>
        <v>2.0473007775332301</v>
      </c>
      <c r="D113" s="168">
        <f t="shared" si="12"/>
        <v>2.0195720367512249</v>
      </c>
      <c r="E113" s="168">
        <f t="shared" si="12"/>
        <v>1.7873330320177896</v>
      </c>
      <c r="F113" s="168">
        <f t="shared" si="12"/>
        <v>2.0033038577397728</v>
      </c>
      <c r="G113" s="168">
        <f t="shared" si="12"/>
        <v>2.1186844538781497</v>
      </c>
      <c r="H113" s="168">
        <f t="shared" si="12"/>
        <v>1.9993209794758144</v>
      </c>
      <c r="I113" s="168">
        <f t="shared" si="12"/>
        <v>1.1445666856014041</v>
      </c>
      <c r="J113" s="168">
        <f t="shared" si="12"/>
        <v>1.0174209015819684</v>
      </c>
      <c r="K113" s="168">
        <f t="shared" si="12"/>
        <v>2.1970259647730241</v>
      </c>
      <c r="L113" s="168">
        <f t="shared" si="12"/>
        <v>2.166958264915237</v>
      </c>
      <c r="M113" s="168">
        <f t="shared" si="12"/>
        <v>2.0435040000836375</v>
      </c>
      <c r="N113" s="168">
        <f t="shared" si="12"/>
        <v>2.1417438593324545</v>
      </c>
      <c r="O113" s="168">
        <f t="shared" si="12"/>
        <v>2.2701630984788945</v>
      </c>
      <c r="P113" s="168">
        <f t="shared" si="12"/>
        <v>2.4127841499419631</v>
      </c>
      <c r="Q113" s="252">
        <f>K113/J113-1</f>
        <v>1.15940714541731</v>
      </c>
    </row>
    <row r="114" spans="1:17" x14ac:dyDescent="0.3">
      <c r="A114" s="167" t="s">
        <v>205</v>
      </c>
      <c r="B114" s="168">
        <f>(B34-B38-B46)/B58</f>
        <v>1.4680507288151172</v>
      </c>
      <c r="C114" s="168">
        <f>(C34-C38-C46)/C58</f>
        <v>1.4191135160071888</v>
      </c>
      <c r="D114" s="168">
        <f t="shared" ref="D114:P114" si="13">(D34-D38-D46)/D58</f>
        <v>1.2728789219088261</v>
      </c>
      <c r="E114" s="168">
        <f t="shared" si="13"/>
        <v>1.1090386346790084</v>
      </c>
      <c r="F114" s="168">
        <f t="shared" si="13"/>
        <v>1.0938198037119813</v>
      </c>
      <c r="G114" s="168">
        <f t="shared" si="13"/>
        <v>1.1488168912542367</v>
      </c>
      <c r="H114" s="168">
        <f t="shared" si="13"/>
        <v>1.323029334891116</v>
      </c>
      <c r="I114" s="168">
        <f t="shared" si="13"/>
        <v>0.7606465167148514</v>
      </c>
      <c r="J114" s="168">
        <f t="shared" si="13"/>
        <v>0.55840070698586031</v>
      </c>
      <c r="K114" s="168">
        <f t="shared" si="13"/>
        <v>1.8649506516287611</v>
      </c>
      <c r="L114" s="168">
        <f t="shared" si="13"/>
        <v>1.7001897007760078</v>
      </c>
      <c r="M114" s="168">
        <f t="shared" si="13"/>
        <v>1.5425214302582004</v>
      </c>
      <c r="N114" s="168">
        <f t="shared" si="13"/>
        <v>1.6062595605212999</v>
      </c>
      <c r="O114" s="168">
        <f t="shared" si="13"/>
        <v>1.7140831085551012</v>
      </c>
      <c r="P114" s="168">
        <f t="shared" si="13"/>
        <v>1.8344266212577967</v>
      </c>
      <c r="Q114" s="252">
        <f t="shared" ref="Q114:Q116" si="14">K114/J114-1</f>
        <v>2.3398071103731337</v>
      </c>
    </row>
    <row r="115" spans="1:17" x14ac:dyDescent="0.3">
      <c r="A115" s="167" t="s">
        <v>206</v>
      </c>
      <c r="B115" s="168">
        <f>(B35+B36+B37)/B58</f>
        <v>1.3850847438612293</v>
      </c>
      <c r="C115" s="168">
        <f t="shared" ref="C115:P115" si="15">(C35+C36+C37)/C58</f>
        <v>1.3146366545887915</v>
      </c>
      <c r="D115" s="168">
        <f t="shared" si="15"/>
        <v>1.0842284210853419</v>
      </c>
      <c r="E115" s="168">
        <f t="shared" si="15"/>
        <v>1.0138800643610002</v>
      </c>
      <c r="F115" s="168">
        <f t="shared" si="15"/>
        <v>0.94574871246720438</v>
      </c>
      <c r="G115" s="168">
        <f t="shared" si="15"/>
        <v>0.98827826093232252</v>
      </c>
      <c r="H115" s="168">
        <f t="shared" si="15"/>
        <v>1.1470636502698015</v>
      </c>
      <c r="I115" s="168">
        <f t="shared" si="15"/>
        <v>0.56985646338671803</v>
      </c>
      <c r="J115" s="168">
        <f t="shared" si="15"/>
        <v>0.28916421671566567</v>
      </c>
      <c r="K115" s="168">
        <f t="shared" si="15"/>
        <v>0.77340959654354569</v>
      </c>
      <c r="L115" s="168">
        <f t="shared" si="15"/>
        <v>0.72728988274983097</v>
      </c>
      <c r="M115" s="168">
        <f t="shared" si="15"/>
        <v>0.70715094738725959</v>
      </c>
      <c r="N115" s="168">
        <f t="shared" si="15"/>
        <v>0.79453148814626839</v>
      </c>
      <c r="O115" s="168">
        <f t="shared" si="15"/>
        <v>0.91127492109829844</v>
      </c>
      <c r="P115" s="168">
        <f t="shared" si="15"/>
        <v>1.0392170116122803</v>
      </c>
      <c r="Q115" s="252">
        <f t="shared" si="14"/>
        <v>1.6746379802036055</v>
      </c>
    </row>
    <row r="116" spans="1:17" x14ac:dyDescent="0.3">
      <c r="A116" s="167" t="s">
        <v>208</v>
      </c>
      <c r="B116" s="168">
        <f>(B34+B43)/(B58+B68)</f>
        <v>1.7328202445841963</v>
      </c>
      <c r="C116" s="168">
        <f t="shared" ref="C116:P116" si="16">(C34+C43)/(C58+C68)</f>
        <v>1.5687113428880834</v>
      </c>
      <c r="D116" s="168">
        <f t="shared" si="16"/>
        <v>1.495742084701321</v>
      </c>
      <c r="E116" s="168">
        <f t="shared" si="16"/>
        <v>1.2823712668643747</v>
      </c>
      <c r="F116" s="168">
        <f t="shared" si="16"/>
        <v>1.2069834995081716</v>
      </c>
      <c r="G116" s="168">
        <f t="shared" si="16"/>
        <v>1.293550992422676</v>
      </c>
      <c r="H116" s="168">
        <f t="shared" si="16"/>
        <v>1.0308843077799712</v>
      </c>
      <c r="I116" s="168">
        <f t="shared" si="16"/>
        <v>0.68982160083033162</v>
      </c>
      <c r="J116" s="168">
        <f t="shared" si="16"/>
        <v>0.55841274418918407</v>
      </c>
      <c r="K116" s="168">
        <f t="shared" si="16"/>
        <v>1.0266644291604177</v>
      </c>
      <c r="L116" s="168">
        <f t="shared" si="16"/>
        <v>1.0669213098575452</v>
      </c>
      <c r="M116" s="168">
        <f t="shared" si="16"/>
        <v>1.1074641061893256</v>
      </c>
      <c r="N116" s="168">
        <f t="shared" si="16"/>
        <v>1.151366327756929</v>
      </c>
      <c r="O116" s="168">
        <f t="shared" si="16"/>
        <v>1.1987135737591046</v>
      </c>
      <c r="P116" s="168">
        <f t="shared" si="16"/>
        <v>1.2481562007754443</v>
      </c>
      <c r="Q116" s="252">
        <f t="shared" si="14"/>
        <v>0.83854047000867715</v>
      </c>
    </row>
    <row r="118" spans="1:17" ht="15.6" x14ac:dyDescent="0.3">
      <c r="A118" s="170" t="s">
        <v>209</v>
      </c>
    </row>
    <row r="119" spans="1:17" x14ac:dyDescent="0.3">
      <c r="A119" s="167" t="s">
        <v>208</v>
      </c>
      <c r="B119" s="168">
        <f>(B69+B62)/B33</f>
        <v>7.0012359080400058E-2</v>
      </c>
      <c r="C119" s="168">
        <f t="shared" ref="C119:P119" si="17">(C69+C62)/C33</f>
        <v>9.868414555868267E-2</v>
      </c>
      <c r="D119" s="168">
        <f t="shared" si="17"/>
        <v>9.9180453725384823E-2</v>
      </c>
      <c r="E119" s="168">
        <f t="shared" si="17"/>
        <v>0.1424759206294049</v>
      </c>
      <c r="F119" s="168">
        <f t="shared" si="17"/>
        <v>0.17923497457951892</v>
      </c>
      <c r="G119" s="168">
        <f t="shared" si="17"/>
        <v>0.14763641198032401</v>
      </c>
      <c r="H119" s="168">
        <f t="shared" si="17"/>
        <v>0.17291375644204787</v>
      </c>
      <c r="I119" s="168">
        <f t="shared" si="17"/>
        <v>0.23004167720896235</v>
      </c>
      <c r="J119" s="168">
        <f t="shared" si="17"/>
        <v>0.2081684467090536</v>
      </c>
      <c r="K119" s="168">
        <f t="shared" si="17"/>
        <v>8.9079368563442674E-2</v>
      </c>
      <c r="L119" s="168">
        <f t="shared" si="17"/>
        <v>8.9957783874975869E-2</v>
      </c>
      <c r="M119" s="168">
        <f t="shared" si="17"/>
        <v>9.0318459140427937E-2</v>
      </c>
      <c r="N119" s="168">
        <f t="shared" si="17"/>
        <v>9.1781756703913239E-2</v>
      </c>
      <c r="O119" s="168">
        <f t="shared" si="17"/>
        <v>9.3898807140866944E-2</v>
      </c>
      <c r="P119" s="168">
        <f t="shared" si="17"/>
        <v>9.6184170719425394E-2</v>
      </c>
      <c r="Q119" s="252">
        <f t="shared" ref="Q119:Q121" si="18">K119/J119-1</f>
        <v>-0.57208035140914348</v>
      </c>
    </row>
    <row r="120" spans="1:17" x14ac:dyDescent="0.3">
      <c r="A120" s="167" t="s">
        <v>210</v>
      </c>
      <c r="B120" s="168">
        <f>(B69+B62)/B78</f>
        <v>0.11057926460652928</v>
      </c>
      <c r="C120" s="168">
        <f t="shared" ref="C120:P120" si="19">(C69+C62)/C78</f>
        <v>0.16672088199129523</v>
      </c>
      <c r="D120" s="168">
        <f t="shared" si="19"/>
        <v>0.16336272987831144</v>
      </c>
      <c r="E120" s="168">
        <f t="shared" si="19"/>
        <v>0.2484969628451158</v>
      </c>
      <c r="F120" s="168">
        <f t="shared" si="19"/>
        <v>0.33445644653647882</v>
      </c>
      <c r="G120" s="168">
        <f t="shared" si="19"/>
        <v>0.2705985039472536</v>
      </c>
      <c r="H120" s="168">
        <f t="shared" si="19"/>
        <v>0.57159446810008097</v>
      </c>
      <c r="I120" s="168">
        <f t="shared" si="19"/>
        <v>10.70785965486219</v>
      </c>
      <c r="J120" s="168">
        <f t="shared" si="19"/>
        <v>-40.245924875974488</v>
      </c>
      <c r="K120" s="168">
        <f t="shared" si="19"/>
        <v>0.30892506993298946</v>
      </c>
      <c r="L120" s="168">
        <f t="shared" si="19"/>
        <v>0.28626104814969178</v>
      </c>
      <c r="M120" s="168">
        <f t="shared" si="19"/>
        <v>0.26306257756898666</v>
      </c>
      <c r="N120" s="168">
        <f t="shared" si="19"/>
        <v>0.2450119742850535</v>
      </c>
      <c r="O120" s="168">
        <f t="shared" si="19"/>
        <v>0.23214827330411542</v>
      </c>
      <c r="P120" s="168">
        <f t="shared" si="19"/>
        <v>0.22291349187739781</v>
      </c>
      <c r="Q120" s="252">
        <f t="shared" si="18"/>
        <v>-1.00767593416936</v>
      </c>
    </row>
    <row r="121" spans="1:17" x14ac:dyDescent="0.3">
      <c r="A121" s="167" t="s">
        <v>211</v>
      </c>
      <c r="B121" s="168">
        <f>B58/(B58+B68)</f>
        <v>0.64052963658304252</v>
      </c>
      <c r="C121" s="168">
        <f t="shared" ref="C121:P121" si="20">C58/(C58+C68)</f>
        <v>0.62947009250240482</v>
      </c>
      <c r="D121" s="168">
        <f t="shared" si="20"/>
        <v>0.58955797264899501</v>
      </c>
      <c r="E121" s="168">
        <f t="shared" si="20"/>
        <v>0.57759700931456492</v>
      </c>
      <c r="F121" s="168">
        <f t="shared" si="20"/>
        <v>0.47524926225760716</v>
      </c>
      <c r="G121" s="168">
        <f t="shared" si="20"/>
        <v>0.44015004093845683</v>
      </c>
      <c r="H121" s="168">
        <f t="shared" si="20"/>
        <v>0.37846468182095688</v>
      </c>
      <c r="I121" s="168">
        <f t="shared" si="20"/>
        <v>0.42360195803090755</v>
      </c>
      <c r="J121" s="168">
        <f t="shared" si="20"/>
        <v>0.41683186077640777</v>
      </c>
      <c r="K121" s="168">
        <f t="shared" si="20"/>
        <v>0.41724106487595358</v>
      </c>
      <c r="L121" s="168">
        <f t="shared" si="20"/>
        <v>0.44589913459143465</v>
      </c>
      <c r="M121" s="168">
        <f t="shared" si="20"/>
        <v>0.49498470387906701</v>
      </c>
      <c r="N121" s="168">
        <f t="shared" si="20"/>
        <v>0.49412245374739039</v>
      </c>
      <c r="O121" s="168">
        <f t="shared" si="20"/>
        <v>0.48798164805832173</v>
      </c>
      <c r="P121" s="168">
        <f t="shared" si="20"/>
        <v>0.48055351600355234</v>
      </c>
      <c r="Q121" s="252">
        <f t="shared" si="18"/>
        <v>9.8170062812275027E-4</v>
      </c>
    </row>
    <row r="122" spans="1:17" x14ac:dyDescent="0.3">
      <c r="K122" s="173">
        <f>K119-J119</f>
        <v>-0.11908907814561093</v>
      </c>
    </row>
    <row r="123" spans="1:17" ht="15.6" x14ac:dyDescent="0.3">
      <c r="A123" s="170" t="s">
        <v>212</v>
      </c>
    </row>
    <row r="124" spans="1:17" x14ac:dyDescent="0.3">
      <c r="A124" s="167" t="s">
        <v>213</v>
      </c>
      <c r="B124" s="171">
        <f>B8/B6</f>
        <v>0.39474274745149102</v>
      </c>
      <c r="C124" s="171">
        <f t="shared" ref="C124:P124" si="21">C8/C6</f>
        <v>0.4377210043525257</v>
      </c>
      <c r="D124" s="171">
        <f t="shared" si="21"/>
        <v>0.39843685861342965</v>
      </c>
      <c r="E124" s="171">
        <f t="shared" si="21"/>
        <v>0.39285737653346825</v>
      </c>
      <c r="F124" s="171">
        <f t="shared" si="21"/>
        <v>0.38646816402563616</v>
      </c>
      <c r="G124" s="171">
        <f t="shared" si="21"/>
        <v>0.31815538660633641</v>
      </c>
      <c r="H124" s="171">
        <f t="shared" si="21"/>
        <v>0.24605738589979093</v>
      </c>
      <c r="I124" s="171">
        <f t="shared" si="21"/>
        <v>0.19392442861551618</v>
      </c>
      <c r="J124" s="171">
        <f t="shared" si="21"/>
        <v>0.1403193536703532</v>
      </c>
      <c r="K124" s="171">
        <f t="shared" si="21"/>
        <v>0.33265489745548149</v>
      </c>
      <c r="L124" s="171">
        <f t="shared" si="21"/>
        <v>0.31999999999999995</v>
      </c>
      <c r="M124" s="171">
        <f t="shared" si="21"/>
        <v>0.31999999999999995</v>
      </c>
      <c r="N124" s="171">
        <f t="shared" si="21"/>
        <v>0.31999999999999995</v>
      </c>
      <c r="O124" s="171">
        <f t="shared" si="21"/>
        <v>0.32</v>
      </c>
      <c r="P124" s="171">
        <f t="shared" si="21"/>
        <v>0.31999999999999995</v>
      </c>
      <c r="Q124" s="252">
        <f t="shared" ref="Q124" si="22">K124/J124-1</f>
        <v>1.3706986153668774</v>
      </c>
    </row>
    <row r="125" spans="1:17" x14ac:dyDescent="0.3">
      <c r="A125" s="167" t="s">
        <v>214</v>
      </c>
      <c r="B125" s="171">
        <f>B27/B6</f>
        <v>0.11849365440774694</v>
      </c>
      <c r="C125" s="171">
        <f t="shared" ref="C125:P125" si="23">C27/C6</f>
        <v>0.12468485198609186</v>
      </c>
      <c r="D125" s="171">
        <f t="shared" si="23"/>
        <v>0.10681488983560981</v>
      </c>
      <c r="E125" s="171">
        <f t="shared" si="23"/>
        <v>8.7060934569582055E-2</v>
      </c>
      <c r="F125" s="171">
        <f t="shared" si="23"/>
        <v>3.0178320846223915E-2</v>
      </c>
      <c r="G125" s="171">
        <f t="shared" si="23"/>
        <v>-4.5550753540955516E-2</v>
      </c>
      <c r="H125" s="171">
        <f t="shared" si="23"/>
        <v>-0.41515970174305905</v>
      </c>
      <c r="I125" s="171">
        <f t="shared" si="23"/>
        <v>-0.27820190410436541</v>
      </c>
      <c r="J125" s="171">
        <f t="shared" si="23"/>
        <v>-2.5880397635539693E-2</v>
      </c>
      <c r="K125" s="171">
        <f t="shared" si="23"/>
        <v>0.23228807572310825</v>
      </c>
      <c r="L125" s="171">
        <f t="shared" si="23"/>
        <v>5.6028346707051695E-2</v>
      </c>
      <c r="M125" s="171">
        <f t="shared" si="23"/>
        <v>5.6028346707051736E-2</v>
      </c>
      <c r="N125" s="171">
        <f t="shared" si="23"/>
        <v>5.6028346707051695E-2</v>
      </c>
      <c r="O125" s="171">
        <f t="shared" si="23"/>
        <v>5.6028346707051757E-2</v>
      </c>
      <c r="P125" s="171">
        <f t="shared" si="23"/>
        <v>5.6028346707051729E-2</v>
      </c>
    </row>
    <row r="126" spans="1:17" x14ac:dyDescent="0.3">
      <c r="A126" s="167" t="s">
        <v>215</v>
      </c>
      <c r="B126" s="171">
        <f>B27/B33</f>
        <v>0.14046551102512847</v>
      </c>
      <c r="C126" s="171">
        <f t="shared" ref="C126:P126" si="24">C27/C33</f>
        <v>0.13949044585987261</v>
      </c>
      <c r="D126" s="171">
        <f t="shared" si="24"/>
        <v>0.12266083835553337</v>
      </c>
      <c r="E126" s="171">
        <f t="shared" si="24"/>
        <v>9.4846212789464771E-2</v>
      </c>
      <c r="F126" s="171">
        <f t="shared" si="24"/>
        <v>3.1526135513535412E-2</v>
      </c>
      <c r="G126" s="171">
        <f t="shared" si="24"/>
        <v>-4.4730357244601449E-2</v>
      </c>
      <c r="H126" s="171">
        <f t="shared" si="24"/>
        <v>-0.49037830346215583</v>
      </c>
      <c r="I126" s="171">
        <f t="shared" si="24"/>
        <v>-0.26244693711169209</v>
      </c>
      <c r="J126" s="171">
        <f t="shared" si="24"/>
        <v>-2.3180537319539691E-2</v>
      </c>
      <c r="K126" s="171">
        <f t="shared" si="24"/>
        <v>0.21301198336220456</v>
      </c>
      <c r="L126" s="171">
        <f t="shared" si="24"/>
        <v>6.603617288576856E-2</v>
      </c>
      <c r="M126" s="171">
        <f t="shared" si="24"/>
        <v>7.5341974131680478E-2</v>
      </c>
      <c r="N126" s="171">
        <f t="shared" si="24"/>
        <v>7.6562629667927415E-2</v>
      </c>
      <c r="O126" s="171">
        <f t="shared" si="24"/>
        <v>7.4768241219393489E-2</v>
      </c>
      <c r="P126" s="171">
        <f t="shared" si="24"/>
        <v>7.3106721544696648E-2</v>
      </c>
    </row>
    <row r="127" spans="1:17" x14ac:dyDescent="0.3">
      <c r="A127" s="167" t="s">
        <v>216</v>
      </c>
      <c r="B127" s="171">
        <f>B27/B78</f>
        <v>0.2218547284473289</v>
      </c>
      <c r="C127" s="171">
        <f t="shared" ref="C127:P127" si="25">C27/C78</f>
        <v>0.23566065279744236</v>
      </c>
      <c r="D127" s="171">
        <f t="shared" si="25"/>
        <v>0.20203788801375008</v>
      </c>
      <c r="E127" s="171">
        <f t="shared" si="25"/>
        <v>0.16542441495674945</v>
      </c>
      <c r="F127" s="171">
        <f t="shared" si="25"/>
        <v>5.8828469619954492E-2</v>
      </c>
      <c r="G127" s="171">
        <f t="shared" si="25"/>
        <v>-8.1984976396124315E-2</v>
      </c>
      <c r="H127" s="171">
        <f t="shared" si="25"/>
        <v>-1.621025020234367</v>
      </c>
      <c r="I127" s="171">
        <f t="shared" si="25"/>
        <v>-12.216242741473787</v>
      </c>
      <c r="J127" s="171">
        <f t="shared" si="25"/>
        <v>4.4815733522324592</v>
      </c>
      <c r="K127" s="171">
        <f t="shared" si="25"/>
        <v>0.73872034476611093</v>
      </c>
      <c r="L127" s="171">
        <f t="shared" si="25"/>
        <v>0.21013839216344782</v>
      </c>
      <c r="M127" s="171">
        <f t="shared" si="25"/>
        <v>0.21944189596281766</v>
      </c>
      <c r="N127" s="171">
        <f t="shared" si="25"/>
        <v>0.20438441935590562</v>
      </c>
      <c r="O127" s="171">
        <f t="shared" si="25"/>
        <v>0.18485131627953855</v>
      </c>
      <c r="P127" s="171">
        <f t="shared" si="25"/>
        <v>0.1694299015871816</v>
      </c>
    </row>
    <row r="128" spans="1:17" x14ac:dyDescent="0.3">
      <c r="K128" s="174">
        <f>K124/J124-1</f>
        <v>1.3706986153668774</v>
      </c>
    </row>
    <row r="129" spans="1:16" ht="15.6" x14ac:dyDescent="0.3">
      <c r="A129" s="170" t="s">
        <v>217</v>
      </c>
      <c r="K129" s="174"/>
    </row>
    <row r="130" spans="1:16" x14ac:dyDescent="0.3">
      <c r="A130" s="167" t="s">
        <v>177</v>
      </c>
      <c r="B130" s="62">
        <f>B21-B15</f>
        <v>117301</v>
      </c>
      <c r="C130" s="62">
        <f t="shared" ref="C130:P130" si="26">C21-C15</f>
        <v>155553</v>
      </c>
      <c r="D130" s="62">
        <f t="shared" si="26"/>
        <v>143246.992</v>
      </c>
      <c r="E130" s="62">
        <f t="shared" si="26"/>
        <v>127796</v>
      </c>
      <c r="F130" s="62">
        <f t="shared" si="26"/>
        <v>92143</v>
      </c>
      <c r="G130" s="62">
        <f t="shared" si="26"/>
        <v>-7234</v>
      </c>
      <c r="H130" s="62">
        <f t="shared" si="26"/>
        <v>-228503.992</v>
      </c>
      <c r="I130" s="62">
        <f t="shared" si="26"/>
        <v>-105888</v>
      </c>
      <c r="J130" s="62">
        <f t="shared" si="26"/>
        <v>37401</v>
      </c>
      <c r="K130" s="62">
        <f t="shared" si="26"/>
        <v>188614.008</v>
      </c>
      <c r="L130" s="62">
        <f t="shared" si="26"/>
        <v>91578.388227527437</v>
      </c>
      <c r="M130" s="62">
        <f t="shared" si="26"/>
        <v>114472.98528440935</v>
      </c>
      <c r="N130" s="62">
        <f t="shared" si="26"/>
        <v>125920.28381285022</v>
      </c>
      <c r="O130" s="62">
        <f t="shared" si="26"/>
        <v>132216.29800349285</v>
      </c>
      <c r="P130" s="62">
        <f t="shared" si="26"/>
        <v>138827.11290366744</v>
      </c>
    </row>
    <row r="131" spans="1:16" x14ac:dyDescent="0.3">
      <c r="A131" s="167" t="s">
        <v>135</v>
      </c>
      <c r="B131" s="62">
        <f>B130+Forecast!B196</f>
        <v>140107</v>
      </c>
      <c r="C131" s="62">
        <f>C130+Forecast!C196</f>
        <v>184326</v>
      </c>
      <c r="D131" s="62">
        <f>D130+Forecast!D196</f>
        <v>178035.992</v>
      </c>
      <c r="E131" s="62">
        <f>E130+Forecast!E196</f>
        <v>165500</v>
      </c>
      <c r="F131" s="62">
        <f>F130+Forecast!F196</f>
        <v>131544</v>
      </c>
      <c r="G131" s="62">
        <f>G130+Forecast!G196</f>
        <v>31338</v>
      </c>
      <c r="H131" s="62">
        <f>H130+Forecast!H196</f>
        <v>-192896.992</v>
      </c>
      <c r="I131" s="62">
        <f>I130+Forecast!I196</f>
        <v>-92263</v>
      </c>
      <c r="J131" s="62">
        <f>J130+Forecast!J196</f>
        <v>55915</v>
      </c>
      <c r="K131" s="62">
        <f>K130+Forecast!K196</f>
        <v>203142.008</v>
      </c>
      <c r="L131" s="62">
        <f>L130+Forecast!L196</f>
        <v>112870.48900814823</v>
      </c>
      <c r="M131" s="62">
        <f>M130+Forecast!M196</f>
        <v>137564.89417005115</v>
      </c>
      <c r="N131" s="62">
        <f>N130+Forecast!N196</f>
        <v>151635.40803186284</v>
      </c>
      <c r="O131" s="62">
        <f>O130+Forecast!O196</f>
        <v>160783.67301586122</v>
      </c>
      <c r="P131" s="62">
        <f>P130+Forecast!P196</f>
        <v>170223.30540632928</v>
      </c>
    </row>
    <row r="132" spans="1:16" x14ac:dyDescent="0.3">
      <c r="A132" s="167" t="s">
        <v>142</v>
      </c>
      <c r="B132" s="171">
        <f>B131/B6</f>
        <v>0.17081261446921281</v>
      </c>
      <c r="C132" s="171">
        <f t="shared" ref="C132:P132" si="27">C131/C6</f>
        <v>0.20337917265927197</v>
      </c>
      <c r="D132" s="171">
        <f t="shared" si="27"/>
        <v>0.18597702654422821</v>
      </c>
      <c r="E132" s="171">
        <f t="shared" si="27"/>
        <v>0.16919626429697188</v>
      </c>
      <c r="F132" s="171">
        <f t="shared" si="27"/>
        <v>0.13493463757293264</v>
      </c>
      <c r="G132" s="171">
        <f t="shared" si="27"/>
        <v>3.7880994466111081E-2</v>
      </c>
      <c r="H132" s="171">
        <f t="shared" si="27"/>
        <v>-0.28974866979703851</v>
      </c>
      <c r="I132" s="171">
        <f t="shared" si="27"/>
        <v>-0.17184231079201079</v>
      </c>
      <c r="J132" s="171">
        <f t="shared" si="27"/>
        <v>0.11442258510249087</v>
      </c>
      <c r="K132" s="171">
        <f t="shared" si="27"/>
        <v>0.29724199380736066</v>
      </c>
      <c r="L132" s="171">
        <f t="shared" si="27"/>
        <v>0.11796761404603849</v>
      </c>
      <c r="M132" s="171">
        <f t="shared" si="27"/>
        <v>0.11502175624004034</v>
      </c>
      <c r="N132" s="171">
        <f t="shared" si="27"/>
        <v>0.11526045114414274</v>
      </c>
      <c r="O132" s="171">
        <f t="shared" si="27"/>
        <v>0.11639446742341215</v>
      </c>
      <c r="P132" s="171">
        <f t="shared" si="27"/>
        <v>0.11736000306489296</v>
      </c>
    </row>
    <row r="133" spans="1:16" x14ac:dyDescent="0.3">
      <c r="A133" s="167"/>
    </row>
    <row r="154" spans="1:17" s="5" customFormat="1" ht="20.399999999999999" x14ac:dyDescent="0.35">
      <c r="A154" s="33" t="s">
        <v>67</v>
      </c>
      <c r="B154" s="33">
        <f>B2</f>
        <v>2011</v>
      </c>
      <c r="C154" s="33">
        <f t="shared" ref="C154:P154" si="28">C2</f>
        <v>2012</v>
      </c>
      <c r="D154" s="33">
        <f t="shared" si="28"/>
        <v>2013</v>
      </c>
      <c r="E154" s="33">
        <f t="shared" si="28"/>
        <v>2014</v>
      </c>
      <c r="F154" s="33">
        <f t="shared" si="28"/>
        <v>2015</v>
      </c>
      <c r="G154" s="33">
        <f t="shared" si="28"/>
        <v>2016</v>
      </c>
      <c r="H154" s="33">
        <f t="shared" si="28"/>
        <v>2017</v>
      </c>
      <c r="I154" s="33">
        <f t="shared" si="28"/>
        <v>2018</v>
      </c>
      <c r="J154" s="33">
        <f t="shared" si="28"/>
        <v>2019</v>
      </c>
      <c r="K154" s="33">
        <f t="shared" si="28"/>
        <v>2020</v>
      </c>
      <c r="L154" s="33">
        <f t="shared" si="28"/>
        <v>2021</v>
      </c>
      <c r="M154" s="33">
        <f t="shared" si="28"/>
        <v>2022</v>
      </c>
      <c r="N154" s="33">
        <f t="shared" si="28"/>
        <v>2023</v>
      </c>
      <c r="O154" s="33">
        <f t="shared" si="28"/>
        <v>2024</v>
      </c>
      <c r="P154" s="33">
        <f t="shared" si="28"/>
        <v>2025</v>
      </c>
    </row>
    <row r="155" spans="1:17" s="66" customFormat="1" x14ac:dyDescent="0.3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</row>
    <row r="156" spans="1:17" s="74" customFormat="1" x14ac:dyDescent="0.3">
      <c r="A156" s="70" t="s">
        <v>65</v>
      </c>
      <c r="B156" s="159">
        <v>820238.01599999995</v>
      </c>
      <c r="C156" s="159">
        <v>906316.99199999997</v>
      </c>
      <c r="D156" s="159">
        <v>957300.99200000009</v>
      </c>
      <c r="E156" s="159">
        <v>978153.98399999994</v>
      </c>
      <c r="F156" s="159">
        <v>974872</v>
      </c>
      <c r="G156" s="159">
        <v>827275.00799999991</v>
      </c>
      <c r="H156" s="159">
        <v>665739.00800000003</v>
      </c>
      <c r="I156" s="159">
        <v>536905.02399999998</v>
      </c>
      <c r="J156" s="159">
        <v>488671.00800000003</v>
      </c>
      <c r="K156" s="228">
        <v>453970.016</v>
      </c>
      <c r="L156" s="228">
        <v>635558.02240000002</v>
      </c>
      <c r="M156" s="228">
        <v>794447.52800000005</v>
      </c>
      <c r="N156" s="228">
        <v>873892.28080000018</v>
      </c>
      <c r="O156" s="228">
        <v>917586.8948400002</v>
      </c>
      <c r="P156" s="228">
        <v>963466.2395820003</v>
      </c>
      <c r="Q156" s="229">
        <v>605293.35466666659</v>
      </c>
    </row>
    <row r="157" spans="1:17" x14ac:dyDescent="0.3">
      <c r="A157" s="62" t="s">
        <v>64</v>
      </c>
      <c r="B157" s="161">
        <v>-496455.00800000003</v>
      </c>
      <c r="C157" s="161">
        <v>-509603.00800000003</v>
      </c>
      <c r="D157" s="161">
        <v>-575877</v>
      </c>
      <c r="E157" s="161">
        <v>-593878.98399999994</v>
      </c>
      <c r="F157" s="161">
        <v>-598115.00800000003</v>
      </c>
      <c r="G157" s="161">
        <v>-564073.02399999998</v>
      </c>
      <c r="H157" s="161">
        <v>-501928.99199999997</v>
      </c>
      <c r="I157" s="161">
        <v>-432785.984</v>
      </c>
      <c r="J157" s="161">
        <v>-420100.99199999997</v>
      </c>
      <c r="K157" s="230">
        <v>-329333</v>
      </c>
      <c r="L157" s="230">
        <v>-432179.45523200004</v>
      </c>
      <c r="M157" s="230">
        <v>-540224.31904000009</v>
      </c>
      <c r="N157" s="230">
        <v>-594246.7509440002</v>
      </c>
      <c r="O157" s="230">
        <v>-623959.08849120024</v>
      </c>
      <c r="P157" s="230">
        <v>-655157.04291576031</v>
      </c>
      <c r="Q157" s="229">
        <v>-439110.66666666663</v>
      </c>
    </row>
    <row r="158" spans="1:17" s="74" customFormat="1" x14ac:dyDescent="0.3">
      <c r="A158" s="70" t="s">
        <v>63</v>
      </c>
      <c r="B158" s="159">
        <v>323783.00800000003</v>
      </c>
      <c r="C158" s="159">
        <v>396713.984</v>
      </c>
      <c r="D158" s="159">
        <v>381424</v>
      </c>
      <c r="E158" s="159">
        <v>384275.00800000003</v>
      </c>
      <c r="F158" s="159">
        <v>376756.99199999997</v>
      </c>
      <c r="G158" s="159">
        <v>263202</v>
      </c>
      <c r="H158" s="159">
        <v>163810</v>
      </c>
      <c r="I158" s="159">
        <v>104119</v>
      </c>
      <c r="J158" s="159">
        <v>68570</v>
      </c>
      <c r="K158" s="228">
        <v>124637</v>
      </c>
      <c r="L158" s="228">
        <v>203378.56716799998</v>
      </c>
      <c r="M158" s="228">
        <v>254223.20895999996</v>
      </c>
      <c r="N158" s="228">
        <v>279645.52985599998</v>
      </c>
      <c r="O158" s="228">
        <v>293627.80634879996</v>
      </c>
      <c r="P158" s="228">
        <v>308309.19666623999</v>
      </c>
      <c r="Q158" s="229">
        <v>166182.66666666666</v>
      </c>
    </row>
    <row r="159" spans="1:17" s="74" customFormat="1" x14ac:dyDescent="0.3">
      <c r="A159" s="62" t="s">
        <v>242</v>
      </c>
      <c r="B159" s="161">
        <v>-206482</v>
      </c>
      <c r="C159" s="161">
        <v>-241161</v>
      </c>
      <c r="D159" s="161">
        <v>-238177</v>
      </c>
      <c r="E159" s="161">
        <v>-256479</v>
      </c>
      <c r="F159" s="161">
        <v>-284614</v>
      </c>
      <c r="G159" s="161">
        <v>-270436</v>
      </c>
      <c r="H159" s="161">
        <v>-392314.00800000003</v>
      </c>
      <c r="I159" s="161">
        <v>-210007</v>
      </c>
      <c r="J159" s="161">
        <v>-31169</v>
      </c>
      <c r="K159" s="230">
        <v>-66396</v>
      </c>
      <c r="L159" s="230">
        <v>-154443.2892305523</v>
      </c>
      <c r="M159" s="230">
        <v>-193054.11153819039</v>
      </c>
      <c r="N159" s="230">
        <v>-212359.52269200946</v>
      </c>
      <c r="O159" s="230">
        <v>-222977.49882660992</v>
      </c>
      <c r="P159" s="230">
        <v>-234126.37376794044</v>
      </c>
      <c r="Q159" s="230">
        <v>-88528</v>
      </c>
    </row>
    <row r="160" spans="1:17" s="74" customFormat="1" x14ac:dyDescent="0.3">
      <c r="A160" s="70" t="s">
        <v>177</v>
      </c>
      <c r="B160" s="159">
        <f>SUM(B158:B159)</f>
        <v>117301.00800000003</v>
      </c>
      <c r="C160" s="159">
        <f t="shared" ref="C160:Q160" si="29">SUM(C158:C159)</f>
        <v>155552.984</v>
      </c>
      <c r="D160" s="159">
        <f t="shared" si="29"/>
        <v>143247</v>
      </c>
      <c r="E160" s="159">
        <f t="shared" si="29"/>
        <v>127796.00800000003</v>
      </c>
      <c r="F160" s="159">
        <f t="shared" si="29"/>
        <v>92142.991999999969</v>
      </c>
      <c r="G160" s="159">
        <f t="shared" si="29"/>
        <v>-7234</v>
      </c>
      <c r="H160" s="159">
        <f t="shared" si="29"/>
        <v>-228504.00800000003</v>
      </c>
      <c r="I160" s="159">
        <f t="shared" si="29"/>
        <v>-105888</v>
      </c>
      <c r="J160" s="159">
        <f t="shared" si="29"/>
        <v>37401</v>
      </c>
      <c r="K160" s="228">
        <f t="shared" si="29"/>
        <v>58241</v>
      </c>
      <c r="L160" s="228">
        <f t="shared" si="29"/>
        <v>48935.277937447681</v>
      </c>
      <c r="M160" s="228">
        <f t="shared" si="29"/>
        <v>61169.097421809565</v>
      </c>
      <c r="N160" s="228">
        <f t="shared" si="29"/>
        <v>67286.007163990522</v>
      </c>
      <c r="O160" s="228">
        <f t="shared" si="29"/>
        <v>70650.307522190036</v>
      </c>
      <c r="P160" s="228">
        <f t="shared" si="29"/>
        <v>74182.82289829955</v>
      </c>
      <c r="Q160" s="228">
        <f t="shared" si="29"/>
        <v>77654.666666666657</v>
      </c>
    </row>
    <row r="161" spans="1:17" x14ac:dyDescent="0.3">
      <c r="A161" s="62" t="s">
        <v>243</v>
      </c>
      <c r="B161" s="161">
        <v>13839</v>
      </c>
      <c r="C161" s="161">
        <v>2249</v>
      </c>
      <c r="D161" s="161">
        <v>-1018</v>
      </c>
      <c r="E161" s="161">
        <v>2288</v>
      </c>
      <c r="F161" s="161">
        <v>-23526</v>
      </c>
      <c r="G161" s="161">
        <v>-20493</v>
      </c>
      <c r="H161" s="161">
        <v>-16442</v>
      </c>
      <c r="I161" s="161">
        <v>-27434</v>
      </c>
      <c r="J161" s="161">
        <v>7038</v>
      </c>
      <c r="K161" s="230">
        <v>-7675</v>
      </c>
      <c r="L161" s="230">
        <v>-12711.160448000001</v>
      </c>
      <c r="M161" s="230">
        <v>-15888.950560000001</v>
      </c>
      <c r="N161" s="230">
        <v>-17477.845616000002</v>
      </c>
      <c r="O161" s="230">
        <v>-18351.737896800005</v>
      </c>
      <c r="P161" s="230">
        <v>-19269.324791640007</v>
      </c>
      <c r="Q161" s="229">
        <v>-10233.333333333332</v>
      </c>
    </row>
    <row r="162" spans="1:17" s="74" customFormat="1" x14ac:dyDescent="0.3">
      <c r="A162" s="70" t="s">
        <v>244</v>
      </c>
      <c r="B162" s="159">
        <v>131140</v>
      </c>
      <c r="C162" s="159">
        <v>157802</v>
      </c>
      <c r="D162" s="159">
        <v>142228.992</v>
      </c>
      <c r="E162" s="159">
        <v>130084</v>
      </c>
      <c r="F162" s="159">
        <v>68617</v>
      </c>
      <c r="G162" s="159">
        <v>-27727</v>
      </c>
      <c r="H162" s="159">
        <v>-244945.992</v>
      </c>
      <c r="I162" s="159">
        <v>-133322</v>
      </c>
      <c r="J162" s="159">
        <v>44439</v>
      </c>
      <c r="K162" s="228">
        <v>50566</v>
      </c>
      <c r="L162" s="228">
        <v>36224.117489447664</v>
      </c>
      <c r="M162" s="228">
        <v>45280.146861809582</v>
      </c>
      <c r="N162" s="228">
        <v>49808.161547990501</v>
      </c>
      <c r="O162" s="228">
        <v>52298.569625390031</v>
      </c>
      <c r="P162" s="228">
        <v>54913.498106659543</v>
      </c>
      <c r="Q162" s="229">
        <v>67421.333333333328</v>
      </c>
    </row>
    <row r="163" spans="1:17" s="74" customFormat="1" x14ac:dyDescent="0.3">
      <c r="A163" s="62" t="s">
        <v>49</v>
      </c>
      <c r="B163" s="159">
        <v>-33947</v>
      </c>
      <c r="C163" s="159">
        <v>-44798</v>
      </c>
      <c r="D163" s="159">
        <v>-39975</v>
      </c>
      <c r="E163" s="159">
        <v>-44925</v>
      </c>
      <c r="F163" s="159">
        <v>-39197</v>
      </c>
      <c r="G163" s="159">
        <v>-9956</v>
      </c>
      <c r="H163" s="159">
        <v>-31442</v>
      </c>
      <c r="I163" s="159">
        <v>-16046</v>
      </c>
      <c r="J163" s="159">
        <v>-57086</v>
      </c>
      <c r="K163" s="228">
        <v>-12851</v>
      </c>
      <c r="L163" s="228">
        <v>-10142.752897045348</v>
      </c>
      <c r="M163" s="228">
        <v>-12678.441121306685</v>
      </c>
      <c r="N163" s="228">
        <v>-13946.285233437342</v>
      </c>
      <c r="O163" s="228">
        <v>-14643.599495109211</v>
      </c>
      <c r="P163" s="228">
        <v>-15375.779469864674</v>
      </c>
      <c r="Q163" s="228">
        <v>-17134.666666666664</v>
      </c>
    </row>
    <row r="164" spans="1:17" s="74" customFormat="1" x14ac:dyDescent="0.3">
      <c r="A164" s="70" t="s">
        <v>44</v>
      </c>
      <c r="B164" s="159">
        <v>97193</v>
      </c>
      <c r="C164" s="159">
        <v>113004</v>
      </c>
      <c r="D164" s="159">
        <v>102254</v>
      </c>
      <c r="E164" s="159">
        <v>85159</v>
      </c>
      <c r="F164" s="159">
        <v>29420</v>
      </c>
      <c r="G164" s="159">
        <v>-37683</v>
      </c>
      <c r="H164" s="159">
        <v>-276388.00800000003</v>
      </c>
      <c r="I164" s="159">
        <v>-149368</v>
      </c>
      <c r="J164" s="159">
        <v>-12647</v>
      </c>
      <c r="K164" s="228">
        <v>37715</v>
      </c>
      <c r="L164" s="228">
        <v>26081.364592402315</v>
      </c>
      <c r="M164" s="228">
        <v>32601.705740502897</v>
      </c>
      <c r="N164" s="228">
        <v>35861.876314553156</v>
      </c>
      <c r="O164" s="228">
        <v>37654.970130280824</v>
      </c>
      <c r="P164" s="228">
        <v>39537.718636794867</v>
      </c>
      <c r="Q164" s="229">
        <v>50286.666666666664</v>
      </c>
    </row>
    <row r="166" spans="1:17" ht="20.399999999999999" x14ac:dyDescent="0.35">
      <c r="A166" s="33" t="s">
        <v>67</v>
      </c>
    </row>
    <row r="167" spans="1:17" x14ac:dyDescent="0.3">
      <c r="A167" s="65"/>
    </row>
    <row r="168" spans="1:17" x14ac:dyDescent="0.3">
      <c r="A168" s="249" t="s">
        <v>65</v>
      </c>
      <c r="B168" s="250">
        <f>K6</f>
        <v>683422.97600000002</v>
      </c>
    </row>
    <row r="169" spans="1:17" x14ac:dyDescent="0.3">
      <c r="A169" s="62" t="s">
        <v>64</v>
      </c>
      <c r="B169" s="248">
        <f>K7</f>
        <v>-456079.00800000003</v>
      </c>
    </row>
    <row r="170" spans="1:17" x14ac:dyDescent="0.3">
      <c r="A170" s="70" t="s">
        <v>63</v>
      </c>
      <c r="B170" s="247">
        <f>SUM(B168:B169)</f>
        <v>227343.96799999999</v>
      </c>
    </row>
    <row r="171" spans="1:17" x14ac:dyDescent="0.3">
      <c r="A171" s="62" t="s">
        <v>242</v>
      </c>
      <c r="B171" s="248">
        <f>SUM(K9:K14)</f>
        <v>-38730</v>
      </c>
    </row>
    <row r="172" spans="1:17" x14ac:dyDescent="0.3">
      <c r="A172" s="70" t="s">
        <v>177</v>
      </c>
      <c r="B172" s="247">
        <f>SUM(B170:B171)</f>
        <v>188613.96799999999</v>
      </c>
    </row>
    <row r="173" spans="1:17" x14ac:dyDescent="0.3">
      <c r="A173" s="62" t="s">
        <v>243</v>
      </c>
      <c r="B173" s="248">
        <f>SUM(K16:K20)</f>
        <v>5037</v>
      </c>
    </row>
    <row r="174" spans="1:17" x14ac:dyDescent="0.3">
      <c r="A174" s="70" t="s">
        <v>244</v>
      </c>
      <c r="B174" s="247">
        <f>SUM(B172:B173)</f>
        <v>193650.96799999999</v>
      </c>
    </row>
    <row r="175" spans="1:17" x14ac:dyDescent="0.3">
      <c r="A175" s="62" t="s">
        <v>49</v>
      </c>
      <c r="B175" s="248">
        <f>SUM(K22:K26)</f>
        <v>-34900</v>
      </c>
    </row>
    <row r="176" spans="1:17" x14ac:dyDescent="0.3">
      <c r="A176" s="225" t="s">
        <v>44</v>
      </c>
      <c r="B176" s="225">
        <f>SUM(B174:B175)</f>
        <v>158750.96799999999</v>
      </c>
    </row>
    <row r="178" spans="1:16" s="5" customFormat="1" ht="20.399999999999999" x14ac:dyDescent="0.35">
      <c r="A178" s="33" t="s">
        <v>72</v>
      </c>
      <c r="B178" s="33">
        <v>2020</v>
      </c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</row>
    <row r="179" spans="1:16" x14ac:dyDescent="0.3">
      <c r="J179" s="62"/>
      <c r="K179" s="62"/>
    </row>
    <row r="180" spans="1:16" s="74" customFormat="1" x14ac:dyDescent="0.3">
      <c r="A180" s="225" t="s">
        <v>43</v>
      </c>
      <c r="B180" s="225">
        <f>VLOOKUP(A180,A33:K87,11,0)</f>
        <v>745267.96799999999</v>
      </c>
    </row>
    <row r="181" spans="1:16" s="74" customFormat="1" x14ac:dyDescent="0.3">
      <c r="A181" s="70" t="s">
        <v>42</v>
      </c>
      <c r="B181" s="73">
        <f t="shared" ref="B181:B208" si="30">VLOOKUP(A181,A34:K88,11,0)</f>
        <v>486080.99200000003</v>
      </c>
    </row>
    <row r="182" spans="1:16" x14ac:dyDescent="0.3">
      <c r="A182" s="62" t="s">
        <v>41</v>
      </c>
      <c r="B182" s="68">
        <f t="shared" si="30"/>
        <v>81175</v>
      </c>
      <c r="C182" s="226"/>
      <c r="D182" s="69"/>
      <c r="E182" s="69"/>
      <c r="F182" s="69"/>
      <c r="G182" s="69"/>
      <c r="H182" s="69"/>
      <c r="I182" s="69"/>
      <c r="L182" s="69"/>
      <c r="M182" s="69"/>
      <c r="N182" s="69"/>
      <c r="O182" s="69"/>
      <c r="P182" s="69"/>
    </row>
    <row r="183" spans="1:16" x14ac:dyDescent="0.3">
      <c r="A183" s="62" t="s">
        <v>34</v>
      </c>
      <c r="B183" s="68">
        <f t="shared" si="30"/>
        <v>89938</v>
      </c>
      <c r="C183" s="69"/>
      <c r="D183" s="69"/>
      <c r="E183" s="69"/>
      <c r="F183" s="69"/>
      <c r="G183" s="69"/>
      <c r="H183" s="69"/>
      <c r="I183" s="69"/>
      <c r="L183" s="69"/>
      <c r="M183" s="69"/>
      <c r="N183" s="69"/>
      <c r="O183" s="69"/>
      <c r="P183" s="69"/>
    </row>
    <row r="184" spans="1:16" x14ac:dyDescent="0.3">
      <c r="A184" s="62" t="s">
        <v>33</v>
      </c>
      <c r="B184" s="68">
        <f t="shared" si="30"/>
        <v>73470</v>
      </c>
      <c r="C184" s="69"/>
      <c r="D184" s="69"/>
      <c r="E184" s="69"/>
      <c r="F184" s="69"/>
      <c r="G184" s="69"/>
      <c r="H184" s="69"/>
      <c r="I184" s="69"/>
      <c r="L184" s="69"/>
      <c r="M184" s="69"/>
      <c r="N184" s="69"/>
      <c r="O184" s="69"/>
      <c r="P184" s="69"/>
    </row>
    <row r="185" spans="1:16" x14ac:dyDescent="0.3">
      <c r="A185" s="62" t="s">
        <v>38</v>
      </c>
      <c r="B185" s="68">
        <f>SUM(K39:K42)</f>
        <v>241498</v>
      </c>
      <c r="C185" s="69"/>
      <c r="D185" s="69"/>
      <c r="E185" s="69"/>
      <c r="F185" s="69"/>
      <c r="G185" s="69"/>
      <c r="H185" s="69"/>
      <c r="I185" s="69"/>
      <c r="L185" s="69"/>
      <c r="M185" s="69"/>
      <c r="N185" s="69"/>
      <c r="O185" s="69"/>
      <c r="P185" s="69"/>
    </row>
    <row r="186" spans="1:16" x14ac:dyDescent="0.3">
      <c r="A186" s="70" t="s">
        <v>245</v>
      </c>
      <c r="B186" s="73">
        <f>SUM(B187:B189)</f>
        <v>259187</v>
      </c>
      <c r="C186" s="69"/>
      <c r="D186" s="69"/>
      <c r="E186" s="69"/>
      <c r="F186" s="69"/>
      <c r="G186" s="69"/>
      <c r="H186" s="69"/>
      <c r="I186" s="69"/>
      <c r="L186" s="69"/>
      <c r="M186" s="69"/>
      <c r="N186" s="69"/>
      <c r="O186" s="69"/>
      <c r="P186" s="69"/>
    </row>
    <row r="187" spans="1:16" s="74" customFormat="1" x14ac:dyDescent="0.3">
      <c r="A187" s="62" t="s">
        <v>37</v>
      </c>
      <c r="B187" s="68">
        <f t="shared" si="30"/>
        <v>58315</v>
      </c>
    </row>
    <row r="188" spans="1:16" x14ac:dyDescent="0.3">
      <c r="A188" s="62" t="s">
        <v>27</v>
      </c>
      <c r="B188" s="68">
        <f t="shared" si="30"/>
        <v>199730</v>
      </c>
      <c r="C188" s="69"/>
      <c r="D188" s="69"/>
      <c r="E188" s="69"/>
      <c r="F188" s="69"/>
      <c r="G188" s="69"/>
      <c r="H188" s="69"/>
      <c r="I188" s="69"/>
      <c r="L188" s="69"/>
      <c r="M188" s="69"/>
      <c r="N188" s="69"/>
      <c r="O188" s="69"/>
      <c r="P188" s="69"/>
    </row>
    <row r="189" spans="1:16" x14ac:dyDescent="0.3">
      <c r="A189" s="62" t="s">
        <v>26</v>
      </c>
      <c r="B189" s="68">
        <f t="shared" si="30"/>
        <v>1142</v>
      </c>
      <c r="C189" s="69"/>
      <c r="D189" s="69"/>
      <c r="E189" s="69"/>
      <c r="F189" s="69"/>
      <c r="G189" s="69"/>
      <c r="H189" s="69"/>
      <c r="I189" s="69"/>
      <c r="L189" s="69"/>
      <c r="M189" s="69"/>
      <c r="N189" s="69"/>
      <c r="O189" s="69"/>
      <c r="P189" s="69"/>
    </row>
    <row r="190" spans="1:16" s="74" customFormat="1" x14ac:dyDescent="0.3">
      <c r="A190" s="225" t="s">
        <v>24</v>
      </c>
      <c r="B190" s="225">
        <f t="shared" si="30"/>
        <v>745267.96799999999</v>
      </c>
    </row>
    <row r="191" spans="1:16" s="74" customFormat="1" x14ac:dyDescent="0.3">
      <c r="A191" s="70" t="s">
        <v>23</v>
      </c>
      <c r="B191" s="73">
        <f t="shared" si="30"/>
        <v>221244.992</v>
      </c>
    </row>
    <row r="192" spans="1:16" x14ac:dyDescent="0.3">
      <c r="A192" s="62" t="s">
        <v>22</v>
      </c>
      <c r="B192" s="68">
        <f t="shared" si="30"/>
        <v>19981</v>
      </c>
      <c r="C192" s="69"/>
      <c r="D192" s="69"/>
      <c r="E192" s="69"/>
      <c r="F192" s="69"/>
      <c r="G192" s="69"/>
      <c r="H192" s="69"/>
      <c r="I192" s="69"/>
      <c r="L192" s="69"/>
      <c r="M192" s="69"/>
      <c r="N192" s="69"/>
      <c r="O192" s="69"/>
      <c r="P192" s="69"/>
    </row>
    <row r="193" spans="1:16" x14ac:dyDescent="0.3">
      <c r="A193" s="62" t="s">
        <v>21</v>
      </c>
      <c r="B193" s="68">
        <f t="shared" si="30"/>
        <v>60536</v>
      </c>
      <c r="C193" s="69"/>
      <c r="D193" s="69"/>
      <c r="E193" s="69"/>
      <c r="F193" s="69"/>
      <c r="G193" s="69"/>
      <c r="H193" s="69"/>
      <c r="I193" s="69"/>
      <c r="L193" s="69"/>
      <c r="M193" s="69"/>
      <c r="N193" s="69"/>
      <c r="O193" s="69"/>
      <c r="P193" s="69"/>
    </row>
    <row r="194" spans="1:16" x14ac:dyDescent="0.3">
      <c r="A194" s="62" t="s">
        <v>20</v>
      </c>
      <c r="B194" s="68">
        <f t="shared" si="30"/>
        <v>31030</v>
      </c>
      <c r="C194" s="69"/>
      <c r="D194" s="69"/>
      <c r="E194" s="69"/>
      <c r="F194" s="69"/>
      <c r="G194" s="69"/>
      <c r="H194" s="69"/>
      <c r="I194" s="69"/>
      <c r="L194" s="69"/>
      <c r="M194" s="69"/>
      <c r="N194" s="69"/>
      <c r="O194" s="69"/>
      <c r="P194" s="69"/>
    </row>
    <row r="195" spans="1:16" x14ac:dyDescent="0.3">
      <c r="A195" s="62" t="s">
        <v>17</v>
      </c>
      <c r="B195" s="68">
        <f t="shared" si="30"/>
        <v>0</v>
      </c>
      <c r="C195" s="69"/>
      <c r="D195" s="69"/>
      <c r="E195" s="69"/>
      <c r="F195" s="69"/>
      <c r="G195" s="69"/>
      <c r="H195" s="69"/>
      <c r="I195" s="69"/>
      <c r="L195" s="69"/>
      <c r="M195" s="69"/>
      <c r="N195" s="69"/>
      <c r="O195" s="69"/>
      <c r="P195" s="69"/>
    </row>
    <row r="196" spans="1:16" x14ac:dyDescent="0.3">
      <c r="A196" s="62" t="s">
        <v>15</v>
      </c>
      <c r="B196" s="68">
        <f t="shared" si="30"/>
        <v>102487</v>
      </c>
      <c r="C196" s="69"/>
      <c r="D196" s="69"/>
      <c r="E196" s="69"/>
      <c r="F196" s="69"/>
      <c r="G196" s="69"/>
      <c r="H196" s="69"/>
      <c r="I196" s="69"/>
      <c r="L196" s="69"/>
      <c r="M196" s="69"/>
      <c r="N196" s="69"/>
      <c r="O196" s="69"/>
      <c r="P196" s="69"/>
    </row>
    <row r="197" spans="1:16" x14ac:dyDescent="0.3">
      <c r="A197" s="62" t="s">
        <v>13</v>
      </c>
      <c r="B197" s="68">
        <f t="shared" si="30"/>
        <v>7211</v>
      </c>
      <c r="C197" s="69"/>
      <c r="D197" s="69"/>
      <c r="E197" s="69"/>
      <c r="F197" s="69"/>
      <c r="G197" s="69"/>
      <c r="H197" s="69"/>
      <c r="I197" s="69"/>
      <c r="L197" s="69"/>
      <c r="M197" s="69"/>
      <c r="N197" s="69"/>
      <c r="O197" s="69"/>
      <c r="P197" s="69"/>
    </row>
    <row r="198" spans="1:16" s="74" customFormat="1" x14ac:dyDescent="0.3">
      <c r="A198" s="70" t="s">
        <v>18</v>
      </c>
      <c r="B198" s="73">
        <f t="shared" si="30"/>
        <v>309012</v>
      </c>
    </row>
    <row r="199" spans="1:16" x14ac:dyDescent="0.3">
      <c r="A199" s="62" t="s">
        <v>17</v>
      </c>
      <c r="B199" s="68">
        <f>K69</f>
        <v>66388</v>
      </c>
      <c r="C199" s="69"/>
      <c r="D199" s="69"/>
      <c r="E199" s="69"/>
      <c r="F199" s="69"/>
      <c r="G199" s="69"/>
      <c r="H199" s="69"/>
      <c r="I199" s="69"/>
      <c r="L199" s="69"/>
      <c r="M199" s="69"/>
      <c r="N199" s="69"/>
      <c r="O199" s="69"/>
      <c r="P199" s="69"/>
    </row>
    <row r="200" spans="1:16" x14ac:dyDescent="0.3">
      <c r="A200" s="62" t="s">
        <v>15</v>
      </c>
      <c r="B200" s="68">
        <f>K71</f>
        <v>56498</v>
      </c>
      <c r="C200" s="69"/>
      <c r="D200" s="69"/>
      <c r="E200" s="69"/>
      <c r="F200" s="69"/>
      <c r="G200" s="69"/>
      <c r="H200" s="69"/>
      <c r="I200" s="69"/>
      <c r="L200" s="69"/>
      <c r="M200" s="69"/>
      <c r="N200" s="69"/>
      <c r="O200" s="69"/>
      <c r="P200" s="69"/>
    </row>
    <row r="201" spans="1:16" x14ac:dyDescent="0.3">
      <c r="A201" s="62" t="s">
        <v>14</v>
      </c>
      <c r="B201" s="68">
        <f>K72</f>
        <v>12702</v>
      </c>
      <c r="C201" s="69"/>
      <c r="D201" s="69"/>
      <c r="E201" s="69"/>
      <c r="F201" s="69"/>
      <c r="G201" s="69"/>
      <c r="H201" s="69"/>
      <c r="I201" s="69"/>
      <c r="L201" s="69"/>
      <c r="M201" s="69"/>
      <c r="N201" s="69"/>
      <c r="O201" s="69"/>
      <c r="P201" s="69"/>
    </row>
    <row r="202" spans="1:16" x14ac:dyDescent="0.3">
      <c r="A202" s="62" t="s">
        <v>13</v>
      </c>
      <c r="B202" s="68">
        <f>K74</f>
        <v>173424</v>
      </c>
      <c r="C202" s="69"/>
      <c r="D202" s="69"/>
      <c r="E202" s="69"/>
      <c r="F202" s="69"/>
      <c r="G202" s="69"/>
      <c r="H202" s="69"/>
      <c r="I202" s="69"/>
      <c r="L202" s="69"/>
      <c r="M202" s="69"/>
      <c r="N202" s="69"/>
      <c r="O202" s="69"/>
      <c r="P202" s="69"/>
    </row>
    <row r="203" spans="1:16" s="74" customFormat="1" x14ac:dyDescent="0.3">
      <c r="A203" s="225" t="s">
        <v>9</v>
      </c>
      <c r="B203" s="225">
        <f t="shared" si="30"/>
        <v>214900.008</v>
      </c>
    </row>
    <row r="204" spans="1:16" x14ac:dyDescent="0.3">
      <c r="A204" s="62" t="s">
        <v>8</v>
      </c>
      <c r="B204" s="68">
        <f t="shared" si="30"/>
        <v>385536.99200000003</v>
      </c>
      <c r="C204" s="69"/>
      <c r="D204" s="69"/>
      <c r="E204" s="69"/>
      <c r="F204" s="69"/>
      <c r="G204" s="69"/>
      <c r="H204" s="69"/>
      <c r="I204" s="69"/>
      <c r="L204" s="69"/>
      <c r="M204" s="69"/>
      <c r="N204" s="69"/>
      <c r="O204" s="69"/>
      <c r="P204" s="69"/>
    </row>
    <row r="205" spans="1:16" x14ac:dyDescent="0.3">
      <c r="A205" s="62" t="s">
        <v>7</v>
      </c>
      <c r="B205" s="68">
        <f t="shared" si="30"/>
        <v>20512</v>
      </c>
      <c r="C205" s="69"/>
      <c r="D205" s="69"/>
      <c r="E205" s="69"/>
      <c r="F205" s="69"/>
      <c r="G205" s="69"/>
      <c r="H205" s="69"/>
      <c r="I205" s="69"/>
      <c r="L205" s="69"/>
      <c r="M205" s="69"/>
      <c r="N205" s="69"/>
      <c r="O205" s="69"/>
      <c r="P205" s="69"/>
    </row>
    <row r="206" spans="1:16" x14ac:dyDescent="0.3">
      <c r="A206" s="62" t="s">
        <v>5</v>
      </c>
      <c r="B206" s="68">
        <f t="shared" si="30"/>
        <v>-85</v>
      </c>
      <c r="C206" s="69"/>
      <c r="D206" s="69"/>
      <c r="E206" s="69"/>
      <c r="F206" s="69"/>
      <c r="G206" s="69"/>
      <c r="H206" s="69"/>
      <c r="I206" s="69"/>
      <c r="L206" s="69"/>
      <c r="M206" s="69"/>
      <c r="N206" s="69"/>
      <c r="O206" s="69"/>
      <c r="P206" s="69"/>
    </row>
    <row r="207" spans="1:16" x14ac:dyDescent="0.3">
      <c r="A207" s="62" t="s">
        <v>4</v>
      </c>
      <c r="B207" s="68">
        <f t="shared" si="30"/>
        <v>-162408.992</v>
      </c>
      <c r="C207" s="69"/>
      <c r="D207" s="69"/>
      <c r="E207" s="69"/>
      <c r="F207" s="69"/>
      <c r="G207" s="69"/>
      <c r="H207" s="69"/>
      <c r="I207" s="69"/>
      <c r="L207" s="69"/>
      <c r="M207" s="69"/>
      <c r="N207" s="69"/>
      <c r="O207" s="69"/>
      <c r="P207" s="69"/>
    </row>
    <row r="208" spans="1:16" x14ac:dyDescent="0.3">
      <c r="A208" s="62" t="s">
        <v>1</v>
      </c>
      <c r="B208" s="68">
        <f t="shared" si="30"/>
        <v>-28655</v>
      </c>
      <c r="C208" s="69"/>
      <c r="D208" s="69"/>
      <c r="E208" s="69"/>
      <c r="F208" s="69"/>
      <c r="G208" s="69"/>
      <c r="H208" s="69"/>
      <c r="I208" s="69"/>
      <c r="L208" s="69"/>
      <c r="M208" s="69"/>
      <c r="N208" s="69"/>
      <c r="O208" s="69"/>
      <c r="P208" s="69"/>
    </row>
    <row r="212" spans="1:16" x14ac:dyDescent="0.3">
      <c r="A212" s="70" t="s">
        <v>248</v>
      </c>
      <c r="B212" s="70">
        <v>88431</v>
      </c>
      <c r="I212" s="69"/>
      <c r="K212" s="62"/>
      <c r="P212" s="69"/>
    </row>
    <row r="213" spans="1:16" x14ac:dyDescent="0.3">
      <c r="A213" s="62" t="s">
        <v>249</v>
      </c>
      <c r="B213" s="62">
        <v>154396</v>
      </c>
      <c r="I213" s="69"/>
      <c r="K213" s="62"/>
      <c r="P213" s="69"/>
    </row>
    <row r="214" spans="1:16" x14ac:dyDescent="0.3">
      <c r="A214" s="62" t="s">
        <v>263</v>
      </c>
      <c r="B214" s="62">
        <v>-65965</v>
      </c>
      <c r="I214" s="69"/>
      <c r="K214" s="62"/>
      <c r="P214" s="69"/>
    </row>
    <row r="215" spans="1:16" x14ac:dyDescent="0.3">
      <c r="A215" s="70" t="s">
        <v>250</v>
      </c>
      <c r="B215" s="70">
        <v>-11444</v>
      </c>
      <c r="I215" s="69"/>
      <c r="K215" s="62"/>
      <c r="P215" s="69"/>
    </row>
    <row r="216" spans="1:16" x14ac:dyDescent="0.3">
      <c r="A216" s="62" t="s">
        <v>251</v>
      </c>
      <c r="B216" s="62">
        <f>B215</f>
        <v>-11444</v>
      </c>
      <c r="I216" s="69"/>
      <c r="K216" s="62"/>
      <c r="P216" s="69"/>
    </row>
    <row r="217" spans="1:16" x14ac:dyDescent="0.3">
      <c r="A217" s="70" t="s">
        <v>252</v>
      </c>
      <c r="B217" s="70">
        <v>-5170</v>
      </c>
      <c r="I217" s="69"/>
      <c r="K217" s="62"/>
      <c r="P217" s="69"/>
    </row>
    <row r="218" spans="1:16" x14ac:dyDescent="0.3">
      <c r="A218" s="62" t="s">
        <v>253</v>
      </c>
      <c r="B218" s="62">
        <v>48556</v>
      </c>
      <c r="I218" s="69"/>
      <c r="K218" s="62"/>
      <c r="P218" s="69"/>
    </row>
    <row r="219" spans="1:16" x14ac:dyDescent="0.3">
      <c r="A219" s="62" t="s">
        <v>254</v>
      </c>
      <c r="B219" s="62">
        <v>-99162</v>
      </c>
      <c r="I219" s="69"/>
      <c r="K219" s="62"/>
      <c r="P219" s="69"/>
    </row>
    <row r="220" spans="1:16" x14ac:dyDescent="0.3">
      <c r="A220" s="62" t="s">
        <v>255</v>
      </c>
      <c r="B220" s="62">
        <v>46570</v>
      </c>
      <c r="I220" s="69"/>
      <c r="K220" s="62"/>
      <c r="P220" s="69"/>
    </row>
    <row r="221" spans="1:16" x14ac:dyDescent="0.3">
      <c r="B221" s="62" t="s">
        <v>247</v>
      </c>
      <c r="I221" s="69"/>
      <c r="K221" s="62"/>
      <c r="P221" s="69"/>
    </row>
    <row r="222" spans="1:16" x14ac:dyDescent="0.3">
      <c r="A222" s="225" t="s">
        <v>256</v>
      </c>
      <c r="B222" s="225">
        <v>71817</v>
      </c>
      <c r="I222" s="69"/>
      <c r="K222" s="62"/>
      <c r="P222" s="69"/>
    </row>
    <row r="223" spans="1:16" x14ac:dyDescent="0.3">
      <c r="A223" s="62" t="s">
        <v>257</v>
      </c>
      <c r="B223" s="62">
        <v>9358</v>
      </c>
      <c r="I223" s="69"/>
      <c r="K223" s="62"/>
      <c r="P223" s="69"/>
    </row>
    <row r="224" spans="1:16" x14ac:dyDescent="0.3">
      <c r="A224" s="62" t="s">
        <v>258</v>
      </c>
      <c r="B224" s="62">
        <v>81175</v>
      </c>
      <c r="I224" s="69"/>
      <c r="K224" s="62"/>
      <c r="P224" s="69"/>
    </row>
  </sheetData>
  <conditionalFormatting sqref="A3:P3">
    <cfRule type="cellIs" dxfId="5" priority="1" operator="equal">
      <formula>"ERRO"</formula>
    </cfRule>
    <cfRule type="cellIs" dxfId="4" priority="2" operator="equal">
      <formula>"OK"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F529-3BAF-4A0D-9A05-C09D5CDB9C07}">
  <dimension ref="A1:S67"/>
  <sheetViews>
    <sheetView showGridLines="0" topLeftCell="A25" zoomScale="80" zoomScaleNormal="80" workbookViewId="0">
      <selection activeCell="B38" sqref="B38"/>
    </sheetView>
  </sheetViews>
  <sheetFormatPr defaultColWidth="9.109375" defaultRowHeight="13.8" outlineLevelRow="1" x14ac:dyDescent="0.3"/>
  <cols>
    <col min="1" max="1" width="42.33203125" style="62" customWidth="1"/>
    <col min="2" max="2" width="11" style="62" bestFit="1" customWidth="1"/>
    <col min="3" max="7" width="13.109375" style="62" customWidth="1"/>
    <col min="8" max="8" width="13.44140625" style="69" bestFit="1" customWidth="1"/>
    <col min="9" max="9" width="22.21875" style="69" bestFit="1" customWidth="1"/>
    <col min="10" max="11" width="9.109375" style="69"/>
    <col min="12" max="12" width="10.44140625" style="69" bestFit="1" customWidth="1"/>
    <col min="13" max="16384" width="9.109375" style="69"/>
  </cols>
  <sheetData>
    <row r="1" spans="1:13" s="5" customFormat="1" ht="15.6" x14ac:dyDescent="0.3">
      <c r="A1" s="96"/>
      <c r="B1" s="96"/>
      <c r="C1" s="114" t="s">
        <v>154</v>
      </c>
      <c r="D1" s="115"/>
      <c r="E1" s="115"/>
      <c r="F1" s="115"/>
      <c r="G1" s="115"/>
      <c r="I1" s="69" t="e" vm="1">
        <v>#VALUE!</v>
      </c>
      <c r="J1" s="69"/>
      <c r="K1" s="129" cm="1">
        <f t="array" ref="K1">_FV(I1,"Beta")</f>
        <v>1.6782999999999999</v>
      </c>
    </row>
    <row r="2" spans="1:13" s="5" customFormat="1" ht="21" customHeight="1" x14ac:dyDescent="0.35">
      <c r="A2" s="97" t="s">
        <v>153</v>
      </c>
      <c r="B2" s="97"/>
      <c r="C2" s="104">
        <v>2021</v>
      </c>
      <c r="D2" s="104">
        <v>2022</v>
      </c>
      <c r="E2" s="104">
        <v>2023</v>
      </c>
      <c r="F2" s="104">
        <v>2024</v>
      </c>
      <c r="G2" s="104">
        <v>2025</v>
      </c>
      <c r="I2" s="5" t="s">
        <v>220</v>
      </c>
      <c r="K2" s="168">
        <f>_xlfn.NUMBERVALUE(B10)</f>
        <v>19.57</v>
      </c>
    </row>
    <row r="3" spans="1:13" s="59" customFormat="1" x14ac:dyDescent="0.25">
      <c r="C3" s="60"/>
      <c r="D3" s="60"/>
      <c r="E3" s="60"/>
      <c r="F3" s="60"/>
      <c r="G3" s="60"/>
    </row>
    <row r="4" spans="1:13" ht="15.6" outlineLevel="1" x14ac:dyDescent="0.3">
      <c r="A4" s="56" t="s">
        <v>66</v>
      </c>
      <c r="B4" s="124"/>
    </row>
    <row r="5" spans="1:13" ht="15.6" outlineLevel="1" x14ac:dyDescent="0.3">
      <c r="A5" s="57" t="s">
        <v>129</v>
      </c>
      <c r="B5" s="123">
        <f>-Forecast!K64</f>
        <v>0.18031406270810632</v>
      </c>
    </row>
    <row r="6" spans="1:13" ht="15.6" outlineLevel="1" x14ac:dyDescent="0.3">
      <c r="A6" s="58" t="s">
        <v>130</v>
      </c>
      <c r="B6" s="154">
        <f>WACC!C14</f>
        <v>8.3086103432939623E-2</v>
      </c>
    </row>
    <row r="7" spans="1:13" ht="15.6" outlineLevel="1" x14ac:dyDescent="0.3">
      <c r="A7" s="5" t="s">
        <v>131</v>
      </c>
      <c r="B7" s="155">
        <v>0.03</v>
      </c>
    </row>
    <row r="8" spans="1:13" ht="15.6" outlineLevel="1" x14ac:dyDescent="0.3">
      <c r="A8" s="5" t="s">
        <v>132</v>
      </c>
      <c r="B8" s="153">
        <v>7.3</v>
      </c>
    </row>
    <row r="9" spans="1:13" ht="15.6" outlineLevel="1" x14ac:dyDescent="0.3">
      <c r="A9" s="5" t="s">
        <v>133</v>
      </c>
      <c r="B9" s="128">
        <v>44196</v>
      </c>
    </row>
    <row r="10" spans="1:13" ht="15.6" outlineLevel="1" x14ac:dyDescent="0.3">
      <c r="A10" s="5" t="s">
        <v>134</v>
      </c>
      <c r="B10" s="156" cm="1">
        <f t="array" ref="B10">_FV(I1,"Preço")</f>
        <v>19.57</v>
      </c>
    </row>
    <row r="11" spans="1:13" ht="15.6" outlineLevel="1" x14ac:dyDescent="0.3">
      <c r="A11" s="5" t="s">
        <v>136</v>
      </c>
      <c r="B11" s="157" cm="1">
        <f t="array" ref="B11">(_FV(I1,"Ações em circulação",TRUE))/1000</f>
        <v>61776.58</v>
      </c>
    </row>
    <row r="12" spans="1:13" outlineLevel="1" x14ac:dyDescent="0.3"/>
    <row r="14" spans="1:13" s="5" customFormat="1" ht="15.6" outlineLevel="1" x14ac:dyDescent="0.3">
      <c r="A14" s="130" t="s">
        <v>167</v>
      </c>
      <c r="B14" s="131" t="s">
        <v>168</v>
      </c>
      <c r="C14" s="131">
        <f>C2</f>
        <v>2021</v>
      </c>
      <c r="D14" s="131">
        <f>C14+1</f>
        <v>2022</v>
      </c>
      <c r="E14" s="131">
        <f t="shared" ref="E14:G14" si="0">D14+1</f>
        <v>2023</v>
      </c>
      <c r="F14" s="131">
        <f t="shared" si="0"/>
        <v>2024</v>
      </c>
      <c r="G14" s="131">
        <f t="shared" si="0"/>
        <v>2025</v>
      </c>
      <c r="H14" s="131" t="s">
        <v>169</v>
      </c>
      <c r="I14" s="132"/>
      <c r="J14" s="133" t="s">
        <v>170</v>
      </c>
      <c r="K14" s="134"/>
      <c r="L14" s="134"/>
      <c r="M14" s="4"/>
    </row>
    <row r="15" spans="1:13" s="5" customFormat="1" ht="15.6" outlineLevel="1" x14ac:dyDescent="0.3">
      <c r="A15" s="135" t="s">
        <v>171</v>
      </c>
      <c r="B15" s="152">
        <f>B9</f>
        <v>44196</v>
      </c>
      <c r="C15" s="152">
        <f>DATE(C14,12,31)</f>
        <v>44561</v>
      </c>
      <c r="D15" s="152">
        <f t="shared" ref="D15:G15" si="1">DATE(D14,12,31)</f>
        <v>44926</v>
      </c>
      <c r="E15" s="152">
        <f t="shared" si="1"/>
        <v>45291</v>
      </c>
      <c r="F15" s="152">
        <f t="shared" si="1"/>
        <v>45657</v>
      </c>
      <c r="G15" s="152">
        <f t="shared" si="1"/>
        <v>46022</v>
      </c>
      <c r="H15" s="152">
        <f>G15</f>
        <v>46022</v>
      </c>
      <c r="I15"/>
      <c r="J15" t="s">
        <v>172</v>
      </c>
      <c r="K15"/>
      <c r="L15" s="136">
        <f>G23*B8</f>
        <v>1242630.1294662037</v>
      </c>
      <c r="M15" s="4"/>
    </row>
    <row r="16" spans="1:13" s="5" customFormat="1" ht="15.6" outlineLevel="1" x14ac:dyDescent="0.3">
      <c r="A16" s="135" t="s">
        <v>173</v>
      </c>
      <c r="B16" s="7">
        <v>0</v>
      </c>
      <c r="C16" s="137">
        <f>B16+1</f>
        <v>1</v>
      </c>
      <c r="D16">
        <f>C16+1</f>
        <v>2</v>
      </c>
      <c r="E16">
        <f t="shared" ref="E16:G16" si="2">D16+1</f>
        <v>3</v>
      </c>
      <c r="F16">
        <f t="shared" si="2"/>
        <v>4</v>
      </c>
      <c r="G16">
        <f t="shared" si="2"/>
        <v>5</v>
      </c>
      <c r="H16"/>
      <c r="I16"/>
      <c r="J16" t="s">
        <v>174</v>
      </c>
      <c r="K16"/>
      <c r="L16" s="137">
        <f>(G26*(1+B7)/(B6-B7))</f>
        <v>1439510.9336160957</v>
      </c>
      <c r="M16" s="4"/>
    </row>
    <row r="17" spans="1:19" s="5" customFormat="1" ht="15.6" outlineLevel="1" x14ac:dyDescent="0.3">
      <c r="A17" s="135" t="s">
        <v>175</v>
      </c>
      <c r="B17"/>
      <c r="C17" s="138">
        <f>YEARFRAC(B15,C15)</f>
        <v>1</v>
      </c>
      <c r="D17" s="138">
        <f t="shared" ref="D17:G17" si="3">YEARFRAC(C15,D15)</f>
        <v>1</v>
      </c>
      <c r="E17" s="138">
        <f t="shared" si="3"/>
        <v>1</v>
      </c>
      <c r="F17" s="138">
        <f t="shared" si="3"/>
        <v>1</v>
      </c>
      <c r="G17" s="138">
        <f t="shared" si="3"/>
        <v>1</v>
      </c>
      <c r="H17" s="139">
        <v>1</v>
      </c>
      <c r="I17"/>
      <c r="J17" t="s">
        <v>176</v>
      </c>
      <c r="K17"/>
      <c r="L17" s="136">
        <f>AVERAGE(L15:L16)</f>
        <v>1341070.5315411496</v>
      </c>
      <c r="M17" s="4"/>
    </row>
    <row r="18" spans="1:19" s="5" customFormat="1" ht="15.6" outlineLevel="1" x14ac:dyDescent="0.3">
      <c r="A18"/>
      <c r="B18"/>
      <c r="C18"/>
      <c r="D18"/>
      <c r="E18"/>
      <c r="F18"/>
      <c r="G18"/>
      <c r="H18"/>
      <c r="I18"/>
      <c r="J18"/>
      <c r="K18"/>
      <c r="L18"/>
      <c r="M18" s="4"/>
    </row>
    <row r="19" spans="1:19" s="5" customFormat="1" ht="15.6" outlineLevel="1" x14ac:dyDescent="0.3">
      <c r="A19" s="140" t="s">
        <v>177</v>
      </c>
      <c r="B19"/>
      <c r="C19" s="137">
        <f>Forecast!L93-Forecast!L87</f>
        <v>91578.388227527437</v>
      </c>
      <c r="D19" s="137">
        <f>Forecast!M93-Forecast!M87</f>
        <v>114472.98528440935</v>
      </c>
      <c r="E19" s="137">
        <f>Forecast!N93-Forecast!N87</f>
        <v>125920.28381285022</v>
      </c>
      <c r="F19" s="137">
        <f>Forecast!O93-Forecast!O87</f>
        <v>132216.29800349285</v>
      </c>
      <c r="G19" s="137">
        <f>Forecast!P93-Forecast!P87</f>
        <v>138827.11290366744</v>
      </c>
      <c r="H19"/>
      <c r="I19"/>
      <c r="J19"/>
      <c r="K19"/>
      <c r="L19"/>
      <c r="M19" s="4"/>
    </row>
    <row r="20" spans="1:19" s="5" customFormat="1" ht="15.6" outlineLevel="1" x14ac:dyDescent="0.3">
      <c r="A20" s="141" t="s">
        <v>178</v>
      </c>
      <c r="B20" s="134"/>
      <c r="C20" s="142">
        <f>-C19*$B$5</f>
        <v>-16512.871237565687</v>
      </c>
      <c r="D20" s="142">
        <f t="shared" ref="D20:G20" si="4">-D19*$B$5</f>
        <v>-20641.08904695712</v>
      </c>
      <c r="E20" s="142">
        <f t="shared" si="4"/>
        <v>-22705.197951652819</v>
      </c>
      <c r="F20" s="142">
        <f t="shared" si="4"/>
        <v>-23840.457849235481</v>
      </c>
      <c r="G20" s="142">
        <f t="shared" si="4"/>
        <v>-25032.480741697247</v>
      </c>
      <c r="H20"/>
      <c r="I20"/>
      <c r="J20"/>
      <c r="K20"/>
      <c r="L20"/>
      <c r="M20" s="4"/>
    </row>
    <row r="21" spans="1:19" s="5" customFormat="1" ht="15.6" outlineLevel="1" x14ac:dyDescent="0.3">
      <c r="A21" t="s">
        <v>179</v>
      </c>
      <c r="B21"/>
      <c r="C21" s="137">
        <f>SUM(C19:C20)</f>
        <v>75065.516989961747</v>
      </c>
      <c r="D21" s="137">
        <f t="shared" ref="D21:G21" si="5">SUM(D19:D20)</f>
        <v>93831.896237452238</v>
      </c>
      <c r="E21" s="137">
        <f t="shared" si="5"/>
        <v>103215.0858611974</v>
      </c>
      <c r="F21" s="137">
        <f t="shared" si="5"/>
        <v>108375.84015425737</v>
      </c>
      <c r="G21" s="137">
        <f t="shared" si="5"/>
        <v>113794.63216197019</v>
      </c>
      <c r="H21"/>
      <c r="I21"/>
      <c r="J21"/>
      <c r="K21"/>
      <c r="L21"/>
      <c r="M21" s="4"/>
    </row>
    <row r="22" spans="1:19" s="5" customFormat="1" ht="15.6" outlineLevel="1" x14ac:dyDescent="0.3">
      <c r="A22" t="s">
        <v>180</v>
      </c>
      <c r="B22"/>
      <c r="C22" s="137">
        <f>Forecast!L165</f>
        <v>21292.100780620785</v>
      </c>
      <c r="D22" s="137">
        <f>Forecast!M165</f>
        <v>23091.908885641791</v>
      </c>
      <c r="E22" s="137">
        <f>Forecast!N165</f>
        <v>25715.124219012629</v>
      </c>
      <c r="F22" s="137">
        <f>Forecast!O165</f>
        <v>28567.37501236836</v>
      </c>
      <c r="G22" s="137">
        <f>Forecast!P165</f>
        <v>31396.192502661848</v>
      </c>
      <c r="H22"/>
      <c r="I22"/>
      <c r="J22"/>
      <c r="K22"/>
      <c r="L22"/>
      <c r="M22" s="4"/>
    </row>
    <row r="23" spans="1:19" s="5" customFormat="1" ht="15.6" outlineLevel="1" x14ac:dyDescent="0.3">
      <c r="A23" t="s">
        <v>135</v>
      </c>
      <c r="B23"/>
      <c r="C23" s="137">
        <f>C19+C22</f>
        <v>112870.48900814823</v>
      </c>
      <c r="D23" s="137">
        <f t="shared" ref="D23:G23" si="6">D19+D22</f>
        <v>137564.89417005115</v>
      </c>
      <c r="E23" s="137">
        <f t="shared" si="6"/>
        <v>151635.40803186284</v>
      </c>
      <c r="F23" s="137">
        <f t="shared" si="6"/>
        <v>160783.67301586122</v>
      </c>
      <c r="G23" s="137">
        <f t="shared" si="6"/>
        <v>170223.30540632928</v>
      </c>
      <c r="H23"/>
      <c r="I23"/>
      <c r="J23"/>
      <c r="K23"/>
      <c r="L23"/>
      <c r="M23" s="4"/>
    </row>
    <row r="24" spans="1:19" s="5" customFormat="1" ht="15.6" outlineLevel="1" x14ac:dyDescent="0.3">
      <c r="A24" t="s">
        <v>181</v>
      </c>
      <c r="B24"/>
      <c r="C24" s="5">
        <f>Forecast!L170</f>
        <v>-38271.686655999998</v>
      </c>
      <c r="D24" s="5">
        <f>Forecast!M170</f>
        <v>-47839.608320000007</v>
      </c>
      <c r="E24" s="5">
        <f>Forecast!N170</f>
        <v>-52623.569152000011</v>
      </c>
      <c r="F24" s="5">
        <f>Forecast!O170</f>
        <v>-55254.74760960001</v>
      </c>
      <c r="G24" s="5">
        <f>Forecast!P170</f>
        <v>-58017.484990080011</v>
      </c>
      <c r="H24"/>
      <c r="I24"/>
      <c r="J24"/>
      <c r="K24"/>
      <c r="L24"/>
      <c r="M24" s="4"/>
    </row>
    <row r="25" spans="1:19" s="5" customFormat="1" ht="15.6" outlineLevel="1" x14ac:dyDescent="0.3">
      <c r="A25" s="134" t="s">
        <v>182</v>
      </c>
      <c r="B25" s="134"/>
      <c r="C25" s="142">
        <f>Forecast!L166</f>
        <v>-74682.500315178098</v>
      </c>
      <c r="D25" s="142">
        <f>Forecast!M166</f>
        <v>-44956.125078794517</v>
      </c>
      <c r="E25" s="142">
        <f>Forecast!N166</f>
        <v>-22478.062539397331</v>
      </c>
      <c r="F25" s="142">
        <f>Forecast!O166</f>
        <v>-12362.934396668395</v>
      </c>
      <c r="G25" s="142">
        <f>Forecast!P166</f>
        <v>-12981.081116501999</v>
      </c>
      <c r="H25" s="134"/>
      <c r="I25"/>
      <c r="J25"/>
      <c r="K25"/>
      <c r="L25"/>
      <c r="M25" s="4"/>
    </row>
    <row r="26" spans="1:19" s="5" customFormat="1" ht="15.6" outlineLevel="1" x14ac:dyDescent="0.3">
      <c r="A26" s="132" t="s">
        <v>183</v>
      </c>
      <c r="B26" s="132"/>
      <c r="C26" s="143">
        <f>C21+C22+C24+C25</f>
        <v>-16596.569200595572</v>
      </c>
      <c r="D26" s="143">
        <f t="shared" ref="D26:G26" si="7">D21+D22+D24+D25</f>
        <v>24128.071724299516</v>
      </c>
      <c r="E26" s="143">
        <f t="shared" si="7"/>
        <v>53828.57838881269</v>
      </c>
      <c r="F26" s="143">
        <f t="shared" si="7"/>
        <v>69325.533160357329</v>
      </c>
      <c r="G26" s="143">
        <f t="shared" si="7"/>
        <v>74192.258558050031</v>
      </c>
      <c r="H26" s="144">
        <f>L17</f>
        <v>1341070.5315411496</v>
      </c>
      <c r="I26"/>
      <c r="J26"/>
      <c r="K26"/>
      <c r="L26"/>
      <c r="M26" s="4"/>
    </row>
    <row r="27" spans="1:19" s="5" customFormat="1" ht="15.6" outlineLevel="1" x14ac:dyDescent="0.3">
      <c r="A27"/>
      <c r="B27"/>
      <c r="C27"/>
      <c r="D27"/>
      <c r="E27"/>
      <c r="F27"/>
      <c r="G27"/>
      <c r="H27"/>
      <c r="I27"/>
      <c r="J27"/>
      <c r="K27"/>
      <c r="L27"/>
      <c r="M27" s="4"/>
    </row>
    <row r="28" spans="1:19" s="5" customFormat="1" ht="15.6" outlineLevel="1" x14ac:dyDescent="0.3">
      <c r="A28" s="132" t="s">
        <v>184</v>
      </c>
      <c r="B28" s="145">
        <v>0</v>
      </c>
      <c r="C28" s="146">
        <f>C26*C17</f>
        <v>-16596.569200595572</v>
      </c>
      <c r="D28" s="146">
        <f t="shared" ref="D28:H28" si="8">D26*D17</f>
        <v>24128.071724299516</v>
      </c>
      <c r="E28" s="146">
        <f t="shared" si="8"/>
        <v>53828.57838881269</v>
      </c>
      <c r="F28" s="146">
        <f t="shared" si="8"/>
        <v>69325.533160357329</v>
      </c>
      <c r="G28" s="146">
        <f t="shared" si="8"/>
        <v>74192.258558050031</v>
      </c>
      <c r="H28" s="146">
        <f t="shared" si="8"/>
        <v>1341070.5315411496</v>
      </c>
      <c r="I28"/>
      <c r="J28"/>
      <c r="K28"/>
      <c r="L28"/>
      <c r="M28" s="15"/>
      <c r="O28" s="15"/>
      <c r="P28" s="15"/>
      <c r="Q28" s="15"/>
      <c r="R28" s="15"/>
      <c r="S28" s="15"/>
    </row>
    <row r="29" spans="1:19" s="5" customFormat="1" ht="15.6" outlineLevel="1" x14ac:dyDescent="0.3">
      <c r="A29"/>
      <c r="B29"/>
      <c r="C29"/>
      <c r="D29"/>
      <c r="E29"/>
      <c r="F29"/>
      <c r="G29"/>
      <c r="H29"/>
      <c r="I29"/>
      <c r="J29"/>
      <c r="K29"/>
      <c r="L29"/>
      <c r="M29" s="15"/>
      <c r="O29" s="15"/>
      <c r="P29" s="15"/>
      <c r="Q29" s="15"/>
      <c r="R29" s="15"/>
      <c r="S29" s="15"/>
    </row>
    <row r="30" spans="1:19" s="5" customFormat="1" ht="15.6" outlineLevel="1" x14ac:dyDescent="0.3">
      <c r="A30" s="132" t="s">
        <v>185</v>
      </c>
      <c r="B30" s="147">
        <f>-F36</f>
        <v>-1194180.6706000001</v>
      </c>
      <c r="C30" s="147">
        <f>C28</f>
        <v>-16596.569200595572</v>
      </c>
      <c r="D30" s="147">
        <f t="shared" ref="D30:H30" si="9">D28</f>
        <v>24128.071724299516</v>
      </c>
      <c r="E30" s="147">
        <f t="shared" si="9"/>
        <v>53828.57838881269</v>
      </c>
      <c r="F30" s="147">
        <f t="shared" si="9"/>
        <v>69325.533160357329</v>
      </c>
      <c r="G30" s="147">
        <f t="shared" si="9"/>
        <v>74192.258558050031</v>
      </c>
      <c r="H30" s="147">
        <f t="shared" si="9"/>
        <v>1341070.5315411496</v>
      </c>
      <c r="I30"/>
      <c r="J30"/>
      <c r="K30"/>
      <c r="L30"/>
      <c r="M30" s="148"/>
      <c r="O30" s="148"/>
      <c r="P30" s="148"/>
      <c r="Q30" s="148"/>
      <c r="R30" s="148"/>
      <c r="S30" s="15"/>
    </row>
    <row r="31" spans="1:19" s="5" customFormat="1" ht="15.6" outlineLevel="1" x14ac:dyDescent="0.3">
      <c r="A31"/>
      <c r="B31"/>
      <c r="C31"/>
      <c r="D31"/>
      <c r="E31"/>
      <c r="F31"/>
      <c r="G31"/>
      <c r="H31"/>
      <c r="I31"/>
      <c r="J31"/>
      <c r="K31"/>
      <c r="L31"/>
      <c r="M31" s="15"/>
      <c r="O31" s="15"/>
      <c r="P31" s="15"/>
      <c r="Q31" s="15"/>
      <c r="R31" s="15"/>
      <c r="S31" s="15"/>
    </row>
    <row r="32" spans="1:19" s="5" customFormat="1" ht="15.6" outlineLevel="1" x14ac:dyDescent="0.3">
      <c r="A32" s="133" t="s">
        <v>186</v>
      </c>
      <c r="B32" s="134"/>
      <c r="C32"/>
      <c r="D32" s="133" t="s">
        <v>187</v>
      </c>
      <c r="E32" s="134"/>
      <c r="F32" s="134"/>
      <c r="G32"/>
      <c r="H32" s="133" t="s">
        <v>188</v>
      </c>
      <c r="I32" s="134"/>
      <c r="J32" s="134"/>
      <c r="K32"/>
      <c r="L32"/>
      <c r="M32" s="15"/>
      <c r="O32" s="15"/>
      <c r="P32" s="15"/>
      <c r="Q32" s="15"/>
      <c r="R32" s="15"/>
      <c r="S32" s="15"/>
    </row>
    <row r="33" spans="1:19" s="5" customFormat="1" ht="15.6" outlineLevel="1" x14ac:dyDescent="0.3">
      <c r="A33" t="s">
        <v>189</v>
      </c>
      <c r="B33" s="82">
        <f>XNPV(B6,B28:H28,B15:H15)</f>
        <v>1047330.325471061</v>
      </c>
      <c r="C33"/>
      <c r="D33" t="s">
        <v>190</v>
      </c>
      <c r="E33"/>
      <c r="F33" s="82">
        <f>B11*B10</f>
        <v>1208967.6706000001</v>
      </c>
      <c r="G33"/>
      <c r="H33" t="s">
        <v>191</v>
      </c>
      <c r="I33"/>
      <c r="J33" s="149">
        <f>B10</f>
        <v>19.57</v>
      </c>
      <c r="K33"/>
      <c r="L33"/>
      <c r="M33" s="15"/>
      <c r="O33" s="15"/>
      <c r="P33" s="15"/>
      <c r="Q33" s="15"/>
      <c r="R33" s="15"/>
      <c r="S33" s="15"/>
    </row>
    <row r="34" spans="1:19" s="5" customFormat="1" ht="15.6" outlineLevel="1" x14ac:dyDescent="0.3">
      <c r="A34" t="s">
        <v>192</v>
      </c>
      <c r="B34" s="82">
        <f>-F35</f>
        <v>81175</v>
      </c>
      <c r="C34"/>
      <c r="D34" t="s">
        <v>193</v>
      </c>
      <c r="E34"/>
      <c r="F34" s="82">
        <f>WACC!B17</f>
        <v>66388</v>
      </c>
      <c r="G34"/>
      <c r="H34" t="s">
        <v>194</v>
      </c>
      <c r="I34"/>
      <c r="J34" s="149">
        <f>B38</f>
        <v>17.192879979290876</v>
      </c>
      <c r="K34"/>
      <c r="L34"/>
      <c r="M34" s="15"/>
      <c r="O34" s="15"/>
      <c r="P34" s="15"/>
      <c r="Q34" s="15"/>
      <c r="R34" s="15"/>
      <c r="S34" s="15"/>
    </row>
    <row r="35" spans="1:19" s="5" customFormat="1" ht="15.6" outlineLevel="1" x14ac:dyDescent="0.3">
      <c r="A35" t="s">
        <v>195</v>
      </c>
      <c r="B35" s="150">
        <f>-F34</f>
        <v>-66388</v>
      </c>
      <c r="C35"/>
      <c r="D35" t="s">
        <v>196</v>
      </c>
      <c r="E35"/>
      <c r="F35" s="150">
        <f>-Forecast!K107</f>
        <v>-81175</v>
      </c>
      <c r="G35"/>
      <c r="H35" t="s">
        <v>197</v>
      </c>
      <c r="I35"/>
      <c r="J35" s="121">
        <f>(J34/J33)-1</f>
        <v>-0.1214675534342935</v>
      </c>
      <c r="K35"/>
      <c r="L35"/>
      <c r="M35" s="15"/>
      <c r="O35" s="15"/>
      <c r="P35" s="15"/>
      <c r="Q35" s="15"/>
      <c r="R35" s="15"/>
      <c r="S35" s="15"/>
    </row>
    <row r="36" spans="1:19" s="5" customFormat="1" ht="15.6" outlineLevel="1" x14ac:dyDescent="0.3">
      <c r="A36" t="s">
        <v>198</v>
      </c>
      <c r="B36" s="82">
        <f>SUM(B33:B35)</f>
        <v>1062117.325471061</v>
      </c>
      <c r="C36"/>
      <c r="D36" t="s">
        <v>189</v>
      </c>
      <c r="E36"/>
      <c r="F36" s="82">
        <f>SUM(F33:F35)</f>
        <v>1194180.6706000001</v>
      </c>
      <c r="G36"/>
      <c r="H36" t="s">
        <v>199</v>
      </c>
      <c r="I36"/>
      <c r="J36" s="121">
        <f>XIRR(B30:H30,B15:H15)</f>
        <v>5.4322907328605646E-2</v>
      </c>
      <c r="K36"/>
      <c r="L36"/>
      <c r="M36" s="15"/>
      <c r="O36" s="15"/>
      <c r="P36" s="15"/>
      <c r="Q36" s="15"/>
      <c r="R36" s="15"/>
      <c r="S36" s="15"/>
    </row>
    <row r="37" spans="1:19" s="5" customFormat="1" ht="15.6" outlineLevel="1" x14ac:dyDescent="0.3">
      <c r="A37"/>
      <c r="B37" s="82"/>
      <c r="C37"/>
      <c r="D37"/>
      <c r="E37"/>
      <c r="F37"/>
      <c r="G37"/>
      <c r="H37"/>
      <c r="I37"/>
      <c r="J37"/>
      <c r="K37"/>
      <c r="L37"/>
      <c r="M37" s="15"/>
      <c r="O37" s="15"/>
      <c r="P37" s="15"/>
      <c r="Q37" s="15"/>
      <c r="R37" s="15"/>
      <c r="S37" s="15"/>
    </row>
    <row r="38" spans="1:19" s="5" customFormat="1" ht="15.6" outlineLevel="1" x14ac:dyDescent="0.3">
      <c r="A38" s="132" t="s">
        <v>200</v>
      </c>
      <c r="B38" s="151">
        <f>B36/B11</f>
        <v>17.192879979290876</v>
      </c>
      <c r="C38"/>
      <c r="D38" s="132" t="s">
        <v>201</v>
      </c>
      <c r="E38" s="132"/>
      <c r="F38" s="151">
        <f>B10</f>
        <v>19.57</v>
      </c>
      <c r="G38"/>
      <c r="H38"/>
      <c r="I38"/>
      <c r="J38"/>
      <c r="K38"/>
      <c r="L38"/>
      <c r="M38" s="15"/>
      <c r="O38" s="15"/>
      <c r="P38" s="15"/>
      <c r="Q38" s="15"/>
      <c r="R38" s="15"/>
      <c r="S38" s="15"/>
    </row>
    <row r="39" spans="1:19" s="5" customFormat="1" ht="15.6" outlineLevel="1" x14ac:dyDescent="0.3">
      <c r="A39"/>
      <c r="B39"/>
      <c r="C39"/>
      <c r="D39"/>
      <c r="E39"/>
      <c r="F39"/>
      <c r="G39"/>
      <c r="H39"/>
      <c r="I39"/>
      <c r="J39"/>
      <c r="K39"/>
      <c r="L39"/>
      <c r="M39" s="15"/>
      <c r="O39" s="15"/>
      <c r="P39" s="15"/>
      <c r="Q39" s="15"/>
      <c r="R39" s="15"/>
      <c r="S39" s="15"/>
    </row>
    <row r="40" spans="1:19" x14ac:dyDescent="0.3">
      <c r="A40" s="62" t="s">
        <v>225</v>
      </c>
      <c r="B40" s="62">
        <f>XNPV($B$6,B28:$H$28,B15:$H$15)</f>
        <v>1047330.325471061</v>
      </c>
      <c r="C40" s="62">
        <f>XNPV($B$6,C28:$H$28,C15:$H$15)</f>
        <v>1134348.9212216039</v>
      </c>
      <c r="D40" s="62">
        <f>XNPV($B$6,D28:$H$28,D15:$H$15)</f>
        <v>1246573.0664850934</v>
      </c>
      <c r="E40" s="62">
        <f>XNPV($B$6,E28:$H$28,E15:$H$15)</f>
        <v>1324013.1860365686</v>
      </c>
      <c r="F40" s="62">
        <f>XNPV($B$6,F28:$H$28,F15:$H$15)</f>
        <v>1376020.1584661349</v>
      </c>
      <c r="G40" s="62">
        <f>XNPV($B$6,G28:$H$28,G15:$H$15)</f>
        <v>1415262.7900991996</v>
      </c>
      <c r="H40" s="62"/>
    </row>
    <row r="41" spans="1:19" x14ac:dyDescent="0.3">
      <c r="A41" s="62" t="s">
        <v>226</v>
      </c>
      <c r="B41" s="168">
        <f>(B40+$B$34+$B$35)/$B$11</f>
        <v>17.192879979290876</v>
      </c>
      <c r="C41" s="168">
        <f>(C40+$B$34+$B$35)/$B$11</f>
        <v>18.601481681595256</v>
      </c>
      <c r="D41" s="168">
        <f t="shared" ref="D41:G41" si="10">(D40+$B$34+$B$35)/$B$11</f>
        <v>20.418094793934745</v>
      </c>
      <c r="E41" s="168">
        <f t="shared" si="10"/>
        <v>21.671646213444781</v>
      </c>
      <c r="F41" s="168">
        <f t="shared" si="10"/>
        <v>22.513502017530509</v>
      </c>
      <c r="G41" s="168">
        <f t="shared" si="10"/>
        <v>23.148736788265062</v>
      </c>
      <c r="H41" s="168"/>
    </row>
    <row r="44" spans="1:19" ht="14.4" x14ac:dyDescent="0.3">
      <c r="B44" s="193" t="s">
        <v>221</v>
      </c>
      <c r="C44" s="193"/>
      <c r="D44" s="193"/>
      <c r="E44" s="193"/>
      <c r="F44" s="193"/>
      <c r="G44" s="193"/>
      <c r="H44" s="193"/>
      <c r="I44"/>
    </row>
    <row r="45" spans="1:19" ht="14.4" x14ac:dyDescent="0.3">
      <c r="B45"/>
      <c r="C45"/>
      <c r="D45" s="194" t="s">
        <v>223</v>
      </c>
      <c r="E45" s="194"/>
      <c r="F45" s="194"/>
      <c r="G45" s="194"/>
      <c r="H45" s="194"/>
      <c r="I45"/>
    </row>
    <row r="46" spans="1:19" ht="14.4" x14ac:dyDescent="0.3">
      <c r="B46"/>
      <c r="C46" s="234">
        <f>B38</f>
        <v>17.192879979290876</v>
      </c>
      <c r="D46" s="235">
        <v>0.10299999999999999</v>
      </c>
      <c r="E46" s="195">
        <f>D46-1%</f>
        <v>9.2999999999999999E-2</v>
      </c>
      <c r="F46" s="195">
        <f>E46-1%</f>
        <v>8.3000000000000004E-2</v>
      </c>
      <c r="G46" s="195">
        <f>F46-1%</f>
        <v>7.3000000000000009E-2</v>
      </c>
      <c r="H46" s="195">
        <f>G46-1%</f>
        <v>6.3000000000000014E-2</v>
      </c>
      <c r="I46"/>
    </row>
    <row r="47" spans="1:19" ht="14.4" x14ac:dyDescent="0.3">
      <c r="B47" s="244" t="s">
        <v>219</v>
      </c>
      <c r="C47" s="236">
        <v>6.5</v>
      </c>
      <c r="D47" s="237">
        <f t="dataTable" ref="D47:H51" dt2D="1" dtr="1" r1="B6" r2="B8"/>
        <v>13.131680553652265</v>
      </c>
      <c r="E47" s="202">
        <v>14.575191511158124</v>
      </c>
      <c r="F47" s="202">
        <v>16.472515510856848</v>
      </c>
      <c r="G47" s="202">
        <v>19.130114077634339</v>
      </c>
      <c r="H47" s="202">
        <v>23.224707744396607</v>
      </c>
      <c r="I47"/>
    </row>
    <row r="48" spans="1:19" ht="14.4" x14ac:dyDescent="0.3">
      <c r="B48" s="244"/>
      <c r="C48" s="198">
        <f>C47+2</f>
        <v>8.5</v>
      </c>
      <c r="D48" s="203">
        <v>14.819014136134811</v>
      </c>
      <c r="E48" s="204">
        <v>16.341182727901902</v>
      </c>
      <c r="F48" s="204">
        <v>18.321605307121729</v>
      </c>
      <c r="G48" s="204">
        <v>21.067038668797604</v>
      </c>
      <c r="H48" s="203">
        <v>25.254521265740173</v>
      </c>
      <c r="I48"/>
    </row>
    <row r="49" spans="1:9" ht="14.4" x14ac:dyDescent="0.3">
      <c r="B49" s="244"/>
      <c r="C49" s="198">
        <f>C48+2</f>
        <v>10.5</v>
      </c>
      <c r="D49" s="203">
        <v>16.506347718617359</v>
      </c>
      <c r="E49" s="204">
        <v>18.107173944645677</v>
      </c>
      <c r="F49" s="205">
        <v>20.170695103386606</v>
      </c>
      <c r="G49" s="204">
        <v>23.003963259960869</v>
      </c>
      <c r="H49" s="203">
        <v>27.284334787083743</v>
      </c>
      <c r="I49"/>
    </row>
    <row r="50" spans="1:9" ht="14.4" x14ac:dyDescent="0.3">
      <c r="B50" s="244"/>
      <c r="C50" s="198">
        <f>C49+2</f>
        <v>12.5</v>
      </c>
      <c r="D50" s="203">
        <v>18.193681301099907</v>
      </c>
      <c r="E50" s="204">
        <v>19.873165161389455</v>
      </c>
      <c r="F50" s="204">
        <v>22.019784899651491</v>
      </c>
      <c r="G50" s="204">
        <v>24.940887851124142</v>
      </c>
      <c r="H50" s="203">
        <v>29.314148308427313</v>
      </c>
      <c r="I50"/>
    </row>
    <row r="51" spans="1:9" ht="14.4" x14ac:dyDescent="0.3">
      <c r="B51" s="244"/>
      <c r="C51" s="198">
        <f>C50+2</f>
        <v>14.5</v>
      </c>
      <c r="D51" s="203">
        <v>19.881014883582452</v>
      </c>
      <c r="E51" s="203">
        <v>21.639156378133233</v>
      </c>
      <c r="F51" s="203">
        <v>23.868874695916368</v>
      </c>
      <c r="G51" s="203">
        <v>26.877812442287407</v>
      </c>
      <c r="H51" s="203">
        <v>31.34396182977088</v>
      </c>
      <c r="I51"/>
    </row>
    <row r="53" spans="1:9" ht="14.4" x14ac:dyDescent="0.3">
      <c r="B53" s="193" t="s">
        <v>222</v>
      </c>
      <c r="C53" s="193"/>
      <c r="D53" s="193"/>
      <c r="E53" s="193"/>
      <c r="F53" s="193"/>
      <c r="G53" s="193"/>
      <c r="H53" s="193"/>
    </row>
    <row r="54" spans="1:9" ht="14.4" x14ac:dyDescent="0.3">
      <c r="B54"/>
      <c r="C54"/>
      <c r="D54" s="194" t="s">
        <v>224</v>
      </c>
      <c r="E54" s="194"/>
      <c r="F54" s="194"/>
      <c r="G54" s="194"/>
      <c r="H54" s="194"/>
    </row>
    <row r="55" spans="1:9" ht="14.4" x14ac:dyDescent="0.3">
      <c r="B55"/>
      <c r="C55" s="238">
        <f>J36</f>
        <v>5.4322907328605646E-2</v>
      </c>
      <c r="D55" s="239">
        <v>18</v>
      </c>
      <c r="E55" s="196">
        <f>D55+1</f>
        <v>19</v>
      </c>
      <c r="F55" s="196">
        <f t="shared" ref="F55:H55" si="11">E55+1</f>
        <v>20</v>
      </c>
      <c r="G55" s="196">
        <f t="shared" si="11"/>
        <v>21</v>
      </c>
      <c r="H55" s="196">
        <f t="shared" si="11"/>
        <v>22</v>
      </c>
    </row>
    <row r="56" spans="1:9" ht="14.4" x14ac:dyDescent="0.3">
      <c r="B56" s="244" t="s">
        <v>219</v>
      </c>
      <c r="C56" s="236">
        <v>6.5</v>
      </c>
      <c r="D56" s="240">
        <f t="dataTable" ref="D56:H60" dt2D="1" dtr="1" r1="K2" r2="B8" ca="1"/>
        <v>4.4683572649955761E-2</v>
      </c>
      <c r="E56" s="197">
        <v>4.4683572649955761E-2</v>
      </c>
      <c r="F56" s="197">
        <v>4.4683572649955761E-2</v>
      </c>
      <c r="G56" s="197">
        <v>4.4683572649955761E-2</v>
      </c>
      <c r="H56" s="197">
        <v>4.4683572649955761E-2</v>
      </c>
    </row>
    <row r="57" spans="1:9" ht="14.4" x14ac:dyDescent="0.3">
      <c r="B57" s="244"/>
      <c r="C57" s="198">
        <f>C56+2</f>
        <v>8.5</v>
      </c>
      <c r="D57" s="199">
        <v>6.813737452030183E-2</v>
      </c>
      <c r="E57" s="200">
        <v>6.813737452030183E-2</v>
      </c>
      <c r="F57" s="200">
        <v>6.813737452030183E-2</v>
      </c>
      <c r="G57" s="200">
        <v>6.813737452030183E-2</v>
      </c>
      <c r="H57" s="199">
        <v>6.813737452030183E-2</v>
      </c>
    </row>
    <row r="58" spans="1:9" ht="14.4" x14ac:dyDescent="0.3">
      <c r="B58" s="244"/>
      <c r="C58" s="198">
        <f>C57+2</f>
        <v>10.5</v>
      </c>
      <c r="D58" s="199">
        <v>8.9653745293617249E-2</v>
      </c>
      <c r="E58" s="200">
        <v>8.9653745293617249E-2</v>
      </c>
      <c r="F58" s="201">
        <v>8.9653745293617249E-2</v>
      </c>
      <c r="G58" s="200">
        <v>8.9653745293617249E-2</v>
      </c>
      <c r="H58" s="199">
        <v>8.9653745293617249E-2</v>
      </c>
    </row>
    <row r="59" spans="1:9" ht="14.4" x14ac:dyDescent="0.3">
      <c r="B59" s="244"/>
      <c r="C59" s="198">
        <f>C58+2</f>
        <v>12.5</v>
      </c>
      <c r="D59" s="199">
        <v>0.10956093668937683</v>
      </c>
      <c r="E59" s="200">
        <v>0.10956093668937683</v>
      </c>
      <c r="F59" s="200">
        <v>0.10956093668937683</v>
      </c>
      <c r="G59" s="200">
        <v>0.10956093668937683</v>
      </c>
      <c r="H59" s="199">
        <v>0.10956093668937683</v>
      </c>
    </row>
    <row r="60" spans="1:9" ht="14.4" x14ac:dyDescent="0.3">
      <c r="B60" s="244"/>
      <c r="C60" s="198">
        <f>C59+2</f>
        <v>14.5</v>
      </c>
      <c r="D60" s="199">
        <v>0.1281079113483429</v>
      </c>
      <c r="E60" s="199">
        <v>0.1281079113483429</v>
      </c>
      <c r="F60" s="199">
        <v>0.1281079113483429</v>
      </c>
      <c r="G60" s="199">
        <v>0.1281079113483429</v>
      </c>
      <c r="H60" s="199">
        <v>0.1281079113483429</v>
      </c>
    </row>
    <row r="61" spans="1:9" ht="14.4" x14ac:dyDescent="0.3">
      <c r="A61" s="187" t="s">
        <v>129</v>
      </c>
      <c r="B61" s="188">
        <v>0.18031406270810632</v>
      </c>
    </row>
    <row r="62" spans="1:9" ht="14.4" x14ac:dyDescent="0.3">
      <c r="A62" s="189" t="s">
        <v>130</v>
      </c>
      <c r="B62" s="190">
        <v>8.3086103432939623E-2</v>
      </c>
    </row>
    <row r="63" spans="1:9" ht="14.4" x14ac:dyDescent="0.3">
      <c r="A63" s="191" t="s">
        <v>131</v>
      </c>
      <c r="B63" s="184">
        <v>0.03</v>
      </c>
    </row>
    <row r="64" spans="1:9" ht="14.4" x14ac:dyDescent="0.3">
      <c r="A64" s="191" t="s">
        <v>132</v>
      </c>
      <c r="B64" s="233">
        <v>7.3</v>
      </c>
    </row>
    <row r="65" spans="1:2" ht="14.4" x14ac:dyDescent="0.3">
      <c r="A65" s="191" t="s">
        <v>133</v>
      </c>
      <c r="B65" s="192">
        <v>44196</v>
      </c>
    </row>
    <row r="66" spans="1:2" ht="14.4" x14ac:dyDescent="0.3">
      <c r="A66" s="191" t="s">
        <v>134</v>
      </c>
      <c r="B66" s="185">
        <v>19.57</v>
      </c>
    </row>
    <row r="67" spans="1:2" ht="14.4" x14ac:dyDescent="0.3">
      <c r="A67" s="191" t="s">
        <v>136</v>
      </c>
      <c r="B67" s="186">
        <v>61776.58</v>
      </c>
    </row>
  </sheetData>
  <mergeCells count="2">
    <mergeCell ref="B47:B51"/>
    <mergeCell ref="B56:B60"/>
  </mergeCells>
  <conditionalFormatting sqref="A3:G3">
    <cfRule type="cellIs" dxfId="3" priority="1" operator="equal">
      <formula>"ERRO"</formula>
    </cfRule>
    <cfRule type="cellIs" dxfId="2" priority="2" operator="equal">
      <formula>"OK"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DCDD-41AD-4665-9CC5-44439DCECED8}">
  <dimension ref="A1:D33"/>
  <sheetViews>
    <sheetView showGridLines="0" zoomScale="80" zoomScaleNormal="80" workbookViewId="0">
      <selection activeCell="C5" sqref="C5"/>
    </sheetView>
  </sheetViews>
  <sheetFormatPr defaultRowHeight="14.4" outlineLevelRow="1" x14ac:dyDescent="0.3"/>
  <cols>
    <col min="1" max="1" width="42.5546875" bestFit="1" customWidth="1"/>
  </cols>
  <sheetData>
    <row r="1" spans="1:3" s="5" customFormat="1" ht="15.6" x14ac:dyDescent="0.3">
      <c r="A1" s="96"/>
      <c r="B1" s="96"/>
      <c r="C1" s="114"/>
    </row>
    <row r="2" spans="1:3" s="5" customFormat="1" ht="21" customHeight="1" x14ac:dyDescent="0.35">
      <c r="A2" s="97" t="s">
        <v>155</v>
      </c>
      <c r="B2" s="97"/>
      <c r="C2" s="104">
        <v>2020</v>
      </c>
    </row>
    <row r="3" spans="1:3" s="59" customFormat="1" ht="13.8" x14ac:dyDescent="0.25">
      <c r="C3" s="60"/>
    </row>
    <row r="4" spans="1:3" s="69" customFormat="1" outlineLevel="1" x14ac:dyDescent="0.3">
      <c r="A4" s="116" t="s">
        <v>156</v>
      </c>
      <c r="B4" s="116"/>
      <c r="C4" s="125">
        <v>7.5999999999999998E-2</v>
      </c>
    </row>
    <row r="5" spans="1:3" s="69" customFormat="1" outlineLevel="1" x14ac:dyDescent="0.3">
      <c r="A5" s="116" t="s">
        <v>262</v>
      </c>
      <c r="B5" s="116"/>
      <c r="C5" s="158">
        <v>0.59</v>
      </c>
    </row>
    <row r="6" spans="1:3" s="69" customFormat="1" outlineLevel="1" x14ac:dyDescent="0.3">
      <c r="A6" s="118" t="s">
        <v>157</v>
      </c>
      <c r="B6" s="116"/>
      <c r="C6" s="117">
        <f>C4*C5</f>
        <v>4.4839999999999998E-2</v>
      </c>
    </row>
    <row r="7" spans="1:3" s="69" customFormat="1" ht="16.8" outlineLevel="1" x14ac:dyDescent="0.3">
      <c r="A7" s="116" t="s">
        <v>158</v>
      </c>
      <c r="B7" s="116"/>
      <c r="C7" s="125">
        <v>5.2499999999999998E-2</v>
      </c>
    </row>
    <row r="8" spans="1:3" s="69" customFormat="1" outlineLevel="1" x14ac:dyDescent="0.3">
      <c r="A8" s="118" t="s">
        <v>159</v>
      </c>
      <c r="B8" s="116"/>
      <c r="C8" s="119">
        <f>C6+C7</f>
        <v>9.7339999999999996E-2</v>
      </c>
    </row>
    <row r="9" spans="1:3" s="69" customFormat="1" outlineLevel="1" x14ac:dyDescent="0.3">
      <c r="A9" s="118" t="s">
        <v>163</v>
      </c>
      <c r="B9" s="116"/>
      <c r="C9" s="119">
        <f>C8*C16</f>
        <v>7.4366365375661506E-2</v>
      </c>
    </row>
    <row r="10" spans="1:3" s="69" customFormat="1" outlineLevel="1" x14ac:dyDescent="0.3">
      <c r="A10" s="116" t="s">
        <v>164</v>
      </c>
      <c r="B10" s="116"/>
      <c r="C10" s="119">
        <f>Forecast!K203/AVERAGE(Forecast!J202:K202)</f>
        <v>5.597848434669541E-2</v>
      </c>
    </row>
    <row r="11" spans="1:3" s="69" customFormat="1" outlineLevel="1" x14ac:dyDescent="0.3">
      <c r="A11" s="116" t="s">
        <v>165</v>
      </c>
      <c r="B11" s="116"/>
      <c r="C11" s="126">
        <v>0.34</v>
      </c>
    </row>
    <row r="12" spans="1:3" x14ac:dyDescent="0.3">
      <c r="A12" s="118" t="s">
        <v>160</v>
      </c>
      <c r="B12" s="116"/>
      <c r="C12" s="119">
        <f>C10*(1-C11)</f>
        <v>3.6945799668818967E-2</v>
      </c>
    </row>
    <row r="13" spans="1:3" s="69" customFormat="1" outlineLevel="1" x14ac:dyDescent="0.3">
      <c r="A13" s="118" t="s">
        <v>166</v>
      </c>
      <c r="B13" s="116"/>
      <c r="C13" s="119">
        <f>C12*C17</f>
        <v>8.7197380572781244E-3</v>
      </c>
    </row>
    <row r="14" spans="1:3" x14ac:dyDescent="0.3">
      <c r="A14" s="118" t="s">
        <v>155</v>
      </c>
      <c r="B14" s="116"/>
      <c r="C14" s="120">
        <f>C13+C9</f>
        <v>8.3086103432939623E-2</v>
      </c>
    </row>
    <row r="16" spans="1:3" x14ac:dyDescent="0.3">
      <c r="A16" s="116" t="s">
        <v>161</v>
      </c>
      <c r="B16" s="127">
        <f>Forecast!K150</f>
        <v>214900.008</v>
      </c>
      <c r="C16" s="122">
        <f>B16/SUM($B$16:$B$17)</f>
        <v>0.76398567264908068</v>
      </c>
    </row>
    <row r="17" spans="1:4" x14ac:dyDescent="0.3">
      <c r="A17" s="116" t="s">
        <v>162</v>
      </c>
      <c r="B17" s="127">
        <f>Forecast!K141+Forecast!K134</f>
        <v>66388</v>
      </c>
      <c r="C17" s="122">
        <f>B17/SUM($B$16:$B$17)</f>
        <v>0.23601432735091926</v>
      </c>
      <c r="D17" s="231"/>
    </row>
    <row r="20" spans="1:4" x14ac:dyDescent="0.3">
      <c r="A20" s="116" t="s">
        <v>156</v>
      </c>
      <c r="B20" s="175"/>
      <c r="C20" s="176">
        <v>7.5999999999999998E-2</v>
      </c>
    </row>
    <row r="21" spans="1:4" x14ac:dyDescent="0.3">
      <c r="A21" s="116" t="s">
        <v>262</v>
      </c>
      <c r="B21" s="175"/>
      <c r="C21" s="177">
        <v>0.59</v>
      </c>
    </row>
    <row r="22" spans="1:4" x14ac:dyDescent="0.3">
      <c r="A22" s="118" t="s">
        <v>157</v>
      </c>
      <c r="B22" s="175"/>
      <c r="C22" s="176">
        <v>4.4839999999999998E-2</v>
      </c>
    </row>
    <row r="23" spans="1:4" x14ac:dyDescent="0.3">
      <c r="A23" s="116" t="s">
        <v>218</v>
      </c>
      <c r="B23" s="175"/>
      <c r="C23" s="176">
        <v>5.2499999999999998E-2</v>
      </c>
    </row>
    <row r="24" spans="1:4" x14ac:dyDescent="0.3">
      <c r="A24" s="118" t="s">
        <v>159</v>
      </c>
      <c r="B24" s="175"/>
      <c r="C24" s="178">
        <v>9.7339999999999996E-2</v>
      </c>
    </row>
    <row r="25" spans="1:4" x14ac:dyDescent="0.3">
      <c r="A25" s="118" t="s">
        <v>163</v>
      </c>
      <c r="B25" s="175"/>
      <c r="C25" s="178">
        <v>7.4366365375661506E-2</v>
      </c>
    </row>
    <row r="26" spans="1:4" x14ac:dyDescent="0.3">
      <c r="A26" s="116" t="s">
        <v>164</v>
      </c>
      <c r="B26" s="175"/>
      <c r="C26" s="178">
        <v>5.597848434669541E-2</v>
      </c>
    </row>
    <row r="27" spans="1:4" x14ac:dyDescent="0.3">
      <c r="A27" s="116" t="s">
        <v>165</v>
      </c>
      <c r="B27" s="175"/>
      <c r="C27" s="179">
        <v>0.34</v>
      </c>
    </row>
    <row r="28" spans="1:4" x14ac:dyDescent="0.3">
      <c r="A28" s="118" t="s">
        <v>160</v>
      </c>
      <c r="B28" s="175"/>
      <c r="C28" s="178">
        <v>3.6945799668818967E-2</v>
      </c>
    </row>
    <row r="29" spans="1:4" x14ac:dyDescent="0.3">
      <c r="A29" s="118" t="s">
        <v>166</v>
      </c>
      <c r="B29" s="175"/>
      <c r="C29" s="178">
        <v>8.7197380572781244E-3</v>
      </c>
    </row>
    <row r="30" spans="1:4" x14ac:dyDescent="0.3">
      <c r="A30" s="118" t="s">
        <v>155</v>
      </c>
      <c r="B30" s="175"/>
      <c r="C30" s="120">
        <v>8.3086103432939623E-2</v>
      </c>
    </row>
    <row r="31" spans="1:4" x14ac:dyDescent="0.3">
      <c r="B31" s="180"/>
      <c r="C31" s="180"/>
    </row>
    <row r="32" spans="1:4" x14ac:dyDescent="0.3">
      <c r="A32" s="116" t="s">
        <v>161</v>
      </c>
      <c r="B32" s="181">
        <v>214900.008</v>
      </c>
      <c r="C32" s="122">
        <v>0.76398567264908068</v>
      </c>
    </row>
    <row r="33" spans="1:3" x14ac:dyDescent="0.3">
      <c r="A33" s="116" t="s">
        <v>162</v>
      </c>
      <c r="B33" s="181">
        <v>66388</v>
      </c>
      <c r="C33" s="122">
        <v>0.23601432735091926</v>
      </c>
    </row>
  </sheetData>
  <conditionalFormatting sqref="A3:C3">
    <cfRule type="cellIs" dxfId="1" priority="1" operator="equal">
      <formula>"ERRO"</formula>
    </cfRule>
    <cfRule type="cellIs" dxfId="0" priority="2" operator="equal">
      <formula>"OK"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G91"/>
  <sheetViews>
    <sheetView showGridLines="0" topLeftCell="A37" zoomScaleNormal="100" workbookViewId="0">
      <selection activeCell="Q24" sqref="Q24:V39"/>
    </sheetView>
  </sheetViews>
  <sheetFormatPr defaultRowHeight="14.4" x14ac:dyDescent="0.3"/>
  <cols>
    <col min="1" max="1" width="4.6640625" customWidth="1"/>
    <col min="2" max="2" width="4.6640625" style="78" customWidth="1"/>
    <col min="3" max="3" width="4.33203125" style="78" customWidth="1"/>
    <col min="6" max="6" width="9.88671875" customWidth="1"/>
    <col min="17" max="23" width="14.88671875" customWidth="1"/>
    <col min="24" max="33" width="13.88671875" bestFit="1" customWidth="1"/>
    <col min="36" max="36" width="8.88671875" customWidth="1"/>
  </cols>
  <sheetData>
    <row r="1" spans="2:33" x14ac:dyDescent="0.3">
      <c r="B1" s="76"/>
      <c r="C1" s="77"/>
      <c r="D1" s="76"/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2:33" ht="21" thickBot="1" x14ac:dyDescent="0.4">
      <c r="B2" s="79" t="s">
        <v>138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33" x14ac:dyDescent="0.3">
      <c r="B3" s="84"/>
      <c r="C3" s="84"/>
    </row>
    <row r="4" spans="2:33" ht="20.399999999999999" x14ac:dyDescent="0.35">
      <c r="B4" s="84"/>
      <c r="C4" s="84"/>
      <c r="R4" s="81" t="s">
        <v>150</v>
      </c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</row>
    <row r="5" spans="2:33" x14ac:dyDescent="0.3">
      <c r="B5" s="245" t="s">
        <v>143</v>
      </c>
      <c r="S5">
        <v>2011</v>
      </c>
      <c r="T5">
        <f>S5+1</f>
        <v>2012</v>
      </c>
      <c r="U5">
        <f t="shared" ref="U5:AB5" si="0">T5+1</f>
        <v>2013</v>
      </c>
      <c r="V5">
        <f t="shared" si="0"/>
        <v>2014</v>
      </c>
      <c r="W5">
        <f t="shared" si="0"/>
        <v>2015</v>
      </c>
      <c r="X5">
        <f>W5+1</f>
        <v>2016</v>
      </c>
      <c r="Y5">
        <f t="shared" si="0"/>
        <v>2017</v>
      </c>
      <c r="Z5">
        <f t="shared" si="0"/>
        <v>2018</v>
      </c>
      <c r="AA5">
        <f t="shared" si="0"/>
        <v>2019</v>
      </c>
      <c r="AB5">
        <f t="shared" si="0"/>
        <v>2020</v>
      </c>
      <c r="AC5">
        <f>AB5+1</f>
        <v>2021</v>
      </c>
      <c r="AD5">
        <f>AC5+1</f>
        <v>2022</v>
      </c>
      <c r="AE5">
        <f>AD5+1</f>
        <v>2023</v>
      </c>
      <c r="AF5">
        <f>AE5+1</f>
        <v>2024</v>
      </c>
      <c r="AG5">
        <f>AF5+1</f>
        <v>2025</v>
      </c>
    </row>
    <row r="6" spans="2:33" x14ac:dyDescent="0.3">
      <c r="B6" s="246"/>
      <c r="R6" t="s">
        <v>146</v>
      </c>
      <c r="S6" s="82">
        <f>Forecast!B78</f>
        <v>820238.01599999995</v>
      </c>
      <c r="T6" s="82">
        <f>Forecast!C78</f>
        <v>906316.99199999997</v>
      </c>
      <c r="U6" s="82">
        <f>Forecast!D78</f>
        <v>957300.99200000009</v>
      </c>
      <c r="V6" s="82">
        <f>Forecast!E78</f>
        <v>978153.98399999994</v>
      </c>
      <c r="W6" s="82">
        <f>Forecast!F78</f>
        <v>974872</v>
      </c>
      <c r="X6" s="82">
        <f>Forecast!G78</f>
        <v>827275.00799999991</v>
      </c>
      <c r="Y6" s="82">
        <f>Forecast!H78</f>
        <v>665739.00800000003</v>
      </c>
      <c r="Z6" s="82">
        <f>Forecast!I78</f>
        <v>536905.02399999998</v>
      </c>
      <c r="AA6" s="82">
        <f>Forecast!J78</f>
        <v>488671.00800000003</v>
      </c>
      <c r="AB6" s="82">
        <f>Forecast!K78</f>
        <v>683422.97600000002</v>
      </c>
      <c r="AC6" s="87"/>
      <c r="AD6" s="87"/>
      <c r="AE6" s="87"/>
      <c r="AF6" s="87"/>
      <c r="AG6" s="87"/>
    </row>
    <row r="7" spans="2:33" x14ac:dyDescent="0.3">
      <c r="B7" s="246"/>
      <c r="R7" t="s">
        <v>139</v>
      </c>
      <c r="S7" s="82">
        <f>Forecast!B79</f>
        <v>-496455.00800000003</v>
      </c>
      <c r="T7" s="82">
        <f>Forecast!C79</f>
        <v>-509603.00800000003</v>
      </c>
      <c r="U7" s="82">
        <f>Forecast!D79</f>
        <v>-575877</v>
      </c>
      <c r="V7" s="82">
        <f>Forecast!E79</f>
        <v>-593878.98399999994</v>
      </c>
      <c r="W7" s="82">
        <f>Forecast!F79</f>
        <v>-598115.00800000003</v>
      </c>
      <c r="X7" s="82">
        <f>Forecast!G79</f>
        <v>-564073.02399999998</v>
      </c>
      <c r="Y7" s="82">
        <f>Forecast!H79</f>
        <v>-501928.99199999997</v>
      </c>
      <c r="Z7" s="82">
        <f>Forecast!I79</f>
        <v>-432785.984</v>
      </c>
      <c r="AA7" s="82">
        <f>Forecast!J79</f>
        <v>-420100.99199999997</v>
      </c>
      <c r="AB7" s="82">
        <f>Forecast!K79</f>
        <v>-456079.00800000003</v>
      </c>
      <c r="AC7" s="82">
        <f>Forecast!L79</f>
        <v>-650618.67315200006</v>
      </c>
      <c r="AD7" s="82">
        <f>Forecast!M79</f>
        <v>-813273.34144000011</v>
      </c>
      <c r="AE7" s="82">
        <f>Forecast!N79</f>
        <v>-894600.67558400019</v>
      </c>
      <c r="AF7" s="82">
        <f>Forecast!O79</f>
        <v>-939330.70936320012</v>
      </c>
      <c r="AG7" s="82">
        <f>Forecast!P79</f>
        <v>-986297.24483136018</v>
      </c>
    </row>
    <row r="8" spans="2:33" x14ac:dyDescent="0.3">
      <c r="B8" s="246"/>
      <c r="R8" t="s">
        <v>119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2">
        <f>Forecast!L78</f>
        <v>956792.16639999999</v>
      </c>
      <c r="AD8" s="82">
        <f>Forecast!M78</f>
        <v>1195990.2080000001</v>
      </c>
      <c r="AE8" s="82">
        <f>Forecast!N78</f>
        <v>1315589.2288000002</v>
      </c>
      <c r="AF8" s="82">
        <f>Forecast!O78</f>
        <v>1381368.6902400001</v>
      </c>
      <c r="AG8" s="82">
        <f>Forecast!P78</f>
        <v>1450437.1247520002</v>
      </c>
    </row>
    <row r="9" spans="2:33" x14ac:dyDescent="0.3">
      <c r="B9" s="246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</row>
    <row r="10" spans="2:33" x14ac:dyDescent="0.3">
      <c r="B10" s="246"/>
      <c r="R10" t="s">
        <v>140</v>
      </c>
      <c r="S10" s="83">
        <f>(S6+S7)/S6</f>
        <v>0.39474274745149091</v>
      </c>
      <c r="T10" s="83">
        <f t="shared" ref="T10:AB10" si="1">(T6+T7)/T6</f>
        <v>0.43772100435252564</v>
      </c>
      <c r="U10" s="83">
        <f t="shared" si="1"/>
        <v>0.39843685025660147</v>
      </c>
      <c r="V10" s="83">
        <f t="shared" si="1"/>
        <v>0.39285736835479679</v>
      </c>
      <c r="W10" s="83">
        <f t="shared" si="1"/>
        <v>0.38646816402563616</v>
      </c>
      <c r="X10" s="83">
        <f t="shared" si="1"/>
        <v>0.31815536726573029</v>
      </c>
      <c r="Y10" s="83">
        <f t="shared" si="1"/>
        <v>0.24605740993323325</v>
      </c>
      <c r="Z10" s="83">
        <f t="shared" si="1"/>
        <v>0.19392450311658843</v>
      </c>
      <c r="AA10" s="83">
        <f t="shared" si="1"/>
        <v>0.14031938641221797</v>
      </c>
      <c r="AB10" s="83">
        <f t="shared" si="1"/>
        <v>0.33265485063235567</v>
      </c>
      <c r="AC10" s="83">
        <f>(AC8+AC7)/AC8</f>
        <v>0.31999999999999995</v>
      </c>
      <c r="AD10" s="83">
        <f>(AD8+AD7)/AD8</f>
        <v>0.31999999999999995</v>
      </c>
      <c r="AE10" s="83">
        <f>(AE8+AE7)/AE8</f>
        <v>0.31999999999999995</v>
      </c>
      <c r="AF10" s="83">
        <f>(AF8+AF7)/AF8</f>
        <v>0.32</v>
      </c>
      <c r="AG10" s="83">
        <f>(AG8+AG7)/AG8</f>
        <v>0.31999999999999995</v>
      </c>
    </row>
    <row r="11" spans="2:33" x14ac:dyDescent="0.3">
      <c r="B11" s="246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</row>
    <row r="12" spans="2:33" x14ac:dyDescent="0.3">
      <c r="B12" s="84"/>
      <c r="C12" s="84"/>
      <c r="R12" t="s">
        <v>135</v>
      </c>
      <c r="S12" s="86" t="e">
        <f>HLOOKUP(S5,Forecast!$2:$93,98,0)-HLOOKUP(S5,Forecast!$2:$93,92,0)+HLOOKUP(S5,Forecast!$2:$196,201,0)</f>
        <v>#REF!</v>
      </c>
      <c r="T12" s="86" t="e">
        <f>HLOOKUP(T5,Forecast!$2:$93,98,0)-HLOOKUP(T5,Forecast!$2:$93,92,0)+HLOOKUP(T5,Forecast!$2:$196,201,0)</f>
        <v>#REF!</v>
      </c>
      <c r="U12" s="86" t="e">
        <f>HLOOKUP(U5,Forecast!$2:$93,98,0)-HLOOKUP(U5,Forecast!$2:$93,92,0)+HLOOKUP(U5,Forecast!$2:$196,201,0)</f>
        <v>#REF!</v>
      </c>
      <c r="V12" s="86" t="e">
        <f>HLOOKUP(V5,Forecast!$2:$93,98,0)-HLOOKUP(V5,Forecast!$2:$93,92,0)+HLOOKUP(V5,Forecast!$2:$196,201,0)</f>
        <v>#REF!</v>
      </c>
      <c r="W12" s="86" t="e">
        <f>HLOOKUP(W5,Forecast!$2:$93,98,0)-HLOOKUP(W5,Forecast!$2:$93,92,0)+HLOOKUP(W5,Forecast!$2:$196,201,0)</f>
        <v>#REF!</v>
      </c>
      <c r="X12" s="86" t="e">
        <f>HLOOKUP(X5,Forecast!$2:$93,98,0)-HLOOKUP(X5,Forecast!$2:$93,92,0)+HLOOKUP(X5,Forecast!$2:$196,201,0)</f>
        <v>#REF!</v>
      </c>
      <c r="Y12" s="86" t="e">
        <f>HLOOKUP(Y5,Forecast!$2:$93,98,0)-HLOOKUP(Y5,Forecast!$2:$93,92,0)+HLOOKUP(Y5,Forecast!$2:$196,201,0)</f>
        <v>#REF!</v>
      </c>
      <c r="Z12" s="86" t="e">
        <f>HLOOKUP(Z5,Forecast!$2:$93,98,0)-HLOOKUP(Z5,Forecast!$2:$93,92,0)+HLOOKUP(Z5,Forecast!$2:$196,201,0)</f>
        <v>#REF!</v>
      </c>
      <c r="AA12" s="86" t="e">
        <f>HLOOKUP(AA5,Forecast!$2:$93,98,0)-HLOOKUP(AA5,Forecast!$2:$93,92,0)+HLOOKUP(AA5,Forecast!$2:$196,201,0)</f>
        <v>#REF!</v>
      </c>
      <c r="AB12" s="86" t="e">
        <f>HLOOKUP(AB5,Forecast!$2:$93,98,0)-HLOOKUP(AB5,Forecast!$2:$93,92,0)+HLOOKUP(AB5,Forecast!$2:$196,201,0)</f>
        <v>#REF!</v>
      </c>
      <c r="AC12" s="87"/>
      <c r="AD12" s="87"/>
      <c r="AE12" s="87"/>
      <c r="AF12" s="87"/>
      <c r="AG12" s="87"/>
    </row>
    <row r="13" spans="2:33" x14ac:dyDescent="0.3">
      <c r="B13" s="85"/>
      <c r="C13" s="84"/>
      <c r="R13" t="s">
        <v>142</v>
      </c>
      <c r="S13" s="83" t="e">
        <f>S12/S6</f>
        <v>#REF!</v>
      </c>
      <c r="T13" s="83" t="e">
        <f t="shared" ref="T13:AB13" si="2">T12/T6</f>
        <v>#REF!</v>
      </c>
      <c r="U13" s="83" t="e">
        <f t="shared" si="2"/>
        <v>#REF!</v>
      </c>
      <c r="V13" s="83" t="e">
        <f t="shared" si="2"/>
        <v>#REF!</v>
      </c>
      <c r="W13" s="83" t="e">
        <f t="shared" si="2"/>
        <v>#REF!</v>
      </c>
      <c r="X13" s="83" t="e">
        <f t="shared" si="2"/>
        <v>#REF!</v>
      </c>
      <c r="Y13" s="83" t="e">
        <f t="shared" si="2"/>
        <v>#REF!</v>
      </c>
      <c r="Z13" s="83" t="e">
        <f t="shared" si="2"/>
        <v>#REF!</v>
      </c>
      <c r="AA13" s="83" t="e">
        <f t="shared" si="2"/>
        <v>#REF!</v>
      </c>
      <c r="AB13" s="83" t="e">
        <f t="shared" si="2"/>
        <v>#REF!</v>
      </c>
      <c r="AC13" s="88"/>
      <c r="AD13" s="88"/>
      <c r="AE13" s="88"/>
      <c r="AF13" s="88"/>
      <c r="AG13" s="88"/>
    </row>
    <row r="14" spans="2:33" ht="15" customHeight="1" x14ac:dyDescent="0.3">
      <c r="B14" s="245" t="s">
        <v>149</v>
      </c>
      <c r="R14" t="s">
        <v>147</v>
      </c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6" t="e">
        <f>HLOOKUP(AC5,Forecast!$2:$93,98,0)-HLOOKUP(AC5,Forecast!$2:$93,92,0)+HLOOKUP(AC5,Forecast!$2:$196,201,0)</f>
        <v>#REF!</v>
      </c>
      <c r="AD14" s="86" t="e">
        <f>HLOOKUP(AD5,Forecast!$2:$93,98,0)-HLOOKUP(AD5,Forecast!$2:$93,92,0)+HLOOKUP(AD5,Forecast!$2:$196,201,0)</f>
        <v>#REF!</v>
      </c>
      <c r="AE14" s="86" t="e">
        <f>HLOOKUP(AE5,Forecast!$2:$93,98,0)-HLOOKUP(AE5,Forecast!$2:$93,92,0)+HLOOKUP(AE5,Forecast!$2:$196,201,0)</f>
        <v>#REF!</v>
      </c>
      <c r="AF14" s="86" t="e">
        <f>HLOOKUP(AF5,Forecast!$2:$93,98,0)-HLOOKUP(AF5,Forecast!$2:$93,92,0)+HLOOKUP(AF5,Forecast!$2:$196,201,0)</f>
        <v>#REF!</v>
      </c>
      <c r="AG14" s="86" t="e">
        <f>HLOOKUP(AG5,Forecast!$2:$93,98,0)-HLOOKUP(AG5,Forecast!$2:$93,92,0)+HLOOKUP(AG5,Forecast!$2:$196,201,0)</f>
        <v>#REF!</v>
      </c>
    </row>
    <row r="15" spans="2:33" x14ac:dyDescent="0.3">
      <c r="B15" s="245"/>
      <c r="R15" t="s">
        <v>148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3" t="e">
        <f>AC14/AC8</f>
        <v>#REF!</v>
      </c>
      <c r="AD15" s="83" t="e">
        <f>AD14/AD8</f>
        <v>#REF!</v>
      </c>
      <c r="AE15" s="83" t="e">
        <f>AE14/AE8</f>
        <v>#REF!</v>
      </c>
      <c r="AF15" s="83" t="e">
        <f>AF14/AF8</f>
        <v>#REF!</v>
      </c>
      <c r="AG15" s="83" t="e">
        <f>AG14/AG8</f>
        <v>#REF!</v>
      </c>
    </row>
    <row r="16" spans="2:33" x14ac:dyDescent="0.3">
      <c r="B16" s="245"/>
      <c r="AC16" s="83"/>
      <c r="AD16" s="83"/>
      <c r="AE16" s="83"/>
      <c r="AF16" s="83"/>
      <c r="AG16" s="83"/>
    </row>
    <row r="17" spans="2:33" x14ac:dyDescent="0.3">
      <c r="B17" s="245"/>
      <c r="R17" t="s">
        <v>151</v>
      </c>
      <c r="S17" s="87">
        <f>HLOOKUP(S5,Forecast!$2:$180,171,0)</f>
        <v>0</v>
      </c>
      <c r="T17" s="87">
        <f>HLOOKUP(T5,Forecast!$2:$180,171,0)</f>
        <v>0</v>
      </c>
      <c r="U17" s="87">
        <f>HLOOKUP(U5,Forecast!$2:$180,171,0)</f>
        <v>0</v>
      </c>
      <c r="V17" s="87">
        <f>HLOOKUP(V5,Forecast!$2:$180,171,0)</f>
        <v>0</v>
      </c>
      <c r="W17" s="87">
        <f>HLOOKUP(W5,Forecast!$2:$180,171,0)</f>
        <v>0</v>
      </c>
      <c r="X17" s="87">
        <f>HLOOKUP(X5,Forecast!$2:$180,171,0)</f>
        <v>0</v>
      </c>
      <c r="Y17" s="87">
        <f>HLOOKUP(Y5,Forecast!$2:$180,171,0)</f>
        <v>0</v>
      </c>
      <c r="Z17" s="87">
        <f>HLOOKUP(Z5,Forecast!$2:$180,171,0)</f>
        <v>0</v>
      </c>
      <c r="AA17" s="87">
        <f>HLOOKUP(AA5,Forecast!$2:$180,171,0)</f>
        <v>0</v>
      </c>
      <c r="AB17" s="87">
        <f>HLOOKUP(AB5,Forecast!$2:$180,171,0)</f>
        <v>0</v>
      </c>
      <c r="AC17" s="82">
        <f>Forecast!L167</f>
        <v>217.08369109299383</v>
      </c>
      <c r="AD17" s="82">
        <f>Forecast!M167</f>
        <v>45145.137838910203</v>
      </c>
      <c r="AE17" s="82">
        <f>Forecast!N167</f>
        <v>76947.351114884455</v>
      </c>
      <c r="AF17" s="82">
        <f>Forecast!O167</f>
        <v>93600.244522732668</v>
      </c>
      <c r="AG17" s="82">
        <f>Forecast!P167</f>
        <v>99680.705488544161</v>
      </c>
    </row>
    <row r="18" spans="2:33" x14ac:dyDescent="0.3">
      <c r="B18" s="245"/>
      <c r="R18" t="s">
        <v>28</v>
      </c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2">
        <f>Forecast!L171</f>
        <v>-38271.686655999998</v>
      </c>
      <c r="AD18" s="82">
        <f>Forecast!M171</f>
        <v>-47839.608320000007</v>
      </c>
      <c r="AE18" s="82">
        <f>Forecast!N171</f>
        <v>-52623.569152000011</v>
      </c>
      <c r="AF18" s="82">
        <f>Forecast!O171</f>
        <v>-55254.74760960001</v>
      </c>
      <c r="AG18" s="82">
        <f>Forecast!P171</f>
        <v>-58017.484990080011</v>
      </c>
    </row>
    <row r="19" spans="2:33" x14ac:dyDescent="0.3">
      <c r="B19" s="245"/>
      <c r="R19" t="s">
        <v>141</v>
      </c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2">
        <f>Forecast!L176</f>
        <v>-6763.0708064125747</v>
      </c>
      <c r="AD19" s="82">
        <f>Forecast!M176</f>
        <v>-9449.6585080157311</v>
      </c>
      <c r="AE19" s="82">
        <f>Forecast!N176</f>
        <v>-10394.624358817291</v>
      </c>
      <c r="AF19" s="82">
        <f>Forecast!O176</f>
        <v>-10512.708176758175</v>
      </c>
      <c r="AG19" s="82">
        <f>Forecast!P176</f>
        <v>-10596.531445596074</v>
      </c>
    </row>
    <row r="20" spans="2:33" x14ac:dyDescent="0.3">
      <c r="B20" s="245"/>
      <c r="R20" t="s">
        <v>145</v>
      </c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2">
        <f>Forecast!L180</f>
        <v>36357.326228680424</v>
      </c>
      <c r="AD20" s="82">
        <f>Forecast!M180</f>
        <v>24213.197239574889</v>
      </c>
      <c r="AE20" s="82">
        <f>Forecast!N180</f>
        <v>38142.354843642039</v>
      </c>
      <c r="AF20" s="82">
        <f>Forecast!O180</f>
        <v>65975.14358001652</v>
      </c>
      <c r="AG20" s="82">
        <f>Forecast!P180</f>
        <v>97041.832632884587</v>
      </c>
    </row>
    <row r="21" spans="2:33" x14ac:dyDescent="0.3">
      <c r="B21" s="245"/>
    </row>
    <row r="22" spans="2:33" x14ac:dyDescent="0.3">
      <c r="B22" s="245"/>
    </row>
    <row r="23" spans="2:33" ht="15" customHeight="1" x14ac:dyDescent="0.3">
      <c r="B23" s="245"/>
    </row>
    <row r="24" spans="2:33" ht="14.4" customHeight="1" x14ac:dyDescent="0.3">
      <c r="B24" s="245"/>
      <c r="Q24" s="193" t="s">
        <v>239</v>
      </c>
      <c r="R24" s="193"/>
      <c r="S24" s="193"/>
      <c r="T24" s="193"/>
      <c r="U24" s="193"/>
      <c r="V24" s="193"/>
      <c r="W24" s="193"/>
    </row>
    <row r="25" spans="2:33" x14ac:dyDescent="0.3">
      <c r="B25" s="245"/>
    </row>
    <row r="26" spans="2:33" x14ac:dyDescent="0.3">
      <c r="B26" s="245"/>
    </row>
    <row r="27" spans="2:33" x14ac:dyDescent="0.3">
      <c r="B27" s="245"/>
    </row>
    <row r="28" spans="2:33" x14ac:dyDescent="0.3">
      <c r="B28" s="245"/>
    </row>
    <row r="29" spans="2:33" x14ac:dyDescent="0.3">
      <c r="B29" s="245"/>
    </row>
    <row r="30" spans="2:33" x14ac:dyDescent="0.3">
      <c r="B30" s="84"/>
      <c r="C30" s="84"/>
    </row>
    <row r="31" spans="2:33" x14ac:dyDescent="0.3">
      <c r="S31" s="90"/>
      <c r="T31" s="91"/>
      <c r="U31" s="92"/>
      <c r="V31" s="93"/>
      <c r="W31" s="94"/>
      <c r="Y31" s="90"/>
    </row>
    <row r="32" spans="2:33" x14ac:dyDescent="0.3">
      <c r="B32" s="245" t="s">
        <v>142</v>
      </c>
    </row>
    <row r="33" spans="2:23" x14ac:dyDescent="0.3">
      <c r="B33" s="246"/>
    </row>
    <row r="34" spans="2:23" x14ac:dyDescent="0.3">
      <c r="B34" s="246"/>
    </row>
    <row r="35" spans="2:23" x14ac:dyDescent="0.3">
      <c r="B35" s="246"/>
    </row>
    <row r="36" spans="2:23" x14ac:dyDescent="0.3">
      <c r="B36" s="246"/>
    </row>
    <row r="37" spans="2:23" x14ac:dyDescent="0.3">
      <c r="B37" s="246"/>
    </row>
    <row r="38" spans="2:23" x14ac:dyDescent="0.3">
      <c r="B38" s="246"/>
    </row>
    <row r="40" spans="2:23" x14ac:dyDescent="0.3">
      <c r="B40" s="245" t="s">
        <v>144</v>
      </c>
    </row>
    <row r="41" spans="2:23" x14ac:dyDescent="0.3">
      <c r="B41" s="245"/>
      <c r="Q41" s="193" t="s">
        <v>246</v>
      </c>
      <c r="R41" s="193"/>
      <c r="S41" s="193"/>
      <c r="T41" s="193"/>
      <c r="U41" s="193"/>
      <c r="V41" s="193"/>
      <c r="W41" s="193"/>
    </row>
    <row r="42" spans="2:23" x14ac:dyDescent="0.3">
      <c r="B42" s="245"/>
      <c r="C42"/>
    </row>
    <row r="43" spans="2:23" x14ac:dyDescent="0.3">
      <c r="B43" s="245"/>
      <c r="C43"/>
    </row>
    <row r="44" spans="2:23" x14ac:dyDescent="0.3">
      <c r="B44" s="245"/>
      <c r="C44"/>
    </row>
    <row r="45" spans="2:23" x14ac:dyDescent="0.3">
      <c r="B45" s="245"/>
    </row>
    <row r="46" spans="2:23" x14ac:dyDescent="0.3">
      <c r="B46" s="245"/>
    </row>
    <row r="47" spans="2:23" x14ac:dyDescent="0.3">
      <c r="B47" s="245"/>
    </row>
    <row r="48" spans="2:23" x14ac:dyDescent="0.3">
      <c r="B48" s="245"/>
    </row>
    <row r="49" spans="2:23" x14ac:dyDescent="0.3">
      <c r="B49" s="245"/>
    </row>
    <row r="50" spans="2:23" x14ac:dyDescent="0.3">
      <c r="B50" s="245"/>
    </row>
    <row r="51" spans="2:23" x14ac:dyDescent="0.3">
      <c r="B51" s="245"/>
    </row>
    <row r="52" spans="2:23" x14ac:dyDescent="0.3">
      <c r="B52" s="245"/>
    </row>
    <row r="53" spans="2:23" x14ac:dyDescent="0.3">
      <c r="B53" s="245"/>
    </row>
    <row r="54" spans="2:23" x14ac:dyDescent="0.3">
      <c r="B54" s="245"/>
      <c r="Q54" s="193" t="s">
        <v>240</v>
      </c>
      <c r="R54" s="193"/>
      <c r="S54" s="193"/>
      <c r="T54" s="193"/>
      <c r="U54" s="193"/>
      <c r="V54" s="193"/>
      <c r="W54" s="193"/>
    </row>
    <row r="55" spans="2:23" x14ac:dyDescent="0.3">
      <c r="B55" s="245"/>
    </row>
    <row r="69" spans="17:23" x14ac:dyDescent="0.3">
      <c r="Q69" s="193" t="s">
        <v>241</v>
      </c>
      <c r="R69" s="193"/>
      <c r="S69" s="193"/>
      <c r="T69" s="193"/>
      <c r="U69" s="193"/>
      <c r="V69" s="193"/>
      <c r="W69" s="193"/>
    </row>
    <row r="91" spans="17:21" x14ac:dyDescent="0.3">
      <c r="Q91" s="82"/>
      <c r="R91" s="82"/>
      <c r="S91" s="82"/>
      <c r="T91" s="82"/>
      <c r="U91" s="82"/>
    </row>
  </sheetData>
  <mergeCells count="4">
    <mergeCell ref="B5:B11"/>
    <mergeCell ref="B32:B38"/>
    <mergeCell ref="B14:B29"/>
    <mergeCell ref="B40:B55"/>
  </mergeCells>
  <pageMargins left="0.511811024" right="0.511811024" top="0.78740157499999996" bottom="0.78740157499999996" header="0.31496062000000002" footer="0.31496062000000002"/>
  <pageSetup paperSize="9" scale="6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54DB-FE61-43B7-9880-DB35DF8901AC}">
  <dimension ref="A1:X2407"/>
  <sheetViews>
    <sheetView showGridLines="0" tabSelected="1" topLeftCell="A2222" workbookViewId="0">
      <selection activeCell="M2237" sqref="M2237"/>
    </sheetView>
  </sheetViews>
  <sheetFormatPr defaultRowHeight="14.4" x14ac:dyDescent="0.3"/>
  <cols>
    <col min="1" max="1" width="11.6640625" style="208" bestFit="1" customWidth="1"/>
    <col min="2" max="2" width="17.88671875" style="208" customWidth="1"/>
    <col min="3" max="5" width="12.44140625" style="208" customWidth="1"/>
    <col min="6" max="256" width="8.88671875" style="208"/>
    <col min="257" max="257" width="11.44140625" style="208" bestFit="1" customWidth="1"/>
    <col min="258" max="258" width="45.6640625" style="208" bestFit="1" customWidth="1"/>
    <col min="259" max="512" width="8.88671875" style="208"/>
    <col min="513" max="513" width="11.44140625" style="208" bestFit="1" customWidth="1"/>
    <col min="514" max="514" width="45.6640625" style="208" bestFit="1" customWidth="1"/>
    <col min="515" max="768" width="8.88671875" style="208"/>
    <col min="769" max="769" width="11.44140625" style="208" bestFit="1" customWidth="1"/>
    <col min="770" max="770" width="45.6640625" style="208" bestFit="1" customWidth="1"/>
    <col min="771" max="1024" width="8.88671875" style="208"/>
    <col min="1025" max="1025" width="11.44140625" style="208" bestFit="1" customWidth="1"/>
    <col min="1026" max="1026" width="45.6640625" style="208" bestFit="1" customWidth="1"/>
    <col min="1027" max="1280" width="8.88671875" style="208"/>
    <col min="1281" max="1281" width="11.44140625" style="208" bestFit="1" customWidth="1"/>
    <col min="1282" max="1282" width="45.6640625" style="208" bestFit="1" customWidth="1"/>
    <col min="1283" max="1536" width="8.88671875" style="208"/>
    <col min="1537" max="1537" width="11.44140625" style="208" bestFit="1" customWidth="1"/>
    <col min="1538" max="1538" width="45.6640625" style="208" bestFit="1" customWidth="1"/>
    <col min="1539" max="1792" width="8.88671875" style="208"/>
    <col min="1793" max="1793" width="11.44140625" style="208" bestFit="1" customWidth="1"/>
    <col min="1794" max="1794" width="45.6640625" style="208" bestFit="1" customWidth="1"/>
    <col min="1795" max="2048" width="8.88671875" style="208"/>
    <col min="2049" max="2049" width="11.44140625" style="208" bestFit="1" customWidth="1"/>
    <col min="2050" max="2050" width="45.6640625" style="208" bestFit="1" customWidth="1"/>
    <col min="2051" max="2304" width="8.88671875" style="208"/>
    <col min="2305" max="2305" width="11.44140625" style="208" bestFit="1" customWidth="1"/>
    <col min="2306" max="2306" width="45.6640625" style="208" bestFit="1" customWidth="1"/>
    <col min="2307" max="2560" width="8.88671875" style="208"/>
    <col min="2561" max="2561" width="11.44140625" style="208" bestFit="1" customWidth="1"/>
    <col min="2562" max="2562" width="45.6640625" style="208" bestFit="1" customWidth="1"/>
    <col min="2563" max="2816" width="8.88671875" style="208"/>
    <col min="2817" max="2817" width="11.44140625" style="208" bestFit="1" customWidth="1"/>
    <col min="2818" max="2818" width="45.6640625" style="208" bestFit="1" customWidth="1"/>
    <col min="2819" max="3072" width="8.88671875" style="208"/>
    <col min="3073" max="3073" width="11.44140625" style="208" bestFit="1" customWidth="1"/>
    <col min="3074" max="3074" width="45.6640625" style="208" bestFit="1" customWidth="1"/>
    <col min="3075" max="3328" width="8.88671875" style="208"/>
    <col min="3329" max="3329" width="11.44140625" style="208" bestFit="1" customWidth="1"/>
    <col min="3330" max="3330" width="45.6640625" style="208" bestFit="1" customWidth="1"/>
    <col min="3331" max="3584" width="8.88671875" style="208"/>
    <col min="3585" max="3585" width="11.44140625" style="208" bestFit="1" customWidth="1"/>
    <col min="3586" max="3586" width="45.6640625" style="208" bestFit="1" customWidth="1"/>
    <col min="3587" max="3840" width="8.88671875" style="208"/>
    <col min="3841" max="3841" width="11.44140625" style="208" bestFit="1" customWidth="1"/>
    <col min="3842" max="3842" width="45.6640625" style="208" bestFit="1" customWidth="1"/>
    <col min="3843" max="4096" width="8.88671875" style="208"/>
    <col min="4097" max="4097" width="11.44140625" style="208" bestFit="1" customWidth="1"/>
    <col min="4098" max="4098" width="45.6640625" style="208" bestFit="1" customWidth="1"/>
    <col min="4099" max="4352" width="8.88671875" style="208"/>
    <col min="4353" max="4353" width="11.44140625" style="208" bestFit="1" customWidth="1"/>
    <col min="4354" max="4354" width="45.6640625" style="208" bestFit="1" customWidth="1"/>
    <col min="4355" max="4608" width="8.88671875" style="208"/>
    <col min="4609" max="4609" width="11.44140625" style="208" bestFit="1" customWidth="1"/>
    <col min="4610" max="4610" width="45.6640625" style="208" bestFit="1" customWidth="1"/>
    <col min="4611" max="4864" width="8.88671875" style="208"/>
    <col min="4865" max="4865" width="11.44140625" style="208" bestFit="1" customWidth="1"/>
    <col min="4866" max="4866" width="45.6640625" style="208" bestFit="1" customWidth="1"/>
    <col min="4867" max="5120" width="8.88671875" style="208"/>
    <col min="5121" max="5121" width="11.44140625" style="208" bestFit="1" customWidth="1"/>
    <col min="5122" max="5122" width="45.6640625" style="208" bestFit="1" customWidth="1"/>
    <col min="5123" max="5376" width="8.88671875" style="208"/>
    <col min="5377" max="5377" width="11.44140625" style="208" bestFit="1" customWidth="1"/>
    <col min="5378" max="5378" width="45.6640625" style="208" bestFit="1" customWidth="1"/>
    <col min="5379" max="5632" width="8.88671875" style="208"/>
    <col min="5633" max="5633" width="11.44140625" style="208" bestFit="1" customWidth="1"/>
    <col min="5634" max="5634" width="45.6640625" style="208" bestFit="1" customWidth="1"/>
    <col min="5635" max="5888" width="8.88671875" style="208"/>
    <col min="5889" max="5889" width="11.44140625" style="208" bestFit="1" customWidth="1"/>
    <col min="5890" max="5890" width="45.6640625" style="208" bestFit="1" customWidth="1"/>
    <col min="5891" max="6144" width="8.88671875" style="208"/>
    <col min="6145" max="6145" width="11.44140625" style="208" bestFit="1" customWidth="1"/>
    <col min="6146" max="6146" width="45.6640625" style="208" bestFit="1" customWidth="1"/>
    <col min="6147" max="6400" width="8.88671875" style="208"/>
    <col min="6401" max="6401" width="11.44140625" style="208" bestFit="1" customWidth="1"/>
    <col min="6402" max="6402" width="45.6640625" style="208" bestFit="1" customWidth="1"/>
    <col min="6403" max="6656" width="8.88671875" style="208"/>
    <col min="6657" max="6657" width="11.44140625" style="208" bestFit="1" customWidth="1"/>
    <col min="6658" max="6658" width="45.6640625" style="208" bestFit="1" customWidth="1"/>
    <col min="6659" max="6912" width="8.88671875" style="208"/>
    <col min="6913" max="6913" width="11.44140625" style="208" bestFit="1" customWidth="1"/>
    <col min="6914" max="6914" width="45.6640625" style="208" bestFit="1" customWidth="1"/>
    <col min="6915" max="7168" width="8.88671875" style="208"/>
    <col min="7169" max="7169" width="11.44140625" style="208" bestFit="1" customWidth="1"/>
    <col min="7170" max="7170" width="45.6640625" style="208" bestFit="1" customWidth="1"/>
    <col min="7171" max="7424" width="8.88671875" style="208"/>
    <col min="7425" max="7425" width="11.44140625" style="208" bestFit="1" customWidth="1"/>
    <col min="7426" max="7426" width="45.6640625" style="208" bestFit="1" customWidth="1"/>
    <col min="7427" max="7680" width="8.88671875" style="208"/>
    <col min="7681" max="7681" width="11.44140625" style="208" bestFit="1" customWidth="1"/>
    <col min="7682" max="7682" width="45.6640625" style="208" bestFit="1" customWidth="1"/>
    <col min="7683" max="7936" width="8.88671875" style="208"/>
    <col min="7937" max="7937" width="11.44140625" style="208" bestFit="1" customWidth="1"/>
    <col min="7938" max="7938" width="45.6640625" style="208" bestFit="1" customWidth="1"/>
    <col min="7939" max="8192" width="8.88671875" style="208"/>
    <col min="8193" max="8193" width="11.44140625" style="208" bestFit="1" customWidth="1"/>
    <col min="8194" max="8194" width="45.6640625" style="208" bestFit="1" customWidth="1"/>
    <col min="8195" max="8448" width="8.88671875" style="208"/>
    <col min="8449" max="8449" width="11.44140625" style="208" bestFit="1" customWidth="1"/>
    <col min="8450" max="8450" width="45.6640625" style="208" bestFit="1" customWidth="1"/>
    <col min="8451" max="8704" width="8.88671875" style="208"/>
    <col min="8705" max="8705" width="11.44140625" style="208" bestFit="1" customWidth="1"/>
    <col min="8706" max="8706" width="45.6640625" style="208" bestFit="1" customWidth="1"/>
    <col min="8707" max="8960" width="8.88671875" style="208"/>
    <col min="8961" max="8961" width="11.44140625" style="208" bestFit="1" customWidth="1"/>
    <col min="8962" max="8962" width="45.6640625" style="208" bestFit="1" customWidth="1"/>
    <col min="8963" max="9216" width="8.88671875" style="208"/>
    <col min="9217" max="9217" width="11.44140625" style="208" bestFit="1" customWidth="1"/>
    <col min="9218" max="9218" width="45.6640625" style="208" bestFit="1" customWidth="1"/>
    <col min="9219" max="9472" width="8.88671875" style="208"/>
    <col min="9473" max="9473" width="11.44140625" style="208" bestFit="1" customWidth="1"/>
    <col min="9474" max="9474" width="45.6640625" style="208" bestFit="1" customWidth="1"/>
    <col min="9475" max="9728" width="8.88671875" style="208"/>
    <col min="9729" max="9729" width="11.44140625" style="208" bestFit="1" customWidth="1"/>
    <col min="9730" max="9730" width="45.6640625" style="208" bestFit="1" customWidth="1"/>
    <col min="9731" max="9984" width="8.88671875" style="208"/>
    <col min="9985" max="9985" width="11.44140625" style="208" bestFit="1" customWidth="1"/>
    <col min="9986" max="9986" width="45.6640625" style="208" bestFit="1" customWidth="1"/>
    <col min="9987" max="10240" width="8.88671875" style="208"/>
    <col min="10241" max="10241" width="11.44140625" style="208" bestFit="1" customWidth="1"/>
    <col min="10242" max="10242" width="45.6640625" style="208" bestFit="1" customWidth="1"/>
    <col min="10243" max="10496" width="8.88671875" style="208"/>
    <col min="10497" max="10497" width="11.44140625" style="208" bestFit="1" customWidth="1"/>
    <col min="10498" max="10498" width="45.6640625" style="208" bestFit="1" customWidth="1"/>
    <col min="10499" max="10752" width="8.88671875" style="208"/>
    <col min="10753" max="10753" width="11.44140625" style="208" bestFit="1" customWidth="1"/>
    <col min="10754" max="10754" width="45.6640625" style="208" bestFit="1" customWidth="1"/>
    <col min="10755" max="11008" width="8.88671875" style="208"/>
    <col min="11009" max="11009" width="11.44140625" style="208" bestFit="1" customWidth="1"/>
    <col min="11010" max="11010" width="45.6640625" style="208" bestFit="1" customWidth="1"/>
    <col min="11011" max="11264" width="8.88671875" style="208"/>
    <col min="11265" max="11265" width="11.44140625" style="208" bestFit="1" customWidth="1"/>
    <col min="11266" max="11266" width="45.6640625" style="208" bestFit="1" customWidth="1"/>
    <col min="11267" max="11520" width="8.88671875" style="208"/>
    <col min="11521" max="11521" width="11.44140625" style="208" bestFit="1" customWidth="1"/>
    <col min="11522" max="11522" width="45.6640625" style="208" bestFit="1" customWidth="1"/>
    <col min="11523" max="11776" width="8.88671875" style="208"/>
    <col min="11777" max="11777" width="11.44140625" style="208" bestFit="1" customWidth="1"/>
    <col min="11778" max="11778" width="45.6640625" style="208" bestFit="1" customWidth="1"/>
    <col min="11779" max="12032" width="8.88671875" style="208"/>
    <col min="12033" max="12033" width="11.44140625" style="208" bestFit="1" customWidth="1"/>
    <col min="12034" max="12034" width="45.6640625" style="208" bestFit="1" customWidth="1"/>
    <col min="12035" max="12288" width="8.88671875" style="208"/>
    <col min="12289" max="12289" width="11.44140625" style="208" bestFit="1" customWidth="1"/>
    <col min="12290" max="12290" width="45.6640625" style="208" bestFit="1" customWidth="1"/>
    <col min="12291" max="12544" width="8.88671875" style="208"/>
    <col min="12545" max="12545" width="11.44140625" style="208" bestFit="1" customWidth="1"/>
    <col min="12546" max="12546" width="45.6640625" style="208" bestFit="1" customWidth="1"/>
    <col min="12547" max="12800" width="8.88671875" style="208"/>
    <col min="12801" max="12801" width="11.44140625" style="208" bestFit="1" customWidth="1"/>
    <col min="12802" max="12802" width="45.6640625" style="208" bestFit="1" customWidth="1"/>
    <col min="12803" max="13056" width="8.88671875" style="208"/>
    <col min="13057" max="13057" width="11.44140625" style="208" bestFit="1" customWidth="1"/>
    <col min="13058" max="13058" width="45.6640625" style="208" bestFit="1" customWidth="1"/>
    <col min="13059" max="13312" width="8.88671875" style="208"/>
    <col min="13313" max="13313" width="11.44140625" style="208" bestFit="1" customWidth="1"/>
    <col min="13314" max="13314" width="45.6640625" style="208" bestFit="1" customWidth="1"/>
    <col min="13315" max="13568" width="8.88671875" style="208"/>
    <col min="13569" max="13569" width="11.44140625" style="208" bestFit="1" customWidth="1"/>
    <col min="13570" max="13570" width="45.6640625" style="208" bestFit="1" customWidth="1"/>
    <col min="13571" max="13824" width="8.88671875" style="208"/>
    <col min="13825" max="13825" width="11.44140625" style="208" bestFit="1" customWidth="1"/>
    <col min="13826" max="13826" width="45.6640625" style="208" bestFit="1" customWidth="1"/>
    <col min="13827" max="14080" width="8.88671875" style="208"/>
    <col min="14081" max="14081" width="11.44140625" style="208" bestFit="1" customWidth="1"/>
    <col min="14082" max="14082" width="45.6640625" style="208" bestFit="1" customWidth="1"/>
    <col min="14083" max="14336" width="8.88671875" style="208"/>
    <col min="14337" max="14337" width="11.44140625" style="208" bestFit="1" customWidth="1"/>
    <col min="14338" max="14338" width="45.6640625" style="208" bestFit="1" customWidth="1"/>
    <col min="14339" max="14592" width="8.88671875" style="208"/>
    <col min="14593" max="14593" width="11.44140625" style="208" bestFit="1" customWidth="1"/>
    <col min="14594" max="14594" width="45.6640625" style="208" bestFit="1" customWidth="1"/>
    <col min="14595" max="14848" width="8.88671875" style="208"/>
    <col min="14849" max="14849" width="11.44140625" style="208" bestFit="1" customWidth="1"/>
    <col min="14850" max="14850" width="45.6640625" style="208" bestFit="1" customWidth="1"/>
    <col min="14851" max="15104" width="8.88671875" style="208"/>
    <col min="15105" max="15105" width="11.44140625" style="208" bestFit="1" customWidth="1"/>
    <col min="15106" max="15106" width="45.6640625" style="208" bestFit="1" customWidth="1"/>
    <col min="15107" max="15360" width="8.88671875" style="208"/>
    <col min="15361" max="15361" width="11.44140625" style="208" bestFit="1" customWidth="1"/>
    <col min="15362" max="15362" width="45.6640625" style="208" bestFit="1" customWidth="1"/>
    <col min="15363" max="15616" width="8.88671875" style="208"/>
    <col min="15617" max="15617" width="11.44140625" style="208" bestFit="1" customWidth="1"/>
    <col min="15618" max="15618" width="45.6640625" style="208" bestFit="1" customWidth="1"/>
    <col min="15619" max="15872" width="8.88671875" style="208"/>
    <col min="15873" max="15873" width="11.44140625" style="208" bestFit="1" customWidth="1"/>
    <col min="15874" max="15874" width="45.6640625" style="208" bestFit="1" customWidth="1"/>
    <col min="15875" max="16128" width="8.88671875" style="208"/>
    <col min="16129" max="16129" width="11.44140625" style="208" bestFit="1" customWidth="1"/>
    <col min="16130" max="16130" width="45.6640625" style="208" bestFit="1" customWidth="1"/>
    <col min="16131" max="16384" width="8.88671875" style="208"/>
  </cols>
  <sheetData>
    <row r="1" spans="1:24" x14ac:dyDescent="0.2">
      <c r="A1" s="206" t="s">
        <v>227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</row>
    <row r="2" spans="1:24" ht="18" x14ac:dyDescent="0.35">
      <c r="A2" s="209" t="s">
        <v>228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</row>
    <row r="3" spans="1:24" x14ac:dyDescent="0.25">
      <c r="A3" s="210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</row>
    <row r="4" spans="1:24" x14ac:dyDescent="0.3">
      <c r="S4" s="208" t="s">
        <v>229</v>
      </c>
      <c r="W4" s="208" t="s">
        <v>230</v>
      </c>
    </row>
    <row r="5" spans="1:24" x14ac:dyDescent="0.3">
      <c r="S5" s="211">
        <f>MAX(B1018:B1269)</f>
        <v>11.217214584350589</v>
      </c>
      <c r="U5" s="211"/>
      <c r="W5" s="208" t="s">
        <v>231</v>
      </c>
      <c r="X5" s="211">
        <f>MAX($B$9:$B$1269)</f>
        <v>23.88900184631348</v>
      </c>
    </row>
    <row r="6" spans="1:24" x14ac:dyDescent="0.3">
      <c r="S6" s="211">
        <f>MIN(B1018:B1269)</f>
        <v>6.842501163482666</v>
      </c>
      <c r="U6" s="211"/>
      <c r="W6" s="208" t="s">
        <v>232</v>
      </c>
      <c r="X6" s="211">
        <f>MIN($B$9:$B$1269)</f>
        <v>6.842501163482666</v>
      </c>
    </row>
    <row r="7" spans="1:24" x14ac:dyDescent="0.3">
      <c r="A7" s="212"/>
      <c r="B7" s="212"/>
      <c r="C7" s="213" t="s">
        <v>233</v>
      </c>
      <c r="D7" s="212"/>
      <c r="E7" s="212"/>
    </row>
    <row r="8" spans="1:24" ht="27.6" x14ac:dyDescent="0.25">
      <c r="A8" s="214" t="s">
        <v>234</v>
      </c>
      <c r="B8" s="220" t="s">
        <v>235</v>
      </c>
      <c r="C8" s="215" t="s">
        <v>236</v>
      </c>
      <c r="D8" s="215" t="s">
        <v>237</v>
      </c>
      <c r="E8" s="215" t="s">
        <v>238</v>
      </c>
    </row>
    <row r="9" spans="1:24" x14ac:dyDescent="0.3">
      <c r="A9" s="221">
        <v>40910</v>
      </c>
      <c r="B9" s="222">
        <v>18.51078033447266</v>
      </c>
      <c r="F9"/>
      <c r="G9" s="216"/>
      <c r="H9" s="217"/>
      <c r="I9" s="217"/>
      <c r="J9" s="217"/>
      <c r="K9" s="217"/>
      <c r="L9" s="217"/>
      <c r="M9" s="218"/>
      <c r="N9" s="218"/>
      <c r="O9" s="218"/>
      <c r="P9" s="218"/>
      <c r="Q9" s="218"/>
      <c r="R9" s="218"/>
      <c r="S9" s="218"/>
      <c r="T9" s="218"/>
      <c r="U9" s="218"/>
      <c r="V9" s="218"/>
    </row>
    <row r="10" spans="1:24" x14ac:dyDescent="0.3">
      <c r="A10" s="221">
        <v>40911</v>
      </c>
      <c r="B10" s="222">
        <v>18.51078033447266</v>
      </c>
      <c r="F10"/>
      <c r="G10" s="216"/>
      <c r="H10" s="217"/>
      <c r="I10" s="217"/>
      <c r="J10" s="217"/>
      <c r="K10" s="217"/>
      <c r="L10" s="217"/>
      <c r="M10" s="218"/>
      <c r="N10" s="218"/>
      <c r="O10" s="218"/>
      <c r="P10" s="218"/>
      <c r="Q10" s="218"/>
      <c r="R10" s="218"/>
      <c r="S10" s="218"/>
      <c r="T10" s="218"/>
      <c r="U10" s="218"/>
      <c r="V10" s="218"/>
    </row>
    <row r="11" spans="1:24" x14ac:dyDescent="0.3">
      <c r="A11" s="221">
        <v>40912</v>
      </c>
      <c r="B11" s="222">
        <v>18.55183029174805</v>
      </c>
      <c r="F11"/>
      <c r="G11" s="216"/>
      <c r="H11" s="217"/>
      <c r="I11" s="217"/>
      <c r="J11" s="217"/>
      <c r="K11" s="217"/>
      <c r="L11" s="217"/>
      <c r="M11" s="218"/>
      <c r="N11" s="218"/>
      <c r="O11" s="218"/>
      <c r="P11" s="218"/>
      <c r="Q11" s="218"/>
      <c r="R11" s="218"/>
      <c r="S11" s="218"/>
      <c r="T11" s="218"/>
      <c r="U11" s="218"/>
      <c r="V11" s="218"/>
    </row>
    <row r="12" spans="1:24" x14ac:dyDescent="0.3">
      <c r="A12" s="221">
        <v>40913</v>
      </c>
      <c r="B12" s="222">
        <v>18.55183029174805</v>
      </c>
    </row>
    <row r="13" spans="1:24" x14ac:dyDescent="0.3">
      <c r="A13" s="221">
        <v>40914</v>
      </c>
      <c r="B13" s="222">
        <v>18.367128372192379</v>
      </c>
    </row>
    <row r="14" spans="1:24" x14ac:dyDescent="0.3">
      <c r="A14" s="221">
        <v>40917</v>
      </c>
      <c r="B14" s="222">
        <v>18.44921875</v>
      </c>
    </row>
    <row r="15" spans="1:24" x14ac:dyDescent="0.3">
      <c r="A15" s="221">
        <v>40918</v>
      </c>
      <c r="B15" s="222">
        <v>18.223476409912109</v>
      </c>
    </row>
    <row r="16" spans="1:24" x14ac:dyDescent="0.3">
      <c r="A16" s="221">
        <v>40919</v>
      </c>
      <c r="B16" s="222">
        <v>18.44921875</v>
      </c>
    </row>
    <row r="17" spans="1:2" x14ac:dyDescent="0.3">
      <c r="A17" s="221">
        <v>40920</v>
      </c>
      <c r="B17" s="222">
        <v>18.4697380065918</v>
      </c>
    </row>
    <row r="18" spans="1:2" x14ac:dyDescent="0.3">
      <c r="A18" s="221">
        <v>40921</v>
      </c>
      <c r="B18" s="222">
        <v>18.4697380065918</v>
      </c>
    </row>
    <row r="19" spans="1:2" x14ac:dyDescent="0.3">
      <c r="A19" s="221">
        <v>40924</v>
      </c>
      <c r="B19" s="222">
        <v>18.4697380065918</v>
      </c>
    </row>
    <row r="20" spans="1:2" x14ac:dyDescent="0.3">
      <c r="A20" s="221">
        <v>40925</v>
      </c>
      <c r="B20" s="222">
        <v>18.531303405761719</v>
      </c>
    </row>
    <row r="21" spans="1:2" x14ac:dyDescent="0.3">
      <c r="A21" s="221">
        <v>40926</v>
      </c>
      <c r="B21" s="222">
        <v>18.4697380065918</v>
      </c>
    </row>
    <row r="22" spans="1:2" x14ac:dyDescent="0.3">
      <c r="A22" s="221">
        <v>40927</v>
      </c>
      <c r="B22" s="222">
        <v>18.44921875</v>
      </c>
    </row>
    <row r="23" spans="1:2" x14ac:dyDescent="0.3">
      <c r="A23" s="221">
        <v>40928</v>
      </c>
      <c r="B23" s="222">
        <v>18.531303405761719</v>
      </c>
    </row>
    <row r="24" spans="1:2" x14ac:dyDescent="0.3">
      <c r="A24" s="221">
        <v>40931</v>
      </c>
      <c r="B24" s="222">
        <v>18.654438018798832</v>
      </c>
    </row>
    <row r="25" spans="1:2" x14ac:dyDescent="0.3">
      <c r="A25" s="221">
        <v>40932</v>
      </c>
      <c r="B25" s="222">
        <v>18.674957275390621</v>
      </c>
    </row>
    <row r="26" spans="1:2" x14ac:dyDescent="0.3">
      <c r="A26" s="221">
        <v>40934</v>
      </c>
      <c r="B26" s="222">
        <v>18.674957275390621</v>
      </c>
    </row>
    <row r="27" spans="1:2" x14ac:dyDescent="0.3">
      <c r="A27" s="221">
        <v>40935</v>
      </c>
      <c r="B27" s="222">
        <v>18.654438018798832</v>
      </c>
    </row>
    <row r="28" spans="1:2" x14ac:dyDescent="0.3">
      <c r="A28" s="221">
        <v>40938</v>
      </c>
      <c r="B28" s="222">
        <v>18.55183029174805</v>
      </c>
    </row>
    <row r="29" spans="1:2" x14ac:dyDescent="0.3">
      <c r="A29" s="221">
        <v>40939</v>
      </c>
      <c r="B29" s="222">
        <v>18.633916854858398</v>
      </c>
    </row>
    <row r="30" spans="1:2" x14ac:dyDescent="0.3">
      <c r="A30" s="221">
        <v>40940</v>
      </c>
      <c r="B30" s="222">
        <v>18.613397598266602</v>
      </c>
    </row>
    <row r="31" spans="1:2" x14ac:dyDescent="0.3">
      <c r="A31" s="221">
        <v>40941</v>
      </c>
      <c r="B31" s="222">
        <v>18.69548225402832</v>
      </c>
    </row>
    <row r="32" spans="1:2" x14ac:dyDescent="0.3">
      <c r="A32" s="221">
        <v>40942</v>
      </c>
      <c r="B32" s="222">
        <v>18.633916854858398</v>
      </c>
    </row>
    <row r="33" spans="1:2" x14ac:dyDescent="0.3">
      <c r="A33" s="221">
        <v>40945</v>
      </c>
      <c r="B33" s="222">
        <v>18.572343826293949</v>
      </c>
    </row>
    <row r="34" spans="1:2" x14ac:dyDescent="0.3">
      <c r="A34" s="221">
        <v>40946</v>
      </c>
      <c r="B34" s="222">
        <v>18.51078033447266</v>
      </c>
    </row>
    <row r="35" spans="1:2" x14ac:dyDescent="0.3">
      <c r="A35" s="221">
        <v>40947</v>
      </c>
      <c r="B35" s="222">
        <v>18.51078033447266</v>
      </c>
    </row>
    <row r="36" spans="1:2" x14ac:dyDescent="0.3">
      <c r="A36" s="221">
        <v>40948</v>
      </c>
      <c r="B36" s="222">
        <v>18.51078033447266</v>
      </c>
    </row>
    <row r="37" spans="1:2" x14ac:dyDescent="0.3">
      <c r="A37" s="221">
        <v>40949</v>
      </c>
      <c r="B37" s="222">
        <v>18.44921875</v>
      </c>
    </row>
    <row r="38" spans="1:2" x14ac:dyDescent="0.3">
      <c r="A38" s="221">
        <v>40952</v>
      </c>
      <c r="B38" s="222">
        <v>18.44921875</v>
      </c>
    </row>
    <row r="39" spans="1:2" x14ac:dyDescent="0.3">
      <c r="A39" s="221">
        <v>40953</v>
      </c>
      <c r="B39" s="222">
        <v>18.44921875</v>
      </c>
    </row>
    <row r="40" spans="1:2" x14ac:dyDescent="0.3">
      <c r="A40" s="221">
        <v>40954</v>
      </c>
      <c r="B40" s="222">
        <v>18.44921875</v>
      </c>
    </row>
    <row r="41" spans="1:2" x14ac:dyDescent="0.3">
      <c r="A41" s="221">
        <v>40955</v>
      </c>
      <c r="B41" s="222">
        <v>18.408174514770511</v>
      </c>
    </row>
    <row r="42" spans="1:2" x14ac:dyDescent="0.3">
      <c r="A42" s="221">
        <v>40956</v>
      </c>
      <c r="B42" s="222">
        <v>18.572343826293949</v>
      </c>
    </row>
    <row r="43" spans="1:2" x14ac:dyDescent="0.3">
      <c r="A43" s="221">
        <v>40962</v>
      </c>
      <c r="B43" s="222">
        <v>19.023834228515621</v>
      </c>
    </row>
    <row r="44" spans="1:2" x14ac:dyDescent="0.3">
      <c r="A44" s="221">
        <v>40963</v>
      </c>
      <c r="B44" s="222">
        <v>18.880178451538089</v>
      </c>
    </row>
    <row r="45" spans="1:2" x14ac:dyDescent="0.3">
      <c r="A45" s="221">
        <v>40966</v>
      </c>
      <c r="B45" s="222">
        <v>19.1469612121582</v>
      </c>
    </row>
    <row r="46" spans="1:2" x14ac:dyDescent="0.3">
      <c r="A46" s="221">
        <v>40967</v>
      </c>
      <c r="B46" s="222">
        <v>18.9827880859375</v>
      </c>
    </row>
    <row r="47" spans="1:2" x14ac:dyDescent="0.3">
      <c r="A47" s="221">
        <v>40968</v>
      </c>
      <c r="B47" s="222">
        <v>19.023834228515621</v>
      </c>
    </row>
    <row r="48" spans="1:2" x14ac:dyDescent="0.3">
      <c r="A48" s="221">
        <v>40969</v>
      </c>
      <c r="B48" s="222">
        <v>19.0033073425293</v>
      </c>
    </row>
    <row r="49" spans="1:2" x14ac:dyDescent="0.3">
      <c r="A49" s="221">
        <v>40970</v>
      </c>
      <c r="B49" s="222">
        <v>19.064874649047852</v>
      </c>
    </row>
    <row r="50" spans="1:2" x14ac:dyDescent="0.3">
      <c r="A50" s="221">
        <v>40973</v>
      </c>
      <c r="B50" s="222">
        <v>19.08539962768555</v>
      </c>
    </row>
    <row r="51" spans="1:2" x14ac:dyDescent="0.3">
      <c r="A51" s="221">
        <v>40974</v>
      </c>
      <c r="B51" s="222">
        <v>18.4697380065918</v>
      </c>
    </row>
    <row r="52" spans="1:2" x14ac:dyDescent="0.3">
      <c r="A52" s="221">
        <v>40975</v>
      </c>
      <c r="B52" s="222">
        <v>18.367128372192379</v>
      </c>
    </row>
    <row r="53" spans="1:2" x14ac:dyDescent="0.3">
      <c r="A53" s="221">
        <v>40976</v>
      </c>
      <c r="B53" s="222">
        <v>18.798091888427731</v>
      </c>
    </row>
    <row r="54" spans="1:2" x14ac:dyDescent="0.3">
      <c r="A54" s="221">
        <v>40977</v>
      </c>
      <c r="B54" s="222">
        <v>18.798091888427731</v>
      </c>
    </row>
    <row r="55" spans="1:2" x14ac:dyDescent="0.3">
      <c r="A55" s="221">
        <v>40980</v>
      </c>
      <c r="B55" s="222">
        <v>19.023834228515621</v>
      </c>
    </row>
    <row r="56" spans="1:2" x14ac:dyDescent="0.3">
      <c r="A56" s="221">
        <v>40981</v>
      </c>
      <c r="B56" s="222">
        <v>19.064874649047852</v>
      </c>
    </row>
    <row r="57" spans="1:2" x14ac:dyDescent="0.3">
      <c r="A57" s="221">
        <v>40982</v>
      </c>
      <c r="B57" s="222">
        <v>19.10592079162598</v>
      </c>
    </row>
    <row r="58" spans="1:2" x14ac:dyDescent="0.3">
      <c r="A58" s="221">
        <v>40983</v>
      </c>
      <c r="B58" s="222">
        <v>19.10592079162598</v>
      </c>
    </row>
    <row r="59" spans="1:2" x14ac:dyDescent="0.3">
      <c r="A59" s="221">
        <v>40984</v>
      </c>
      <c r="B59" s="222">
        <v>19.167488098144531</v>
      </c>
    </row>
    <row r="60" spans="1:2" x14ac:dyDescent="0.3">
      <c r="A60" s="221">
        <v>40987</v>
      </c>
      <c r="B60" s="222">
        <v>19.22905349731445</v>
      </c>
    </row>
    <row r="61" spans="1:2" x14ac:dyDescent="0.3">
      <c r="A61" s="221">
        <v>40988</v>
      </c>
      <c r="B61" s="222">
        <v>19.32065391540527</v>
      </c>
    </row>
    <row r="62" spans="1:2" x14ac:dyDescent="0.3">
      <c r="A62" s="221">
        <v>40989</v>
      </c>
      <c r="B62" s="222">
        <v>19.279018402099609</v>
      </c>
    </row>
    <row r="63" spans="1:2" x14ac:dyDescent="0.3">
      <c r="A63" s="221">
        <v>40990</v>
      </c>
      <c r="B63" s="222">
        <v>18.8418083190918</v>
      </c>
    </row>
    <row r="64" spans="1:2" x14ac:dyDescent="0.3">
      <c r="A64" s="221">
        <v>40991</v>
      </c>
      <c r="B64" s="222">
        <v>19.15410041809082</v>
      </c>
    </row>
    <row r="65" spans="1:2" x14ac:dyDescent="0.3">
      <c r="A65" s="221">
        <v>40994</v>
      </c>
      <c r="B65" s="222">
        <v>19.15410041809082</v>
      </c>
    </row>
    <row r="66" spans="1:2" x14ac:dyDescent="0.3">
      <c r="A66" s="221">
        <v>40995</v>
      </c>
      <c r="B66" s="222">
        <v>19.299837112426761</v>
      </c>
    </row>
    <row r="67" spans="1:2" x14ac:dyDescent="0.3">
      <c r="A67" s="221">
        <v>40996</v>
      </c>
      <c r="B67" s="222">
        <v>18.94589996337891</v>
      </c>
    </row>
    <row r="68" spans="1:2" x14ac:dyDescent="0.3">
      <c r="A68" s="221">
        <v>40997</v>
      </c>
      <c r="B68" s="222">
        <v>19.216560363769531</v>
      </c>
    </row>
    <row r="69" spans="1:2" x14ac:dyDescent="0.3">
      <c r="A69" s="221">
        <v>40998</v>
      </c>
      <c r="B69" s="222">
        <v>19.23737716674805</v>
      </c>
    </row>
    <row r="70" spans="1:2" x14ac:dyDescent="0.3">
      <c r="A70" s="221">
        <v>41001</v>
      </c>
      <c r="B70" s="222">
        <v>19.258197784423832</v>
      </c>
    </row>
    <row r="71" spans="1:2" x14ac:dyDescent="0.3">
      <c r="A71" s="221">
        <v>41002</v>
      </c>
      <c r="B71" s="222">
        <v>19.19573974609375</v>
      </c>
    </row>
    <row r="72" spans="1:2" x14ac:dyDescent="0.3">
      <c r="A72" s="221">
        <v>41003</v>
      </c>
      <c r="B72" s="222">
        <v>19.13327789306641</v>
      </c>
    </row>
    <row r="73" spans="1:2" x14ac:dyDescent="0.3">
      <c r="A73" s="221">
        <v>41004</v>
      </c>
      <c r="B73" s="222">
        <v>19.029180526733398</v>
      </c>
    </row>
    <row r="74" spans="1:2" x14ac:dyDescent="0.3">
      <c r="A74" s="221">
        <v>41008</v>
      </c>
      <c r="B74" s="222">
        <v>18.987541198730469</v>
      </c>
    </row>
    <row r="75" spans="1:2" x14ac:dyDescent="0.3">
      <c r="A75" s="221">
        <v>41009</v>
      </c>
      <c r="B75" s="222">
        <v>18.96672439575195</v>
      </c>
    </row>
    <row r="76" spans="1:2" x14ac:dyDescent="0.3">
      <c r="A76" s="221">
        <v>41010</v>
      </c>
      <c r="B76" s="222">
        <v>18.96672439575195</v>
      </c>
    </row>
    <row r="77" spans="1:2" x14ac:dyDescent="0.3">
      <c r="A77" s="221">
        <v>41011</v>
      </c>
      <c r="B77" s="222">
        <v>18.96672439575195</v>
      </c>
    </row>
    <row r="78" spans="1:2" x14ac:dyDescent="0.3">
      <c r="A78" s="221">
        <v>41012</v>
      </c>
      <c r="B78" s="222">
        <v>19.19573974609375</v>
      </c>
    </row>
    <row r="79" spans="1:2" x14ac:dyDescent="0.3">
      <c r="A79" s="221">
        <v>41015</v>
      </c>
      <c r="B79" s="222">
        <v>19.174922943115231</v>
      </c>
    </row>
    <row r="80" spans="1:2" x14ac:dyDescent="0.3">
      <c r="A80" s="221">
        <v>41016</v>
      </c>
      <c r="B80" s="222">
        <v>19.216560363769531</v>
      </c>
    </row>
    <row r="81" spans="1:2" x14ac:dyDescent="0.3">
      <c r="A81" s="221">
        <v>41017</v>
      </c>
      <c r="B81" s="222">
        <v>19.299837112426761</v>
      </c>
    </row>
    <row r="82" spans="1:2" x14ac:dyDescent="0.3">
      <c r="A82" s="221">
        <v>41018</v>
      </c>
      <c r="B82" s="222">
        <v>19.695413589477539</v>
      </c>
    </row>
    <row r="83" spans="1:2" x14ac:dyDescent="0.3">
      <c r="A83" s="221">
        <v>41019</v>
      </c>
      <c r="B83" s="222">
        <v>19.674589157104489</v>
      </c>
    </row>
    <row r="84" spans="1:2" x14ac:dyDescent="0.3">
      <c r="A84" s="221">
        <v>41022</v>
      </c>
      <c r="B84" s="222">
        <v>19.986885070800781</v>
      </c>
    </row>
    <row r="85" spans="1:2" x14ac:dyDescent="0.3">
      <c r="A85" s="221">
        <v>41023</v>
      </c>
      <c r="B85" s="222">
        <v>20.319999694824219</v>
      </c>
    </row>
    <row r="86" spans="1:2" x14ac:dyDescent="0.3">
      <c r="A86" s="221">
        <v>41024</v>
      </c>
      <c r="B86" s="222">
        <v>20.694757461547852</v>
      </c>
    </row>
    <row r="87" spans="1:2" x14ac:dyDescent="0.3">
      <c r="A87" s="221">
        <v>41025</v>
      </c>
      <c r="B87" s="222">
        <v>21.194429397583011</v>
      </c>
    </row>
    <row r="88" spans="1:2" x14ac:dyDescent="0.3">
      <c r="A88" s="221">
        <v>41026</v>
      </c>
      <c r="B88" s="222">
        <v>20.798854827880859</v>
      </c>
    </row>
    <row r="89" spans="1:2" x14ac:dyDescent="0.3">
      <c r="A89" s="221">
        <v>41029</v>
      </c>
      <c r="B89" s="222">
        <v>20.778032302856449</v>
      </c>
    </row>
    <row r="90" spans="1:2" x14ac:dyDescent="0.3">
      <c r="A90" s="221">
        <v>41031</v>
      </c>
      <c r="B90" s="222">
        <v>21.152788162231449</v>
      </c>
    </row>
    <row r="91" spans="1:2" x14ac:dyDescent="0.3">
      <c r="A91" s="221">
        <v>41032</v>
      </c>
      <c r="B91" s="222">
        <v>21.21524620056152</v>
      </c>
    </row>
    <row r="92" spans="1:2" x14ac:dyDescent="0.3">
      <c r="A92" s="221">
        <v>41033</v>
      </c>
      <c r="B92" s="222">
        <v>21.256889343261719</v>
      </c>
    </row>
    <row r="93" spans="1:2" x14ac:dyDescent="0.3">
      <c r="A93" s="221">
        <v>41036</v>
      </c>
      <c r="B93" s="222">
        <v>21.236068725585941</v>
      </c>
    </row>
    <row r="94" spans="1:2" x14ac:dyDescent="0.3">
      <c r="A94" s="221">
        <v>41037</v>
      </c>
      <c r="B94" s="222">
        <v>21.122909545898441</v>
      </c>
    </row>
    <row r="95" spans="1:2" x14ac:dyDescent="0.3">
      <c r="A95" s="221">
        <v>41038</v>
      </c>
      <c r="B95" s="222">
        <v>21.311508178710941</v>
      </c>
    </row>
    <row r="96" spans="1:2" x14ac:dyDescent="0.3">
      <c r="A96" s="221">
        <v>41039</v>
      </c>
      <c r="B96" s="222">
        <v>22.6107292175293</v>
      </c>
    </row>
    <row r="97" spans="1:2" x14ac:dyDescent="0.3">
      <c r="A97" s="221">
        <v>41040</v>
      </c>
      <c r="B97" s="222">
        <v>22.254489898681641</v>
      </c>
    </row>
    <row r="98" spans="1:2" x14ac:dyDescent="0.3">
      <c r="A98" s="221">
        <v>41043</v>
      </c>
      <c r="B98" s="222">
        <v>21.793476104736332</v>
      </c>
    </row>
    <row r="99" spans="1:2" x14ac:dyDescent="0.3">
      <c r="A99" s="221">
        <v>41044</v>
      </c>
      <c r="B99" s="222">
        <v>21.793476104736332</v>
      </c>
    </row>
    <row r="100" spans="1:2" x14ac:dyDescent="0.3">
      <c r="A100" s="221">
        <v>41045</v>
      </c>
      <c r="B100" s="222">
        <v>21.793476104736332</v>
      </c>
    </row>
    <row r="101" spans="1:2" x14ac:dyDescent="0.3">
      <c r="A101" s="221">
        <v>41046</v>
      </c>
      <c r="B101" s="222">
        <v>21.94016075134277</v>
      </c>
    </row>
    <row r="102" spans="1:2" x14ac:dyDescent="0.3">
      <c r="A102" s="221">
        <v>41047</v>
      </c>
      <c r="B102" s="222">
        <v>21.94016075134277</v>
      </c>
    </row>
    <row r="103" spans="1:2" x14ac:dyDescent="0.3">
      <c r="A103" s="221">
        <v>41050</v>
      </c>
      <c r="B103" s="222">
        <v>21.94016075134277</v>
      </c>
    </row>
    <row r="104" spans="1:2" x14ac:dyDescent="0.3">
      <c r="A104" s="221">
        <v>41051</v>
      </c>
      <c r="B104" s="222">
        <v>21.164815902709961</v>
      </c>
    </row>
    <row r="105" spans="1:2" x14ac:dyDescent="0.3">
      <c r="A105" s="221">
        <v>41052</v>
      </c>
      <c r="B105" s="222">
        <v>20.43138313293457</v>
      </c>
    </row>
    <row r="106" spans="1:2" x14ac:dyDescent="0.3">
      <c r="A106" s="221">
        <v>41053</v>
      </c>
      <c r="B106" s="222">
        <v>20.054189682006839</v>
      </c>
    </row>
    <row r="107" spans="1:2" x14ac:dyDescent="0.3">
      <c r="A107" s="221">
        <v>41054</v>
      </c>
      <c r="B107" s="222">
        <v>19.781770706176761</v>
      </c>
    </row>
    <row r="108" spans="1:2" x14ac:dyDescent="0.3">
      <c r="A108" s="221">
        <v>41057</v>
      </c>
      <c r="B108" s="222">
        <v>19.907505035400391</v>
      </c>
    </row>
    <row r="109" spans="1:2" x14ac:dyDescent="0.3">
      <c r="A109" s="221">
        <v>41058</v>
      </c>
      <c r="B109" s="222">
        <v>19.739860534667969</v>
      </c>
    </row>
    <row r="110" spans="1:2" x14ac:dyDescent="0.3">
      <c r="A110" s="221">
        <v>41059</v>
      </c>
      <c r="B110" s="222">
        <v>19.46744537353516</v>
      </c>
    </row>
    <row r="111" spans="1:2" x14ac:dyDescent="0.3">
      <c r="A111" s="221">
        <v>41060</v>
      </c>
      <c r="B111" s="222">
        <v>20.850484848022461</v>
      </c>
    </row>
    <row r="112" spans="1:2" x14ac:dyDescent="0.3">
      <c r="A112" s="221">
        <v>41061</v>
      </c>
      <c r="B112" s="222">
        <v>20.59902381896973</v>
      </c>
    </row>
    <row r="113" spans="1:2" x14ac:dyDescent="0.3">
      <c r="A113" s="221">
        <v>41064</v>
      </c>
      <c r="B113" s="222">
        <v>19.82368278503418</v>
      </c>
    </row>
    <row r="114" spans="1:2" x14ac:dyDescent="0.3">
      <c r="A114" s="221">
        <v>41065</v>
      </c>
      <c r="B114" s="222">
        <v>19.802726745605469</v>
      </c>
    </row>
    <row r="115" spans="1:2" x14ac:dyDescent="0.3">
      <c r="A115" s="221">
        <v>41066</v>
      </c>
      <c r="B115" s="222">
        <v>19.92845344543457</v>
      </c>
    </row>
    <row r="116" spans="1:2" x14ac:dyDescent="0.3">
      <c r="A116" s="221">
        <v>41068</v>
      </c>
      <c r="B116" s="222">
        <v>20.6828498840332</v>
      </c>
    </row>
    <row r="117" spans="1:2" x14ac:dyDescent="0.3">
      <c r="A117" s="221">
        <v>41071</v>
      </c>
      <c r="B117" s="222">
        <v>21.10195350646973</v>
      </c>
    </row>
    <row r="118" spans="1:2" x14ac:dyDescent="0.3">
      <c r="A118" s="221">
        <v>41072</v>
      </c>
      <c r="B118" s="222">
        <v>21.542011260986332</v>
      </c>
    </row>
    <row r="119" spans="1:2" x14ac:dyDescent="0.3">
      <c r="A119" s="221">
        <v>41073</v>
      </c>
      <c r="B119" s="222">
        <v>21.458192825317379</v>
      </c>
    </row>
    <row r="120" spans="1:2" x14ac:dyDescent="0.3">
      <c r="A120" s="221">
        <v>41074</v>
      </c>
      <c r="B120" s="222">
        <v>20.997175216674801</v>
      </c>
    </row>
    <row r="121" spans="1:2" x14ac:dyDescent="0.3">
      <c r="A121" s="221">
        <v>41075</v>
      </c>
      <c r="B121" s="222">
        <v>22.79932975769043</v>
      </c>
    </row>
    <row r="122" spans="1:2" x14ac:dyDescent="0.3">
      <c r="A122" s="221">
        <v>41078</v>
      </c>
      <c r="B122" s="222">
        <v>22.79932975769043</v>
      </c>
    </row>
    <row r="123" spans="1:2" x14ac:dyDescent="0.3">
      <c r="A123" s="221">
        <v>41079</v>
      </c>
      <c r="B123" s="222">
        <v>22.778373718261719</v>
      </c>
    </row>
    <row r="124" spans="1:2" x14ac:dyDescent="0.3">
      <c r="A124" s="221">
        <v>41080</v>
      </c>
      <c r="B124" s="222">
        <v>22.31735801696777</v>
      </c>
    </row>
    <row r="125" spans="1:2" x14ac:dyDescent="0.3">
      <c r="A125" s="221">
        <v>41081</v>
      </c>
      <c r="B125" s="222">
        <v>21.982074737548832</v>
      </c>
    </row>
    <row r="126" spans="1:2" x14ac:dyDescent="0.3">
      <c r="A126" s="221">
        <v>41082</v>
      </c>
      <c r="B126" s="222">
        <v>22.275444030761719</v>
      </c>
    </row>
    <row r="127" spans="1:2" x14ac:dyDescent="0.3">
      <c r="A127" s="221">
        <v>41085</v>
      </c>
      <c r="B127" s="222">
        <v>22.966970443725589</v>
      </c>
    </row>
    <row r="128" spans="1:2" x14ac:dyDescent="0.3">
      <c r="A128" s="221">
        <v>41086</v>
      </c>
      <c r="B128" s="222">
        <v>22.883146286010739</v>
      </c>
    </row>
    <row r="129" spans="1:2" x14ac:dyDescent="0.3">
      <c r="A129" s="221">
        <v>41087</v>
      </c>
      <c r="B129" s="222">
        <v>22.9879264831543</v>
      </c>
    </row>
    <row r="130" spans="1:2" x14ac:dyDescent="0.3">
      <c r="A130" s="221">
        <v>41088</v>
      </c>
      <c r="B130" s="222">
        <v>22.841239929199219</v>
      </c>
    </row>
    <row r="131" spans="1:2" x14ac:dyDescent="0.3">
      <c r="A131" s="221">
        <v>41089</v>
      </c>
      <c r="B131" s="222">
        <v>23.029840469360352</v>
      </c>
    </row>
    <row r="132" spans="1:2" x14ac:dyDescent="0.3">
      <c r="A132" s="221">
        <v>41092</v>
      </c>
      <c r="B132" s="222">
        <v>23.805185317993161</v>
      </c>
    </row>
    <row r="133" spans="1:2" x14ac:dyDescent="0.3">
      <c r="A133" s="221">
        <v>41093</v>
      </c>
      <c r="B133" s="222">
        <v>23.88900184631348</v>
      </c>
    </row>
    <row r="134" spans="1:2" x14ac:dyDescent="0.3">
      <c r="A134" s="221">
        <v>41094</v>
      </c>
      <c r="B134" s="222">
        <v>23.805185317993161</v>
      </c>
    </row>
    <row r="135" spans="1:2" x14ac:dyDescent="0.3">
      <c r="A135" s="221">
        <v>41095</v>
      </c>
      <c r="B135" s="222">
        <v>23.57467079162598</v>
      </c>
    </row>
    <row r="136" spans="1:2" x14ac:dyDescent="0.3">
      <c r="A136" s="221">
        <v>41096</v>
      </c>
      <c r="B136" s="222">
        <v>22.925058364868161</v>
      </c>
    </row>
    <row r="137" spans="1:2" x14ac:dyDescent="0.3">
      <c r="A137" s="221">
        <v>41100</v>
      </c>
      <c r="B137" s="222">
        <v>22.275444030761719</v>
      </c>
    </row>
    <row r="138" spans="1:2" x14ac:dyDescent="0.3">
      <c r="A138" s="221">
        <v>41101</v>
      </c>
      <c r="B138" s="222">
        <v>22.275444030761719</v>
      </c>
    </row>
    <row r="139" spans="1:2" x14ac:dyDescent="0.3">
      <c r="A139" s="221">
        <v>41102</v>
      </c>
      <c r="B139" s="222">
        <v>22.275444030761719</v>
      </c>
    </row>
    <row r="140" spans="1:2" x14ac:dyDescent="0.3">
      <c r="A140" s="221">
        <v>41103</v>
      </c>
      <c r="B140" s="222">
        <v>22.275444030761719</v>
      </c>
    </row>
    <row r="141" spans="1:2" x14ac:dyDescent="0.3">
      <c r="A141" s="221">
        <v>41106</v>
      </c>
      <c r="B141" s="222">
        <v>22.275444030761719</v>
      </c>
    </row>
    <row r="142" spans="1:2" x14ac:dyDescent="0.3">
      <c r="A142" s="221">
        <v>41107</v>
      </c>
      <c r="B142" s="222">
        <v>21.982074737548832</v>
      </c>
    </row>
    <row r="143" spans="1:2" x14ac:dyDescent="0.3">
      <c r="A143" s="221">
        <v>41108</v>
      </c>
      <c r="B143" s="222">
        <v>21.898252487182621</v>
      </c>
    </row>
    <row r="144" spans="1:2" x14ac:dyDescent="0.3">
      <c r="A144" s="221">
        <v>41109</v>
      </c>
      <c r="B144" s="222">
        <v>21.688703536987301</v>
      </c>
    </row>
    <row r="145" spans="1:2" x14ac:dyDescent="0.3">
      <c r="A145" s="221">
        <v>41110</v>
      </c>
      <c r="B145" s="222">
        <v>21.898252487182621</v>
      </c>
    </row>
    <row r="146" spans="1:2" x14ac:dyDescent="0.3">
      <c r="A146" s="221">
        <v>41113</v>
      </c>
      <c r="B146" s="222">
        <v>21.542011260986332</v>
      </c>
    </row>
    <row r="147" spans="1:2" x14ac:dyDescent="0.3">
      <c r="A147" s="221">
        <v>41114</v>
      </c>
      <c r="B147" s="222">
        <v>20.766668319702148</v>
      </c>
    </row>
    <row r="148" spans="1:2" x14ac:dyDescent="0.3">
      <c r="A148" s="221">
        <v>41115</v>
      </c>
      <c r="B148" s="222">
        <v>20.766668319702148</v>
      </c>
    </row>
    <row r="149" spans="1:2" x14ac:dyDescent="0.3">
      <c r="A149" s="221">
        <v>41116</v>
      </c>
      <c r="B149" s="222">
        <v>21.667743682861332</v>
      </c>
    </row>
    <row r="150" spans="1:2" x14ac:dyDescent="0.3">
      <c r="A150" s="221">
        <v>41117</v>
      </c>
      <c r="B150" s="222">
        <v>21.667743682861332</v>
      </c>
    </row>
    <row r="151" spans="1:2" x14ac:dyDescent="0.3">
      <c r="A151" s="221">
        <v>41120</v>
      </c>
      <c r="B151" s="222">
        <v>22.50595855712891</v>
      </c>
    </row>
    <row r="152" spans="1:2" x14ac:dyDescent="0.3">
      <c r="A152" s="221">
        <v>41121</v>
      </c>
      <c r="B152" s="222">
        <v>22.736465454101559</v>
      </c>
    </row>
    <row r="153" spans="1:2" x14ac:dyDescent="0.3">
      <c r="A153" s="221">
        <v>41122</v>
      </c>
      <c r="B153" s="222">
        <v>22.736465454101559</v>
      </c>
    </row>
    <row r="154" spans="1:2" x14ac:dyDescent="0.3">
      <c r="A154" s="221">
        <v>41123</v>
      </c>
      <c r="B154" s="222">
        <v>21.982074737548832</v>
      </c>
    </row>
    <row r="155" spans="1:2" x14ac:dyDescent="0.3">
      <c r="A155" s="221">
        <v>41124</v>
      </c>
      <c r="B155" s="222">
        <v>22.485000610351559</v>
      </c>
    </row>
    <row r="156" spans="1:2" x14ac:dyDescent="0.3">
      <c r="A156" s="221">
        <v>41127</v>
      </c>
      <c r="B156" s="222">
        <v>22.485000610351559</v>
      </c>
    </row>
    <row r="157" spans="1:2" x14ac:dyDescent="0.3">
      <c r="A157" s="221">
        <v>41128</v>
      </c>
      <c r="B157" s="222">
        <v>22.485000610351559</v>
      </c>
    </row>
    <row r="158" spans="1:2" x14ac:dyDescent="0.3">
      <c r="A158" s="221">
        <v>41129</v>
      </c>
      <c r="B158" s="222">
        <v>22.485000610351559</v>
      </c>
    </row>
    <row r="159" spans="1:2" x14ac:dyDescent="0.3">
      <c r="A159" s="221">
        <v>41130</v>
      </c>
      <c r="B159" s="222">
        <v>23.260345458984379</v>
      </c>
    </row>
    <row r="160" spans="1:2" x14ac:dyDescent="0.3">
      <c r="A160" s="221">
        <v>41131</v>
      </c>
      <c r="B160" s="222">
        <v>22.820283889770511</v>
      </c>
    </row>
    <row r="161" spans="1:2" x14ac:dyDescent="0.3">
      <c r="A161" s="221">
        <v>41134</v>
      </c>
      <c r="B161" s="222">
        <v>22.820283889770511</v>
      </c>
    </row>
    <row r="162" spans="1:2" x14ac:dyDescent="0.3">
      <c r="A162" s="221">
        <v>41135</v>
      </c>
      <c r="B162" s="222">
        <v>22.820283889770511</v>
      </c>
    </row>
    <row r="163" spans="1:2" x14ac:dyDescent="0.3">
      <c r="A163" s="221">
        <v>41136</v>
      </c>
      <c r="B163" s="222">
        <v>22.820283889770511</v>
      </c>
    </row>
    <row r="164" spans="1:2" x14ac:dyDescent="0.3">
      <c r="A164" s="221">
        <v>41137</v>
      </c>
      <c r="B164" s="222">
        <v>22.820283889770511</v>
      </c>
    </row>
    <row r="165" spans="1:2" x14ac:dyDescent="0.3">
      <c r="A165" s="221">
        <v>41138</v>
      </c>
      <c r="B165" s="222">
        <v>22.820283889770511</v>
      </c>
    </row>
    <row r="166" spans="1:2" x14ac:dyDescent="0.3">
      <c r="A166" s="221">
        <v>41141</v>
      </c>
      <c r="B166" s="222">
        <v>22.820283889770511</v>
      </c>
    </row>
    <row r="167" spans="1:2" x14ac:dyDescent="0.3">
      <c r="A167" s="221">
        <v>41142</v>
      </c>
      <c r="B167" s="222">
        <v>23.210647583007809</v>
      </c>
    </row>
    <row r="168" spans="1:2" x14ac:dyDescent="0.3">
      <c r="A168" s="221">
        <v>41143</v>
      </c>
      <c r="B168" s="222">
        <v>22.788631439208981</v>
      </c>
    </row>
    <row r="169" spans="1:2" x14ac:dyDescent="0.3">
      <c r="A169" s="221">
        <v>41144</v>
      </c>
      <c r="B169" s="222">
        <v>22.261117935180661</v>
      </c>
    </row>
    <row r="170" spans="1:2" x14ac:dyDescent="0.3">
      <c r="A170" s="221">
        <v>41145</v>
      </c>
      <c r="B170" s="222">
        <v>20.99508094787598</v>
      </c>
    </row>
    <row r="171" spans="1:2" x14ac:dyDescent="0.3">
      <c r="A171" s="221">
        <v>41148</v>
      </c>
      <c r="B171" s="222">
        <v>20.99508094787598</v>
      </c>
    </row>
    <row r="172" spans="1:2" x14ac:dyDescent="0.3">
      <c r="A172" s="221">
        <v>41149</v>
      </c>
      <c r="B172" s="222">
        <v>21.22719573974609</v>
      </c>
    </row>
    <row r="173" spans="1:2" x14ac:dyDescent="0.3">
      <c r="A173" s="221">
        <v>41150</v>
      </c>
      <c r="B173" s="222">
        <v>20.973981857299801</v>
      </c>
    </row>
    <row r="174" spans="1:2" x14ac:dyDescent="0.3">
      <c r="A174" s="221">
        <v>41151</v>
      </c>
      <c r="B174" s="222">
        <v>20.446468353271481</v>
      </c>
    </row>
    <row r="175" spans="1:2" x14ac:dyDescent="0.3">
      <c r="A175" s="221">
        <v>41152</v>
      </c>
      <c r="B175" s="222">
        <v>20.46756744384766</v>
      </c>
    </row>
    <row r="176" spans="1:2" x14ac:dyDescent="0.3">
      <c r="A176" s="221">
        <v>41155</v>
      </c>
      <c r="B176" s="222">
        <v>20.509769439697269</v>
      </c>
    </row>
    <row r="177" spans="1:2" x14ac:dyDescent="0.3">
      <c r="A177" s="221">
        <v>41156</v>
      </c>
      <c r="B177" s="222">
        <v>20.362068176269531</v>
      </c>
    </row>
    <row r="178" spans="1:2" x14ac:dyDescent="0.3">
      <c r="A178" s="221">
        <v>41157</v>
      </c>
      <c r="B178" s="222">
        <v>20.509769439697269</v>
      </c>
    </row>
    <row r="179" spans="1:2" x14ac:dyDescent="0.3">
      <c r="A179" s="221">
        <v>41158</v>
      </c>
      <c r="B179" s="222">
        <v>20.551973342895511</v>
      </c>
    </row>
    <row r="180" spans="1:2" x14ac:dyDescent="0.3">
      <c r="A180" s="221">
        <v>41162</v>
      </c>
      <c r="B180" s="222">
        <v>20.551973342895511</v>
      </c>
    </row>
    <row r="181" spans="1:2" x14ac:dyDescent="0.3">
      <c r="A181" s="221">
        <v>41163</v>
      </c>
      <c r="B181" s="222">
        <v>20.551973342895511</v>
      </c>
    </row>
    <row r="182" spans="1:2" x14ac:dyDescent="0.3">
      <c r="A182" s="221">
        <v>41164</v>
      </c>
      <c r="B182" s="222">
        <v>20.551973342895511</v>
      </c>
    </row>
    <row r="183" spans="1:2" x14ac:dyDescent="0.3">
      <c r="A183" s="221">
        <v>41165</v>
      </c>
      <c r="B183" s="222">
        <v>20.551973342895511</v>
      </c>
    </row>
    <row r="184" spans="1:2" x14ac:dyDescent="0.3">
      <c r="A184" s="221">
        <v>41166</v>
      </c>
      <c r="B184" s="222">
        <v>20.551973342895511</v>
      </c>
    </row>
    <row r="185" spans="1:2" x14ac:dyDescent="0.3">
      <c r="A185" s="221">
        <v>41169</v>
      </c>
      <c r="B185" s="222">
        <v>20.784078598022461</v>
      </c>
    </row>
    <row r="186" spans="1:2" x14ac:dyDescent="0.3">
      <c r="A186" s="221">
        <v>41170</v>
      </c>
      <c r="B186" s="222">
        <v>20.805177688598629</v>
      </c>
    </row>
    <row r="187" spans="1:2" x14ac:dyDescent="0.3">
      <c r="A187" s="221">
        <v>41171</v>
      </c>
      <c r="B187" s="222">
        <v>21.016183853149411</v>
      </c>
    </row>
    <row r="188" spans="1:2" x14ac:dyDescent="0.3">
      <c r="A188" s="221">
        <v>41172</v>
      </c>
      <c r="B188" s="222">
        <v>20.952884674072269</v>
      </c>
    </row>
    <row r="189" spans="1:2" x14ac:dyDescent="0.3">
      <c r="A189" s="221">
        <v>41173</v>
      </c>
      <c r="B189" s="222">
        <v>20.91068077087402</v>
      </c>
    </row>
    <row r="190" spans="1:2" x14ac:dyDescent="0.3">
      <c r="A190" s="221">
        <v>41176</v>
      </c>
      <c r="B190" s="222">
        <v>20.8262825012207</v>
      </c>
    </row>
    <row r="191" spans="1:2" x14ac:dyDescent="0.3">
      <c r="A191" s="221">
        <v>41177</v>
      </c>
      <c r="B191" s="222">
        <v>20.805177688598629</v>
      </c>
    </row>
    <row r="192" spans="1:2" x14ac:dyDescent="0.3">
      <c r="A192" s="221">
        <v>41178</v>
      </c>
      <c r="B192" s="222">
        <v>20.847379684448239</v>
      </c>
    </row>
    <row r="193" spans="1:2" x14ac:dyDescent="0.3">
      <c r="A193" s="221">
        <v>41179</v>
      </c>
      <c r="B193" s="222">
        <v>20.762979507446289</v>
      </c>
    </row>
    <row r="194" spans="1:2" x14ac:dyDescent="0.3">
      <c r="A194" s="221">
        <v>41180</v>
      </c>
      <c r="B194" s="222">
        <v>20.678573608398441</v>
      </c>
    </row>
    <row r="195" spans="1:2" x14ac:dyDescent="0.3">
      <c r="A195" s="221">
        <v>41183</v>
      </c>
      <c r="B195" s="222">
        <v>20.678573608398441</v>
      </c>
    </row>
    <row r="196" spans="1:2" x14ac:dyDescent="0.3">
      <c r="A196" s="221">
        <v>41184</v>
      </c>
      <c r="B196" s="222">
        <v>20.57307052612305</v>
      </c>
    </row>
    <row r="197" spans="1:2" x14ac:dyDescent="0.3">
      <c r="A197" s="221">
        <v>41185</v>
      </c>
      <c r="B197" s="222">
        <v>20.57307052612305</v>
      </c>
    </row>
    <row r="198" spans="1:2" x14ac:dyDescent="0.3">
      <c r="A198" s="221">
        <v>41186</v>
      </c>
      <c r="B198" s="222">
        <v>20.551973342895511</v>
      </c>
    </row>
    <row r="199" spans="1:2" x14ac:dyDescent="0.3">
      <c r="A199" s="221">
        <v>41187</v>
      </c>
      <c r="B199" s="222">
        <v>20.3831672668457</v>
      </c>
    </row>
    <row r="200" spans="1:2" x14ac:dyDescent="0.3">
      <c r="A200" s="221">
        <v>41190</v>
      </c>
      <c r="B200" s="222">
        <v>20.362068176269531</v>
      </c>
    </row>
    <row r="201" spans="1:2" x14ac:dyDescent="0.3">
      <c r="A201" s="221">
        <v>41191</v>
      </c>
      <c r="B201" s="222">
        <v>20.298765182495121</v>
      </c>
    </row>
    <row r="202" spans="1:2" x14ac:dyDescent="0.3">
      <c r="A202" s="221">
        <v>41192</v>
      </c>
      <c r="B202" s="222">
        <v>20.12995719909668</v>
      </c>
    </row>
    <row r="203" spans="1:2" x14ac:dyDescent="0.3">
      <c r="A203" s="221">
        <v>41193</v>
      </c>
      <c r="B203" s="222">
        <v>20.045558929443359</v>
      </c>
    </row>
    <row r="204" spans="1:2" x14ac:dyDescent="0.3">
      <c r="A204" s="221">
        <v>41197</v>
      </c>
      <c r="B204" s="222">
        <v>20.319864273071289</v>
      </c>
    </row>
    <row r="205" spans="1:2" x14ac:dyDescent="0.3">
      <c r="A205" s="221">
        <v>41198</v>
      </c>
      <c r="B205" s="222">
        <v>20.72077560424805</v>
      </c>
    </row>
    <row r="206" spans="1:2" x14ac:dyDescent="0.3">
      <c r="A206" s="221">
        <v>41199</v>
      </c>
      <c r="B206" s="222">
        <v>20.657476425170898</v>
      </c>
    </row>
    <row r="207" spans="1:2" x14ac:dyDescent="0.3">
      <c r="A207" s="221">
        <v>41200</v>
      </c>
      <c r="B207" s="222">
        <v>20.46756744384766</v>
      </c>
    </row>
    <row r="208" spans="1:2" x14ac:dyDescent="0.3">
      <c r="A208" s="221">
        <v>41201</v>
      </c>
      <c r="B208" s="222">
        <v>20.446468353271481</v>
      </c>
    </row>
    <row r="209" spans="1:2" x14ac:dyDescent="0.3">
      <c r="A209" s="221">
        <v>41204</v>
      </c>
      <c r="B209" s="222">
        <v>20.46756744384766</v>
      </c>
    </row>
    <row r="210" spans="1:2" x14ac:dyDescent="0.3">
      <c r="A210" s="221">
        <v>41205</v>
      </c>
      <c r="B210" s="222">
        <v>20.46756744384766</v>
      </c>
    </row>
    <row r="211" spans="1:2" x14ac:dyDescent="0.3">
      <c r="A211" s="221">
        <v>41206</v>
      </c>
      <c r="B211" s="222">
        <v>20.657476425170898</v>
      </c>
    </row>
    <row r="212" spans="1:2" x14ac:dyDescent="0.3">
      <c r="A212" s="221">
        <v>41207</v>
      </c>
      <c r="B212" s="222">
        <v>20.57307052612305</v>
      </c>
    </row>
    <row r="213" spans="1:2" x14ac:dyDescent="0.3">
      <c r="A213" s="221">
        <v>41208</v>
      </c>
      <c r="B213" s="222">
        <v>20.57307052612305</v>
      </c>
    </row>
    <row r="214" spans="1:2" x14ac:dyDescent="0.3">
      <c r="A214" s="221">
        <v>41211</v>
      </c>
      <c r="B214" s="222">
        <v>18.336410522460941</v>
      </c>
    </row>
    <row r="215" spans="1:2" x14ac:dyDescent="0.3">
      <c r="A215" s="221">
        <v>41212</v>
      </c>
      <c r="B215" s="222">
        <v>18.610719680786129</v>
      </c>
    </row>
    <row r="216" spans="1:2" x14ac:dyDescent="0.3">
      <c r="A216" s="221">
        <v>41213</v>
      </c>
      <c r="B216" s="222">
        <v>17.724494934082031</v>
      </c>
    </row>
    <row r="217" spans="1:2" x14ac:dyDescent="0.3">
      <c r="A217" s="221">
        <v>41214</v>
      </c>
      <c r="B217" s="222">
        <v>18.67402267456055</v>
      </c>
    </row>
    <row r="218" spans="1:2" x14ac:dyDescent="0.3">
      <c r="A218" s="221">
        <v>41218</v>
      </c>
      <c r="B218" s="222">
        <v>18.821725845336911</v>
      </c>
    </row>
    <row r="219" spans="1:2" x14ac:dyDescent="0.3">
      <c r="A219" s="221">
        <v>41219</v>
      </c>
      <c r="B219" s="222">
        <v>18.490177154541019</v>
      </c>
    </row>
    <row r="220" spans="1:2" x14ac:dyDescent="0.3">
      <c r="A220" s="221">
        <v>41220</v>
      </c>
      <c r="B220" s="222">
        <v>18.490177154541019</v>
      </c>
    </row>
    <row r="221" spans="1:2" x14ac:dyDescent="0.3">
      <c r="A221" s="221">
        <v>41221</v>
      </c>
      <c r="B221" s="222">
        <v>18.32015228271484</v>
      </c>
    </row>
    <row r="222" spans="1:2" x14ac:dyDescent="0.3">
      <c r="A222" s="221">
        <v>41222</v>
      </c>
      <c r="B222" s="222">
        <v>18.29890060424805</v>
      </c>
    </row>
    <row r="223" spans="1:2" x14ac:dyDescent="0.3">
      <c r="A223" s="221">
        <v>41225</v>
      </c>
      <c r="B223" s="222">
        <v>17.725065231323239</v>
      </c>
    </row>
    <row r="224" spans="1:2" x14ac:dyDescent="0.3">
      <c r="A224" s="221">
        <v>41226</v>
      </c>
      <c r="B224" s="222">
        <v>17.53378868103027</v>
      </c>
    </row>
    <row r="225" spans="1:2" x14ac:dyDescent="0.3">
      <c r="A225" s="221">
        <v>41227</v>
      </c>
      <c r="B225" s="222">
        <v>17.19373893737793</v>
      </c>
    </row>
    <row r="226" spans="1:2" x14ac:dyDescent="0.3">
      <c r="A226" s="221">
        <v>41229</v>
      </c>
      <c r="B226" s="222">
        <v>17.15123176574707</v>
      </c>
    </row>
    <row r="227" spans="1:2" x14ac:dyDescent="0.3">
      <c r="A227" s="221">
        <v>41232</v>
      </c>
      <c r="B227" s="222">
        <v>17.363763809204102</v>
      </c>
    </row>
    <row r="228" spans="1:2" x14ac:dyDescent="0.3">
      <c r="A228" s="221">
        <v>41234</v>
      </c>
      <c r="B228" s="222">
        <v>17.53378868103027</v>
      </c>
    </row>
    <row r="229" spans="1:2" x14ac:dyDescent="0.3">
      <c r="A229" s="221">
        <v>41235</v>
      </c>
      <c r="B229" s="222">
        <v>17.873836517333981</v>
      </c>
    </row>
    <row r="230" spans="1:2" x14ac:dyDescent="0.3">
      <c r="A230" s="221">
        <v>41236</v>
      </c>
      <c r="B230" s="222">
        <v>17.810077667236332</v>
      </c>
    </row>
    <row r="231" spans="1:2" x14ac:dyDescent="0.3">
      <c r="A231" s="221">
        <v>41239</v>
      </c>
      <c r="B231" s="222">
        <v>17.108724594116211</v>
      </c>
    </row>
    <row r="232" spans="1:2" x14ac:dyDescent="0.3">
      <c r="A232" s="221">
        <v>41240</v>
      </c>
      <c r="B232" s="222">
        <v>17.002456665039059</v>
      </c>
    </row>
    <row r="233" spans="1:2" x14ac:dyDescent="0.3">
      <c r="A233" s="221">
        <v>41241</v>
      </c>
      <c r="B233" s="222">
        <v>16.938699722290039</v>
      </c>
    </row>
    <row r="234" spans="1:2" x14ac:dyDescent="0.3">
      <c r="A234" s="221">
        <v>41242</v>
      </c>
      <c r="B234" s="222">
        <v>16.896196365356449</v>
      </c>
    </row>
    <row r="235" spans="1:2" x14ac:dyDescent="0.3">
      <c r="A235" s="221">
        <v>41243</v>
      </c>
      <c r="B235" s="222">
        <v>16.81118202209473</v>
      </c>
    </row>
    <row r="236" spans="1:2" x14ac:dyDescent="0.3">
      <c r="A236" s="221">
        <v>41246</v>
      </c>
      <c r="B236" s="222">
        <v>16.42862510681152</v>
      </c>
    </row>
    <row r="237" spans="1:2" x14ac:dyDescent="0.3">
      <c r="A237" s="221">
        <v>41247</v>
      </c>
      <c r="B237" s="222">
        <v>16.194841384887699</v>
      </c>
    </row>
    <row r="238" spans="1:2" x14ac:dyDescent="0.3">
      <c r="A238" s="221">
        <v>41248</v>
      </c>
      <c r="B238" s="222">
        <v>16.216098785400391</v>
      </c>
    </row>
    <row r="239" spans="1:2" x14ac:dyDescent="0.3">
      <c r="A239" s="221">
        <v>41249</v>
      </c>
      <c r="B239" s="222">
        <v>16.471132278442379</v>
      </c>
    </row>
    <row r="240" spans="1:2" x14ac:dyDescent="0.3">
      <c r="A240" s="221">
        <v>41250</v>
      </c>
      <c r="B240" s="222">
        <v>16.789926528930661</v>
      </c>
    </row>
    <row r="241" spans="1:2" x14ac:dyDescent="0.3">
      <c r="A241" s="221">
        <v>41253</v>
      </c>
      <c r="B241" s="222">
        <v>16.258600234985352</v>
      </c>
    </row>
    <row r="242" spans="1:2" x14ac:dyDescent="0.3">
      <c r="A242" s="221">
        <v>41254</v>
      </c>
      <c r="B242" s="222">
        <v>16.577398300170898</v>
      </c>
    </row>
    <row r="243" spans="1:2" x14ac:dyDescent="0.3">
      <c r="A243" s="221">
        <v>41255</v>
      </c>
      <c r="B243" s="222">
        <v>16.471132278442379</v>
      </c>
    </row>
    <row r="244" spans="1:2" x14ac:dyDescent="0.3">
      <c r="A244" s="221">
        <v>41256</v>
      </c>
      <c r="B244" s="222">
        <v>16.44987869262695</v>
      </c>
    </row>
    <row r="245" spans="1:2" x14ac:dyDescent="0.3">
      <c r="A245" s="221">
        <v>41257</v>
      </c>
      <c r="B245" s="222">
        <v>16.322357177734379</v>
      </c>
    </row>
    <row r="246" spans="1:2" x14ac:dyDescent="0.3">
      <c r="A246" s="221">
        <v>41260</v>
      </c>
      <c r="B246" s="222">
        <v>16.364871978759769</v>
      </c>
    </row>
    <row r="247" spans="1:2" x14ac:dyDescent="0.3">
      <c r="A247" s="221">
        <v>41261</v>
      </c>
      <c r="B247" s="222">
        <v>17.066217422485352</v>
      </c>
    </row>
    <row r="248" spans="1:2" x14ac:dyDescent="0.3">
      <c r="A248" s="221">
        <v>41262</v>
      </c>
      <c r="B248" s="222">
        <v>17.29999923706055</v>
      </c>
    </row>
    <row r="249" spans="1:2" x14ac:dyDescent="0.3">
      <c r="A249" s="221">
        <v>41263</v>
      </c>
      <c r="B249" s="222">
        <v>17.406267166137699</v>
      </c>
    </row>
    <row r="250" spans="1:2" x14ac:dyDescent="0.3">
      <c r="A250" s="221">
        <v>41264</v>
      </c>
      <c r="B250" s="222">
        <v>17.023712158203121</v>
      </c>
    </row>
    <row r="251" spans="1:2" x14ac:dyDescent="0.3">
      <c r="A251" s="221">
        <v>41269</v>
      </c>
      <c r="B251" s="222">
        <v>17.19373893737793</v>
      </c>
    </row>
    <row r="252" spans="1:2" x14ac:dyDescent="0.3">
      <c r="A252" s="221">
        <v>41270</v>
      </c>
      <c r="B252" s="222">
        <v>17.416532516479489</v>
      </c>
    </row>
    <row r="253" spans="1:2" x14ac:dyDescent="0.3">
      <c r="A253" s="221">
        <v>41271</v>
      </c>
      <c r="B253" s="222">
        <v>17.352262496948239</v>
      </c>
    </row>
    <row r="254" spans="1:2" x14ac:dyDescent="0.3">
      <c r="A254" s="221">
        <v>41276</v>
      </c>
      <c r="B254" s="222">
        <v>17.43795204162598</v>
      </c>
    </row>
    <row r="255" spans="1:2" x14ac:dyDescent="0.3">
      <c r="A255" s="221">
        <v>41277</v>
      </c>
      <c r="B255" s="222">
        <v>18.080633163452148</v>
      </c>
    </row>
    <row r="256" spans="1:2" x14ac:dyDescent="0.3">
      <c r="A256" s="221">
        <v>41278</v>
      </c>
      <c r="B256" s="222">
        <v>17.994941711425781</v>
      </c>
    </row>
    <row r="257" spans="1:2" x14ac:dyDescent="0.3">
      <c r="A257" s="221">
        <v>41281</v>
      </c>
      <c r="B257" s="222">
        <v>18.1448974609375</v>
      </c>
    </row>
    <row r="258" spans="1:2" x14ac:dyDescent="0.3">
      <c r="A258" s="221">
        <v>41282</v>
      </c>
      <c r="B258" s="222">
        <v>18.659038543701168</v>
      </c>
    </row>
    <row r="259" spans="1:2" x14ac:dyDescent="0.3">
      <c r="A259" s="221">
        <v>41283</v>
      </c>
      <c r="B259" s="222">
        <v>18.48765754699707</v>
      </c>
    </row>
    <row r="260" spans="1:2" x14ac:dyDescent="0.3">
      <c r="A260" s="221">
        <v>41284</v>
      </c>
      <c r="B260" s="222">
        <v>18.48765754699707</v>
      </c>
    </row>
    <row r="261" spans="1:2" x14ac:dyDescent="0.3">
      <c r="A261" s="221">
        <v>41285</v>
      </c>
      <c r="B261" s="222">
        <v>18.551931381225589</v>
      </c>
    </row>
    <row r="262" spans="1:2" x14ac:dyDescent="0.3">
      <c r="A262" s="221">
        <v>41288</v>
      </c>
      <c r="B262" s="222">
        <v>18.5305061340332</v>
      </c>
    </row>
    <row r="263" spans="1:2" x14ac:dyDescent="0.3">
      <c r="A263" s="221">
        <v>41289</v>
      </c>
      <c r="B263" s="222">
        <v>18.616191864013668</v>
      </c>
    </row>
    <row r="264" spans="1:2" x14ac:dyDescent="0.3">
      <c r="A264" s="221">
        <v>41290</v>
      </c>
      <c r="B264" s="222">
        <v>18.209165573120121</v>
      </c>
    </row>
    <row r="265" spans="1:2" x14ac:dyDescent="0.3">
      <c r="A265" s="221">
        <v>41291</v>
      </c>
      <c r="B265" s="222">
        <v>18.209165573120121</v>
      </c>
    </row>
    <row r="266" spans="1:2" x14ac:dyDescent="0.3">
      <c r="A266" s="221">
        <v>41292</v>
      </c>
      <c r="B266" s="222">
        <v>18.273433685302731</v>
      </c>
    </row>
    <row r="267" spans="1:2" x14ac:dyDescent="0.3">
      <c r="A267" s="221">
        <v>41295</v>
      </c>
      <c r="B267" s="222">
        <v>18.42338943481445</v>
      </c>
    </row>
    <row r="268" spans="1:2" x14ac:dyDescent="0.3">
      <c r="A268" s="221">
        <v>41296</v>
      </c>
      <c r="B268" s="222">
        <v>18.42338943481445</v>
      </c>
    </row>
    <row r="269" spans="1:2" x14ac:dyDescent="0.3">
      <c r="A269" s="221">
        <v>41297</v>
      </c>
      <c r="B269" s="222">
        <v>18.42338943481445</v>
      </c>
    </row>
    <row r="270" spans="1:2" x14ac:dyDescent="0.3">
      <c r="A270" s="221">
        <v>41298</v>
      </c>
      <c r="B270" s="222">
        <v>18.359125137329102</v>
      </c>
    </row>
    <row r="271" spans="1:2" x14ac:dyDescent="0.3">
      <c r="A271" s="221">
        <v>41302</v>
      </c>
      <c r="B271" s="222">
        <v>18.444814682006839</v>
      </c>
    </row>
    <row r="272" spans="1:2" x14ac:dyDescent="0.3">
      <c r="A272" s="221">
        <v>41303</v>
      </c>
      <c r="B272" s="222">
        <v>18.187742233276371</v>
      </c>
    </row>
    <row r="273" spans="1:2" x14ac:dyDescent="0.3">
      <c r="A273" s="221">
        <v>41304</v>
      </c>
      <c r="B273" s="222">
        <v>18.10205078125</v>
      </c>
    </row>
    <row r="274" spans="1:2" x14ac:dyDescent="0.3">
      <c r="A274" s="221">
        <v>41305</v>
      </c>
      <c r="B274" s="222">
        <v>18.016363143920898</v>
      </c>
    </row>
    <row r="275" spans="1:2" x14ac:dyDescent="0.3">
      <c r="A275" s="221">
        <v>41306</v>
      </c>
      <c r="B275" s="222">
        <v>18.016363143920898</v>
      </c>
    </row>
    <row r="276" spans="1:2" x14ac:dyDescent="0.3">
      <c r="A276" s="221">
        <v>41309</v>
      </c>
      <c r="B276" s="222">
        <v>17.973518371582031</v>
      </c>
    </row>
    <row r="277" spans="1:2" x14ac:dyDescent="0.3">
      <c r="A277" s="221">
        <v>41310</v>
      </c>
      <c r="B277" s="222">
        <v>18.037784576416019</v>
      </c>
    </row>
    <row r="278" spans="1:2" x14ac:dyDescent="0.3">
      <c r="A278" s="221">
        <v>41311</v>
      </c>
      <c r="B278" s="222">
        <v>18.187742233276371</v>
      </c>
    </row>
    <row r="279" spans="1:2" x14ac:dyDescent="0.3">
      <c r="A279" s="221">
        <v>41312</v>
      </c>
      <c r="B279" s="222">
        <v>17.8878288269043</v>
      </c>
    </row>
    <row r="280" spans="1:2" x14ac:dyDescent="0.3">
      <c r="A280" s="221">
        <v>41313</v>
      </c>
      <c r="B280" s="222">
        <v>17.8449821472168</v>
      </c>
    </row>
    <row r="281" spans="1:2" x14ac:dyDescent="0.3">
      <c r="A281" s="221">
        <v>41318</v>
      </c>
      <c r="B281" s="222">
        <v>17.15946006774902</v>
      </c>
    </row>
    <row r="282" spans="1:2" x14ac:dyDescent="0.3">
      <c r="A282" s="221">
        <v>41319</v>
      </c>
      <c r="B282" s="222">
        <v>17.138040542602539</v>
      </c>
    </row>
    <row r="283" spans="1:2" x14ac:dyDescent="0.3">
      <c r="A283" s="221">
        <v>41320</v>
      </c>
      <c r="B283" s="222">
        <v>17.07376861572266</v>
      </c>
    </row>
    <row r="284" spans="1:2" x14ac:dyDescent="0.3">
      <c r="A284" s="221">
        <v>41323</v>
      </c>
      <c r="B284" s="222">
        <v>16.988079071044918</v>
      </c>
    </row>
    <row r="285" spans="1:2" x14ac:dyDescent="0.3">
      <c r="A285" s="221">
        <v>41324</v>
      </c>
      <c r="B285" s="222">
        <v>17.630756378173832</v>
      </c>
    </row>
    <row r="286" spans="1:2" x14ac:dyDescent="0.3">
      <c r="A286" s="221">
        <v>41325</v>
      </c>
      <c r="B286" s="222">
        <v>17.86640548706055</v>
      </c>
    </row>
    <row r="287" spans="1:2" x14ac:dyDescent="0.3">
      <c r="A287" s="221">
        <v>41326</v>
      </c>
      <c r="B287" s="222">
        <v>18.10205078125</v>
      </c>
    </row>
    <row r="288" spans="1:2" x14ac:dyDescent="0.3">
      <c r="A288" s="221">
        <v>41327</v>
      </c>
      <c r="B288" s="222">
        <v>17.780715942382809</v>
      </c>
    </row>
    <row r="289" spans="1:2" x14ac:dyDescent="0.3">
      <c r="A289" s="221">
        <v>41330</v>
      </c>
      <c r="B289" s="222">
        <v>17.952095031738281</v>
      </c>
    </row>
    <row r="290" spans="1:2" x14ac:dyDescent="0.3">
      <c r="A290" s="221">
        <v>41331</v>
      </c>
      <c r="B290" s="222">
        <v>18.316280364990231</v>
      </c>
    </row>
    <row r="291" spans="1:2" x14ac:dyDescent="0.3">
      <c r="A291" s="221">
        <v>41332</v>
      </c>
      <c r="B291" s="222">
        <v>18.48765754699707</v>
      </c>
    </row>
    <row r="292" spans="1:2" x14ac:dyDescent="0.3">
      <c r="A292" s="221">
        <v>41333</v>
      </c>
      <c r="B292" s="222">
        <v>18.401968002319339</v>
      </c>
    </row>
    <row r="293" spans="1:2" x14ac:dyDescent="0.3">
      <c r="A293" s="221">
        <v>41334</v>
      </c>
      <c r="B293" s="222">
        <v>18.50908279418945</v>
      </c>
    </row>
    <row r="294" spans="1:2" x14ac:dyDescent="0.3">
      <c r="A294" s="221">
        <v>41337</v>
      </c>
      <c r="B294" s="222">
        <v>18.316280364990231</v>
      </c>
    </row>
    <row r="295" spans="1:2" x14ac:dyDescent="0.3">
      <c r="A295" s="221">
        <v>41338</v>
      </c>
      <c r="B295" s="222">
        <v>18.401968002319339</v>
      </c>
    </row>
    <row r="296" spans="1:2" x14ac:dyDescent="0.3">
      <c r="A296" s="221">
        <v>41339</v>
      </c>
      <c r="B296" s="222">
        <v>18.337699890136719</v>
      </c>
    </row>
    <row r="297" spans="1:2" x14ac:dyDescent="0.3">
      <c r="A297" s="221">
        <v>41340</v>
      </c>
      <c r="B297" s="222">
        <v>18.42338943481445</v>
      </c>
    </row>
    <row r="298" spans="1:2" x14ac:dyDescent="0.3">
      <c r="A298" s="221">
        <v>41341</v>
      </c>
      <c r="B298" s="222">
        <v>19.194601058959961</v>
      </c>
    </row>
    <row r="299" spans="1:2" x14ac:dyDescent="0.3">
      <c r="A299" s="221">
        <v>41344</v>
      </c>
      <c r="B299" s="222">
        <v>19.15175819396973</v>
      </c>
    </row>
    <row r="300" spans="1:2" x14ac:dyDescent="0.3">
      <c r="A300" s="221">
        <v>41345</v>
      </c>
      <c r="B300" s="222">
        <v>19.237445831298832</v>
      </c>
    </row>
    <row r="301" spans="1:2" x14ac:dyDescent="0.3">
      <c r="A301" s="221">
        <v>41346</v>
      </c>
      <c r="B301" s="222">
        <v>19.194601058959961</v>
      </c>
    </row>
    <row r="302" spans="1:2" x14ac:dyDescent="0.3">
      <c r="A302" s="221">
        <v>41347</v>
      </c>
      <c r="B302" s="222">
        <v>19.280290603637699</v>
      </c>
    </row>
    <row r="303" spans="1:2" x14ac:dyDescent="0.3">
      <c r="A303" s="221">
        <v>41348</v>
      </c>
      <c r="B303" s="222">
        <v>19.623052597045898</v>
      </c>
    </row>
    <row r="304" spans="1:2" x14ac:dyDescent="0.3">
      <c r="A304" s="221">
        <v>41351</v>
      </c>
      <c r="B304" s="222">
        <v>19.730169296264648</v>
      </c>
    </row>
    <row r="305" spans="1:2" x14ac:dyDescent="0.3">
      <c r="A305" s="221">
        <v>41352</v>
      </c>
      <c r="B305" s="222">
        <v>19.351827621459961</v>
      </c>
    </row>
    <row r="306" spans="1:2" x14ac:dyDescent="0.3">
      <c r="A306" s="221">
        <v>41353</v>
      </c>
      <c r="B306" s="222">
        <v>19.264852523803711</v>
      </c>
    </row>
    <row r="307" spans="1:2" x14ac:dyDescent="0.3">
      <c r="A307" s="221">
        <v>41354</v>
      </c>
      <c r="B307" s="222">
        <v>19.221366882324219</v>
      </c>
    </row>
    <row r="308" spans="1:2" x14ac:dyDescent="0.3">
      <c r="A308" s="221">
        <v>41355</v>
      </c>
      <c r="B308" s="222">
        <v>19.156131744384769</v>
      </c>
    </row>
    <row r="309" spans="1:2" x14ac:dyDescent="0.3">
      <c r="A309" s="221">
        <v>41358</v>
      </c>
      <c r="B309" s="222">
        <v>19.090900421142582</v>
      </c>
    </row>
    <row r="310" spans="1:2" x14ac:dyDescent="0.3">
      <c r="A310" s="221">
        <v>41359</v>
      </c>
      <c r="B310" s="222">
        <v>19.177877426147461</v>
      </c>
    </row>
    <row r="311" spans="1:2" x14ac:dyDescent="0.3">
      <c r="A311" s="221">
        <v>41360</v>
      </c>
      <c r="B311" s="222">
        <v>19.264852523803711</v>
      </c>
    </row>
    <row r="312" spans="1:2" x14ac:dyDescent="0.3">
      <c r="A312" s="221">
        <v>41361</v>
      </c>
      <c r="B312" s="222">
        <v>19.264852523803711</v>
      </c>
    </row>
    <row r="313" spans="1:2" x14ac:dyDescent="0.3">
      <c r="A313" s="221">
        <v>41365</v>
      </c>
      <c r="B313" s="222">
        <v>19.308343887329102</v>
      </c>
    </row>
    <row r="314" spans="1:2" x14ac:dyDescent="0.3">
      <c r="A314" s="221">
        <v>41366</v>
      </c>
      <c r="B314" s="222">
        <v>19.003927230834961</v>
      </c>
    </row>
    <row r="315" spans="1:2" x14ac:dyDescent="0.3">
      <c r="A315" s="221">
        <v>41367</v>
      </c>
      <c r="B315" s="222">
        <v>19.525774002075199</v>
      </c>
    </row>
    <row r="316" spans="1:2" x14ac:dyDescent="0.3">
      <c r="A316" s="221">
        <v>41368</v>
      </c>
      <c r="B316" s="222">
        <v>19.134391784667969</v>
      </c>
    </row>
    <row r="317" spans="1:2" x14ac:dyDescent="0.3">
      <c r="A317" s="221">
        <v>41369</v>
      </c>
      <c r="B317" s="222">
        <v>19.11264610290527</v>
      </c>
    </row>
    <row r="318" spans="1:2" x14ac:dyDescent="0.3">
      <c r="A318" s="221">
        <v>41372</v>
      </c>
      <c r="B318" s="222">
        <v>19.351827621459961</v>
      </c>
    </row>
    <row r="319" spans="1:2" x14ac:dyDescent="0.3">
      <c r="A319" s="221">
        <v>41373</v>
      </c>
      <c r="B319" s="222">
        <v>19.74321365356445</v>
      </c>
    </row>
    <row r="320" spans="1:2" x14ac:dyDescent="0.3">
      <c r="A320" s="221">
        <v>41374</v>
      </c>
      <c r="B320" s="222">
        <v>20.069370269775391</v>
      </c>
    </row>
    <row r="321" spans="1:2" x14ac:dyDescent="0.3">
      <c r="A321" s="221">
        <v>41375</v>
      </c>
      <c r="B321" s="222">
        <v>20.243314743041989</v>
      </c>
    </row>
    <row r="322" spans="1:2" x14ac:dyDescent="0.3">
      <c r="A322" s="221">
        <v>41376</v>
      </c>
      <c r="B322" s="222">
        <v>20.46075439453125</v>
      </c>
    </row>
    <row r="323" spans="1:2" x14ac:dyDescent="0.3">
      <c r="A323" s="221">
        <v>41379</v>
      </c>
      <c r="B323" s="222">
        <v>20.243314743041989</v>
      </c>
    </row>
    <row r="324" spans="1:2" x14ac:dyDescent="0.3">
      <c r="A324" s="221">
        <v>41380</v>
      </c>
      <c r="B324" s="222">
        <v>20.134599685668949</v>
      </c>
    </row>
    <row r="325" spans="1:2" x14ac:dyDescent="0.3">
      <c r="A325" s="221">
        <v>41381</v>
      </c>
      <c r="B325" s="222">
        <v>20.22157096862793</v>
      </c>
    </row>
    <row r="326" spans="1:2" x14ac:dyDescent="0.3">
      <c r="A326" s="221">
        <v>41382</v>
      </c>
      <c r="B326" s="222">
        <v>20.178083419799801</v>
      </c>
    </row>
    <row r="327" spans="1:2" x14ac:dyDescent="0.3">
      <c r="A327" s="221">
        <v>41383</v>
      </c>
      <c r="B327" s="222">
        <v>20.22157096862793</v>
      </c>
    </row>
    <row r="328" spans="1:2" x14ac:dyDescent="0.3">
      <c r="A328" s="221">
        <v>41386</v>
      </c>
      <c r="B328" s="222">
        <v>20.634702682495121</v>
      </c>
    </row>
    <row r="329" spans="1:2" x14ac:dyDescent="0.3">
      <c r="A329" s="221">
        <v>41387</v>
      </c>
      <c r="B329" s="222">
        <v>20.786907196044918</v>
      </c>
    </row>
    <row r="330" spans="1:2" x14ac:dyDescent="0.3">
      <c r="A330" s="221">
        <v>41388</v>
      </c>
      <c r="B330" s="222">
        <v>21.265266418457031</v>
      </c>
    </row>
    <row r="331" spans="1:2" x14ac:dyDescent="0.3">
      <c r="A331" s="221">
        <v>41389</v>
      </c>
      <c r="B331" s="222">
        <v>21.22177696228027</v>
      </c>
    </row>
    <row r="332" spans="1:2" x14ac:dyDescent="0.3">
      <c r="A332" s="221">
        <v>41390</v>
      </c>
      <c r="B332" s="222">
        <v>21.22177696228027</v>
      </c>
    </row>
    <row r="333" spans="1:2" x14ac:dyDescent="0.3">
      <c r="A333" s="221">
        <v>41393</v>
      </c>
      <c r="B333" s="222">
        <v>20.65644645690918</v>
      </c>
    </row>
    <row r="334" spans="1:2" x14ac:dyDescent="0.3">
      <c r="A334" s="221">
        <v>41394</v>
      </c>
      <c r="B334" s="222">
        <v>21.015457153320309</v>
      </c>
    </row>
    <row r="335" spans="1:2" x14ac:dyDescent="0.3">
      <c r="A335" s="221">
        <v>41396</v>
      </c>
      <c r="B335" s="222">
        <v>21.081130981445309</v>
      </c>
    </row>
    <row r="336" spans="1:2" x14ac:dyDescent="0.3">
      <c r="A336" s="221">
        <v>41397</v>
      </c>
      <c r="B336" s="222">
        <v>21.146804809570309</v>
      </c>
    </row>
    <row r="337" spans="1:2" x14ac:dyDescent="0.3">
      <c r="A337" s="221">
        <v>41400</v>
      </c>
      <c r="B337" s="222">
        <v>21.278152465820309</v>
      </c>
    </row>
    <row r="338" spans="1:2" x14ac:dyDescent="0.3">
      <c r="A338" s="221">
        <v>41401</v>
      </c>
      <c r="B338" s="222">
        <v>21.015457153320309</v>
      </c>
    </row>
    <row r="339" spans="1:2" x14ac:dyDescent="0.3">
      <c r="A339" s="221">
        <v>41402</v>
      </c>
      <c r="B339" s="222">
        <v>20.818437576293949</v>
      </c>
    </row>
    <row r="340" spans="1:2" x14ac:dyDescent="0.3">
      <c r="A340" s="221">
        <v>41403</v>
      </c>
      <c r="B340" s="222">
        <v>20.796548843383789</v>
      </c>
    </row>
    <row r="341" spans="1:2" x14ac:dyDescent="0.3">
      <c r="A341" s="221">
        <v>41404</v>
      </c>
      <c r="B341" s="222">
        <v>20.796548843383789</v>
      </c>
    </row>
    <row r="342" spans="1:2" x14ac:dyDescent="0.3">
      <c r="A342" s="221">
        <v>41407</v>
      </c>
      <c r="B342" s="222">
        <v>20.774658203125</v>
      </c>
    </row>
    <row r="343" spans="1:2" x14ac:dyDescent="0.3">
      <c r="A343" s="221">
        <v>41408</v>
      </c>
      <c r="B343" s="222">
        <v>20.796548843383789</v>
      </c>
    </row>
    <row r="344" spans="1:2" x14ac:dyDescent="0.3">
      <c r="A344" s="221">
        <v>41409</v>
      </c>
      <c r="B344" s="222">
        <v>21.015457153320309</v>
      </c>
    </row>
    <row r="345" spans="1:2" x14ac:dyDescent="0.3">
      <c r="A345" s="221">
        <v>41410</v>
      </c>
      <c r="B345" s="222">
        <v>21.21247482299805</v>
      </c>
    </row>
    <row r="346" spans="1:2" x14ac:dyDescent="0.3">
      <c r="A346" s="221">
        <v>41411</v>
      </c>
      <c r="B346" s="222">
        <v>21.300043106079102</v>
      </c>
    </row>
    <row r="347" spans="1:2" x14ac:dyDescent="0.3">
      <c r="A347" s="221">
        <v>41414</v>
      </c>
      <c r="B347" s="222">
        <v>21.365716934204102</v>
      </c>
    </row>
    <row r="348" spans="1:2" x14ac:dyDescent="0.3">
      <c r="A348" s="221">
        <v>41415</v>
      </c>
      <c r="B348" s="222">
        <v>21.38760948181152</v>
      </c>
    </row>
    <row r="349" spans="1:2" x14ac:dyDescent="0.3">
      <c r="A349" s="221">
        <v>41416</v>
      </c>
      <c r="B349" s="222">
        <v>21.343826293945309</v>
      </c>
    </row>
    <row r="350" spans="1:2" x14ac:dyDescent="0.3">
      <c r="A350" s="221">
        <v>41417</v>
      </c>
      <c r="B350" s="222">
        <v>21.847322463989261</v>
      </c>
    </row>
    <row r="351" spans="1:2" x14ac:dyDescent="0.3">
      <c r="A351" s="221">
        <v>41418</v>
      </c>
      <c r="B351" s="222">
        <v>21.891103744506839</v>
      </c>
    </row>
    <row r="352" spans="1:2" x14ac:dyDescent="0.3">
      <c r="A352" s="221">
        <v>41421</v>
      </c>
      <c r="B352" s="222">
        <v>21.672187805175781</v>
      </c>
    </row>
    <row r="353" spans="1:2" x14ac:dyDescent="0.3">
      <c r="A353" s="221">
        <v>41422</v>
      </c>
      <c r="B353" s="222">
        <v>22.08812141418457</v>
      </c>
    </row>
    <row r="354" spans="1:2" x14ac:dyDescent="0.3">
      <c r="A354" s="221">
        <v>41423</v>
      </c>
      <c r="B354" s="222">
        <v>22.022451400756839</v>
      </c>
    </row>
    <row r="355" spans="1:2" x14ac:dyDescent="0.3">
      <c r="A355" s="221">
        <v>41425</v>
      </c>
      <c r="B355" s="222">
        <v>21.672187805175781</v>
      </c>
    </row>
    <row r="356" spans="1:2" x14ac:dyDescent="0.3">
      <c r="A356" s="221">
        <v>41428</v>
      </c>
      <c r="B356" s="222">
        <v>22.11001014709473</v>
      </c>
    </row>
    <row r="357" spans="1:2" x14ac:dyDescent="0.3">
      <c r="A357" s="221">
        <v>41429</v>
      </c>
      <c r="B357" s="222">
        <v>21.912994384765621</v>
      </c>
    </row>
    <row r="358" spans="1:2" x14ac:dyDescent="0.3">
      <c r="A358" s="221">
        <v>41430</v>
      </c>
      <c r="B358" s="222">
        <v>21.86921310424805</v>
      </c>
    </row>
    <row r="359" spans="1:2" x14ac:dyDescent="0.3">
      <c r="A359" s="221">
        <v>41431</v>
      </c>
      <c r="B359" s="222">
        <v>22.2851448059082</v>
      </c>
    </row>
    <row r="360" spans="1:2" x14ac:dyDescent="0.3">
      <c r="A360" s="221">
        <v>41432</v>
      </c>
      <c r="B360" s="222">
        <v>21.956777572631839</v>
      </c>
    </row>
    <row r="361" spans="1:2" x14ac:dyDescent="0.3">
      <c r="A361" s="221">
        <v>41435</v>
      </c>
      <c r="B361" s="222">
        <v>21.672187805175781</v>
      </c>
    </row>
    <row r="362" spans="1:2" x14ac:dyDescent="0.3">
      <c r="A362" s="221">
        <v>41436</v>
      </c>
      <c r="B362" s="222">
        <v>20.599529266357418</v>
      </c>
    </row>
    <row r="363" spans="1:2" x14ac:dyDescent="0.3">
      <c r="A363" s="221">
        <v>41437</v>
      </c>
      <c r="B363" s="222">
        <v>20.40250396728516</v>
      </c>
    </row>
    <row r="364" spans="1:2" x14ac:dyDescent="0.3">
      <c r="A364" s="221">
        <v>41438</v>
      </c>
      <c r="B364" s="222">
        <v>20.53385162353516</v>
      </c>
    </row>
    <row r="365" spans="1:2" x14ac:dyDescent="0.3">
      <c r="A365" s="221">
        <v>41439</v>
      </c>
      <c r="B365" s="222">
        <v>20.884111404418949</v>
      </c>
    </row>
    <row r="366" spans="1:2" x14ac:dyDescent="0.3">
      <c r="A366" s="221">
        <v>41442</v>
      </c>
      <c r="B366" s="222">
        <v>21.168695449829102</v>
      </c>
    </row>
    <row r="367" spans="1:2" x14ac:dyDescent="0.3">
      <c r="A367" s="221">
        <v>41443</v>
      </c>
      <c r="B367" s="222">
        <v>21.168695449829102</v>
      </c>
    </row>
    <row r="368" spans="1:2" x14ac:dyDescent="0.3">
      <c r="A368" s="221">
        <v>41444</v>
      </c>
      <c r="B368" s="222">
        <v>20.906002044677731</v>
      </c>
    </row>
    <row r="369" spans="1:2" x14ac:dyDescent="0.3">
      <c r="A369" s="221">
        <v>41445</v>
      </c>
      <c r="B369" s="222">
        <v>20.29305267333984</v>
      </c>
    </row>
    <row r="370" spans="1:2" x14ac:dyDescent="0.3">
      <c r="A370" s="221">
        <v>41446</v>
      </c>
      <c r="B370" s="222">
        <v>19.483083724975589</v>
      </c>
    </row>
    <row r="371" spans="1:2" x14ac:dyDescent="0.3">
      <c r="A371" s="221">
        <v>41449</v>
      </c>
      <c r="B371" s="222">
        <v>19.132822036743161</v>
      </c>
    </row>
    <row r="372" spans="1:2" x14ac:dyDescent="0.3">
      <c r="A372" s="221">
        <v>41450</v>
      </c>
      <c r="B372" s="222">
        <v>21.015457153320309</v>
      </c>
    </row>
    <row r="373" spans="1:2" x14ac:dyDescent="0.3">
      <c r="A373" s="221">
        <v>41451</v>
      </c>
      <c r="B373" s="222">
        <v>20.84033203125</v>
      </c>
    </row>
    <row r="374" spans="1:2" x14ac:dyDescent="0.3">
      <c r="A374" s="221">
        <v>41452</v>
      </c>
      <c r="B374" s="222">
        <v>21.015457153320309</v>
      </c>
    </row>
    <row r="375" spans="1:2" x14ac:dyDescent="0.3">
      <c r="A375" s="221">
        <v>41453</v>
      </c>
      <c r="B375" s="222">
        <v>20.687093734741211</v>
      </c>
    </row>
    <row r="376" spans="1:2" x14ac:dyDescent="0.3">
      <c r="A376" s="221">
        <v>41456</v>
      </c>
      <c r="B376" s="222">
        <v>20.752767562866211</v>
      </c>
    </row>
    <row r="377" spans="1:2" x14ac:dyDescent="0.3">
      <c r="A377" s="221">
        <v>41457</v>
      </c>
      <c r="B377" s="222">
        <v>20.227376937866211</v>
      </c>
    </row>
    <row r="378" spans="1:2" x14ac:dyDescent="0.3">
      <c r="A378" s="221">
        <v>41458</v>
      </c>
      <c r="B378" s="222">
        <v>20.139812469482418</v>
      </c>
    </row>
    <row r="379" spans="1:2" x14ac:dyDescent="0.3">
      <c r="A379" s="221">
        <v>41459</v>
      </c>
      <c r="B379" s="222">
        <v>20.271163940429691</v>
      </c>
    </row>
    <row r="380" spans="1:2" x14ac:dyDescent="0.3">
      <c r="A380" s="221">
        <v>41460</v>
      </c>
      <c r="B380" s="222">
        <v>19.942792892456051</v>
      </c>
    </row>
    <row r="381" spans="1:2" x14ac:dyDescent="0.3">
      <c r="A381" s="221">
        <v>41463</v>
      </c>
      <c r="B381" s="222">
        <v>19.96468353271484</v>
      </c>
    </row>
    <row r="382" spans="1:2" x14ac:dyDescent="0.3">
      <c r="A382" s="221">
        <v>41465</v>
      </c>
      <c r="B382" s="222">
        <v>20.336833953857418</v>
      </c>
    </row>
    <row r="383" spans="1:2" x14ac:dyDescent="0.3">
      <c r="A383" s="221">
        <v>41466</v>
      </c>
      <c r="B383" s="222">
        <v>20.468179702758789</v>
      </c>
    </row>
    <row r="384" spans="1:2" x14ac:dyDescent="0.3">
      <c r="A384" s="221">
        <v>41467</v>
      </c>
      <c r="B384" s="222">
        <v>20.73087310791016</v>
      </c>
    </row>
    <row r="385" spans="1:2" x14ac:dyDescent="0.3">
      <c r="A385" s="221">
        <v>41470</v>
      </c>
      <c r="B385" s="222">
        <v>21.60651779174805</v>
      </c>
    </row>
    <row r="386" spans="1:2" x14ac:dyDescent="0.3">
      <c r="A386" s="221">
        <v>41471</v>
      </c>
      <c r="B386" s="222">
        <v>21.453279495239261</v>
      </c>
    </row>
    <row r="387" spans="1:2" x14ac:dyDescent="0.3">
      <c r="A387" s="221">
        <v>41472</v>
      </c>
      <c r="B387" s="222">
        <v>21.234373092651371</v>
      </c>
    </row>
    <row r="388" spans="1:2" x14ac:dyDescent="0.3">
      <c r="A388" s="221">
        <v>41473</v>
      </c>
      <c r="B388" s="222">
        <v>21.781644821166989</v>
      </c>
    </row>
    <row r="389" spans="1:2" x14ac:dyDescent="0.3">
      <c r="A389" s="221">
        <v>41474</v>
      </c>
      <c r="B389" s="222">
        <v>21.562736511230469</v>
      </c>
    </row>
    <row r="390" spans="1:2" x14ac:dyDescent="0.3">
      <c r="A390" s="221">
        <v>41477</v>
      </c>
      <c r="B390" s="222">
        <v>21.715969085693359</v>
      </c>
    </row>
    <row r="391" spans="1:2" x14ac:dyDescent="0.3">
      <c r="A391" s="221">
        <v>41478</v>
      </c>
      <c r="B391" s="222">
        <v>21.168695449829102</v>
      </c>
    </row>
    <row r="392" spans="1:2" x14ac:dyDescent="0.3">
      <c r="A392" s="221">
        <v>41479</v>
      </c>
      <c r="B392" s="222">
        <v>20.796548843383789</v>
      </c>
    </row>
    <row r="393" spans="1:2" x14ac:dyDescent="0.3">
      <c r="A393" s="221">
        <v>41480</v>
      </c>
      <c r="B393" s="222">
        <v>21.86921310424805</v>
      </c>
    </row>
    <row r="394" spans="1:2" x14ac:dyDescent="0.3">
      <c r="A394" s="221">
        <v>41481</v>
      </c>
      <c r="B394" s="222">
        <v>21.86921310424805</v>
      </c>
    </row>
    <row r="395" spans="1:2" x14ac:dyDescent="0.3">
      <c r="A395" s="221">
        <v>41484</v>
      </c>
      <c r="B395" s="222">
        <v>21.409494400024411</v>
      </c>
    </row>
    <row r="396" spans="1:2" x14ac:dyDescent="0.3">
      <c r="A396" s="221">
        <v>41485</v>
      </c>
      <c r="B396" s="222">
        <v>20.99356651306152</v>
      </c>
    </row>
    <row r="397" spans="1:2" x14ac:dyDescent="0.3">
      <c r="A397" s="221">
        <v>41486</v>
      </c>
      <c r="B397" s="222">
        <v>20.949785232543949</v>
      </c>
    </row>
    <row r="398" spans="1:2" x14ac:dyDescent="0.3">
      <c r="A398" s="221">
        <v>41487</v>
      </c>
      <c r="B398" s="222">
        <v>21.562736511230469</v>
      </c>
    </row>
    <row r="399" spans="1:2" x14ac:dyDescent="0.3">
      <c r="A399" s="221">
        <v>41488</v>
      </c>
      <c r="B399" s="222">
        <v>21.19058799743652</v>
      </c>
    </row>
    <row r="400" spans="1:2" x14ac:dyDescent="0.3">
      <c r="A400" s="221">
        <v>41491</v>
      </c>
      <c r="B400" s="222">
        <v>21.891103744506839</v>
      </c>
    </row>
    <row r="401" spans="1:2" x14ac:dyDescent="0.3">
      <c r="A401" s="221">
        <v>41492</v>
      </c>
      <c r="B401" s="222">
        <v>21.694084167480469</v>
      </c>
    </row>
    <row r="402" spans="1:2" x14ac:dyDescent="0.3">
      <c r="A402" s="221">
        <v>41493</v>
      </c>
      <c r="B402" s="222">
        <v>21.234373092651371</v>
      </c>
    </row>
    <row r="403" spans="1:2" x14ac:dyDescent="0.3">
      <c r="A403" s="221">
        <v>41494</v>
      </c>
      <c r="B403" s="222">
        <v>21.321933746337891</v>
      </c>
    </row>
    <row r="404" spans="1:2" x14ac:dyDescent="0.3">
      <c r="A404" s="221">
        <v>41495</v>
      </c>
      <c r="B404" s="222">
        <v>21.300043106079102</v>
      </c>
    </row>
    <row r="405" spans="1:2" x14ac:dyDescent="0.3">
      <c r="A405" s="221">
        <v>41498</v>
      </c>
      <c r="B405" s="222">
        <v>21.453279495239261</v>
      </c>
    </row>
    <row r="406" spans="1:2" x14ac:dyDescent="0.3">
      <c r="A406" s="221">
        <v>41499</v>
      </c>
      <c r="B406" s="222">
        <v>21.25626182556152</v>
      </c>
    </row>
    <row r="407" spans="1:2" x14ac:dyDescent="0.3">
      <c r="A407" s="221">
        <v>41500</v>
      </c>
      <c r="B407" s="222">
        <v>21.321933746337891</v>
      </c>
    </row>
    <row r="408" spans="1:2" x14ac:dyDescent="0.3">
      <c r="A408" s="221">
        <v>41501</v>
      </c>
      <c r="B408" s="222">
        <v>21.015457153320309</v>
      </c>
    </row>
    <row r="409" spans="1:2" x14ac:dyDescent="0.3">
      <c r="A409" s="221">
        <v>41502</v>
      </c>
      <c r="B409" s="222">
        <v>21.278152465820309</v>
      </c>
    </row>
    <row r="410" spans="1:2" x14ac:dyDescent="0.3">
      <c r="A410" s="221">
        <v>41505</v>
      </c>
      <c r="B410" s="222">
        <v>20.271163940429691</v>
      </c>
    </row>
    <row r="411" spans="1:2" x14ac:dyDescent="0.3">
      <c r="A411" s="221">
        <v>41506</v>
      </c>
      <c r="B411" s="222">
        <v>18.951450347900391</v>
      </c>
    </row>
    <row r="412" spans="1:2" x14ac:dyDescent="0.3">
      <c r="A412" s="221">
        <v>41507</v>
      </c>
      <c r="B412" s="222">
        <v>18.26270866394043</v>
      </c>
    </row>
    <row r="413" spans="1:2" x14ac:dyDescent="0.3">
      <c r="A413" s="221">
        <v>41508</v>
      </c>
      <c r="B413" s="222">
        <v>18.218271255493161</v>
      </c>
    </row>
    <row r="414" spans="1:2" x14ac:dyDescent="0.3">
      <c r="A414" s="221">
        <v>41509</v>
      </c>
      <c r="B414" s="222">
        <v>18.66262054443359</v>
      </c>
    </row>
    <row r="415" spans="1:2" x14ac:dyDescent="0.3">
      <c r="A415" s="221">
        <v>41512</v>
      </c>
      <c r="B415" s="222">
        <v>18.929227828979489</v>
      </c>
    </row>
    <row r="416" spans="1:2" x14ac:dyDescent="0.3">
      <c r="A416" s="221">
        <v>41513</v>
      </c>
      <c r="B416" s="222">
        <v>18.907012939453121</v>
      </c>
    </row>
    <row r="417" spans="1:2" x14ac:dyDescent="0.3">
      <c r="A417" s="221">
        <v>41514</v>
      </c>
      <c r="B417" s="222">
        <v>18.995882034301761</v>
      </c>
    </row>
    <row r="418" spans="1:2" x14ac:dyDescent="0.3">
      <c r="A418" s="221">
        <v>41515</v>
      </c>
      <c r="B418" s="222">
        <v>19.040315628051761</v>
      </c>
    </row>
    <row r="419" spans="1:2" x14ac:dyDescent="0.3">
      <c r="A419" s="221">
        <v>41516</v>
      </c>
      <c r="B419" s="222">
        <v>18.884796142578121</v>
      </c>
    </row>
    <row r="420" spans="1:2" x14ac:dyDescent="0.3">
      <c r="A420" s="221">
        <v>41519</v>
      </c>
      <c r="B420" s="222">
        <v>18.440444946289059</v>
      </c>
    </row>
    <row r="421" spans="1:2" x14ac:dyDescent="0.3">
      <c r="A421" s="221">
        <v>41520</v>
      </c>
      <c r="B421" s="222">
        <v>18.77370643615723</v>
      </c>
    </row>
    <row r="422" spans="1:2" x14ac:dyDescent="0.3">
      <c r="A422" s="221">
        <v>41521</v>
      </c>
      <c r="B422" s="222">
        <v>19.484664916992191</v>
      </c>
    </row>
    <row r="423" spans="1:2" x14ac:dyDescent="0.3">
      <c r="A423" s="221">
        <v>41522</v>
      </c>
      <c r="B423" s="222">
        <v>19.55131721496582</v>
      </c>
    </row>
    <row r="424" spans="1:2" x14ac:dyDescent="0.3">
      <c r="A424" s="221">
        <v>41523</v>
      </c>
      <c r="B424" s="222">
        <v>19.795711517333981</v>
      </c>
    </row>
    <row r="425" spans="1:2" x14ac:dyDescent="0.3">
      <c r="A425" s="221">
        <v>41526</v>
      </c>
      <c r="B425" s="222">
        <v>19.751276016235352</v>
      </c>
    </row>
    <row r="426" spans="1:2" x14ac:dyDescent="0.3">
      <c r="A426" s="221">
        <v>41527</v>
      </c>
      <c r="B426" s="222">
        <v>19.55131721496582</v>
      </c>
    </row>
    <row r="427" spans="1:2" x14ac:dyDescent="0.3">
      <c r="A427" s="221">
        <v>41528</v>
      </c>
      <c r="B427" s="222">
        <v>19.729059219360352</v>
      </c>
    </row>
    <row r="428" spans="1:2" x14ac:dyDescent="0.3">
      <c r="A428" s="221">
        <v>41529</v>
      </c>
      <c r="B428" s="222">
        <v>19.751276016235352</v>
      </c>
    </row>
    <row r="429" spans="1:2" x14ac:dyDescent="0.3">
      <c r="A429" s="221">
        <v>41530</v>
      </c>
      <c r="B429" s="222">
        <v>19.995662689208981</v>
      </c>
    </row>
    <row r="430" spans="1:2" x14ac:dyDescent="0.3">
      <c r="A430" s="221">
        <v>41533</v>
      </c>
      <c r="B430" s="222">
        <v>19.884580612182621</v>
      </c>
    </row>
    <row r="431" spans="1:2" x14ac:dyDescent="0.3">
      <c r="A431" s="221">
        <v>41534</v>
      </c>
      <c r="B431" s="222">
        <v>19.973451614379879</v>
      </c>
    </row>
    <row r="432" spans="1:2" x14ac:dyDescent="0.3">
      <c r="A432" s="221">
        <v>41535</v>
      </c>
      <c r="B432" s="222">
        <v>19.973451614379879</v>
      </c>
    </row>
    <row r="433" spans="1:2" x14ac:dyDescent="0.3">
      <c r="A433" s="221">
        <v>41536</v>
      </c>
      <c r="B433" s="222">
        <v>20.173404693603519</v>
      </c>
    </row>
    <row r="434" spans="1:2" x14ac:dyDescent="0.3">
      <c r="A434" s="221">
        <v>41537</v>
      </c>
      <c r="B434" s="222">
        <v>20.128969192504879</v>
      </c>
    </row>
    <row r="435" spans="1:2" x14ac:dyDescent="0.3">
      <c r="A435" s="221">
        <v>41540</v>
      </c>
      <c r="B435" s="222">
        <v>20.173404693603519</v>
      </c>
    </row>
    <row r="436" spans="1:2" x14ac:dyDescent="0.3">
      <c r="A436" s="221">
        <v>41541</v>
      </c>
      <c r="B436" s="222">
        <v>20.684406280517582</v>
      </c>
    </row>
    <row r="437" spans="1:2" x14ac:dyDescent="0.3">
      <c r="A437" s="221">
        <v>41542</v>
      </c>
      <c r="B437" s="222">
        <v>20.52888107299805</v>
      </c>
    </row>
    <row r="438" spans="1:2" x14ac:dyDescent="0.3">
      <c r="A438" s="221">
        <v>41543</v>
      </c>
      <c r="B438" s="222">
        <v>20.773271560668949</v>
      </c>
    </row>
    <row r="439" spans="1:2" x14ac:dyDescent="0.3">
      <c r="A439" s="221">
        <v>41544</v>
      </c>
      <c r="B439" s="222">
        <v>21.195404052734379</v>
      </c>
    </row>
    <row r="440" spans="1:2" x14ac:dyDescent="0.3">
      <c r="A440" s="221">
        <v>41547</v>
      </c>
      <c r="B440" s="222">
        <v>21.150972366333011</v>
      </c>
    </row>
    <row r="441" spans="1:2" x14ac:dyDescent="0.3">
      <c r="A441" s="221">
        <v>41548</v>
      </c>
      <c r="B441" s="222">
        <v>21.37314605712891</v>
      </c>
    </row>
    <row r="442" spans="1:2" x14ac:dyDescent="0.3">
      <c r="A442" s="221">
        <v>41549</v>
      </c>
      <c r="B442" s="222">
        <v>21.884145736694339</v>
      </c>
    </row>
    <row r="443" spans="1:2" x14ac:dyDescent="0.3">
      <c r="A443" s="221">
        <v>41550</v>
      </c>
      <c r="B443" s="222">
        <v>21.43979454040527</v>
      </c>
    </row>
    <row r="444" spans="1:2" x14ac:dyDescent="0.3">
      <c r="A444" s="221">
        <v>41551</v>
      </c>
      <c r="B444" s="222">
        <v>21.7508430480957</v>
      </c>
    </row>
    <row r="445" spans="1:2" x14ac:dyDescent="0.3">
      <c r="A445" s="221">
        <v>41554</v>
      </c>
      <c r="B445" s="222">
        <v>21.550886154174801</v>
      </c>
    </row>
    <row r="446" spans="1:2" x14ac:dyDescent="0.3">
      <c r="A446" s="221">
        <v>41555</v>
      </c>
      <c r="B446" s="222">
        <v>21.39536094665527</v>
      </c>
    </row>
    <row r="447" spans="1:2" x14ac:dyDescent="0.3">
      <c r="A447" s="221">
        <v>41556</v>
      </c>
      <c r="B447" s="222">
        <v>21.37314605712891</v>
      </c>
    </row>
    <row r="448" spans="1:2" x14ac:dyDescent="0.3">
      <c r="A448" s="221">
        <v>41557</v>
      </c>
      <c r="B448" s="222">
        <v>21.462015151977539</v>
      </c>
    </row>
    <row r="449" spans="1:2" x14ac:dyDescent="0.3">
      <c r="A449" s="221">
        <v>41558</v>
      </c>
      <c r="B449" s="222">
        <v>21.7508430480957</v>
      </c>
    </row>
    <row r="450" spans="1:2" x14ac:dyDescent="0.3">
      <c r="A450" s="221">
        <v>41561</v>
      </c>
      <c r="B450" s="222">
        <v>21.039882659912109</v>
      </c>
    </row>
    <row r="451" spans="1:2" x14ac:dyDescent="0.3">
      <c r="A451" s="221">
        <v>41562</v>
      </c>
      <c r="B451" s="222">
        <v>21.084318161010739</v>
      </c>
    </row>
    <row r="452" spans="1:2" x14ac:dyDescent="0.3">
      <c r="A452" s="221">
        <v>41563</v>
      </c>
      <c r="B452" s="222">
        <v>21.284275054931641</v>
      </c>
    </row>
    <row r="453" spans="1:2" x14ac:dyDescent="0.3">
      <c r="A453" s="221">
        <v>41564</v>
      </c>
      <c r="B453" s="222">
        <v>21.328708648681641</v>
      </c>
    </row>
    <row r="454" spans="1:2" x14ac:dyDescent="0.3">
      <c r="A454" s="221">
        <v>41565</v>
      </c>
      <c r="B454" s="222">
        <v>21.52866363525391</v>
      </c>
    </row>
    <row r="455" spans="1:2" x14ac:dyDescent="0.3">
      <c r="A455" s="221">
        <v>41568</v>
      </c>
      <c r="B455" s="222">
        <v>21.328708648681641</v>
      </c>
    </row>
    <row r="456" spans="1:2" x14ac:dyDescent="0.3">
      <c r="A456" s="221">
        <v>41569</v>
      </c>
      <c r="B456" s="222">
        <v>21.37314605712891</v>
      </c>
    </row>
    <row r="457" spans="1:2" x14ac:dyDescent="0.3">
      <c r="A457" s="221">
        <v>41570</v>
      </c>
      <c r="B457" s="222">
        <v>20.839923858642582</v>
      </c>
    </row>
    <row r="458" spans="1:2" x14ac:dyDescent="0.3">
      <c r="A458" s="221">
        <v>41571</v>
      </c>
      <c r="B458" s="222">
        <v>20.88436126708984</v>
      </c>
    </row>
    <row r="459" spans="1:2" x14ac:dyDescent="0.3">
      <c r="A459" s="221">
        <v>41572</v>
      </c>
      <c r="B459" s="222">
        <v>20.817705154418949</v>
      </c>
    </row>
    <row r="460" spans="1:2" x14ac:dyDescent="0.3">
      <c r="A460" s="221">
        <v>41575</v>
      </c>
      <c r="B460" s="222">
        <v>20.88436126708984</v>
      </c>
    </row>
    <row r="461" spans="1:2" x14ac:dyDescent="0.3">
      <c r="A461" s="221">
        <v>41576</v>
      </c>
      <c r="B461" s="222">
        <v>20.97323036193848</v>
      </c>
    </row>
    <row r="462" spans="1:2" x14ac:dyDescent="0.3">
      <c r="A462" s="221">
        <v>41577</v>
      </c>
      <c r="B462" s="222">
        <v>21.306491851806641</v>
      </c>
    </row>
    <row r="463" spans="1:2" x14ac:dyDescent="0.3">
      <c r="A463" s="221">
        <v>41578</v>
      </c>
      <c r="B463" s="222">
        <v>21.106536865234379</v>
      </c>
    </row>
    <row r="464" spans="1:2" x14ac:dyDescent="0.3">
      <c r="A464" s="221">
        <v>41579</v>
      </c>
      <c r="B464" s="222">
        <v>21.17319297790527</v>
      </c>
    </row>
    <row r="465" spans="1:2" x14ac:dyDescent="0.3">
      <c r="A465" s="221">
        <v>41582</v>
      </c>
      <c r="B465" s="222">
        <v>21.306491851806641</v>
      </c>
    </row>
    <row r="466" spans="1:2" x14ac:dyDescent="0.3">
      <c r="A466" s="221">
        <v>41583</v>
      </c>
      <c r="B466" s="222">
        <v>20.957204818725589</v>
      </c>
    </row>
    <row r="467" spans="1:2" x14ac:dyDescent="0.3">
      <c r="A467" s="221">
        <v>41584</v>
      </c>
      <c r="B467" s="222">
        <v>20.73186111450195</v>
      </c>
    </row>
    <row r="468" spans="1:2" x14ac:dyDescent="0.3">
      <c r="A468" s="221">
        <v>41585</v>
      </c>
      <c r="B468" s="222">
        <v>20.79946327209473</v>
      </c>
    </row>
    <row r="469" spans="1:2" x14ac:dyDescent="0.3">
      <c r="A469" s="221">
        <v>41586</v>
      </c>
      <c r="B469" s="222">
        <v>21.069879531860352</v>
      </c>
    </row>
    <row r="470" spans="1:2" x14ac:dyDescent="0.3">
      <c r="A470" s="221">
        <v>41589</v>
      </c>
      <c r="B470" s="222">
        <v>20.416374206542969</v>
      </c>
    </row>
    <row r="471" spans="1:2" x14ac:dyDescent="0.3">
      <c r="A471" s="221">
        <v>41590</v>
      </c>
      <c r="B471" s="222">
        <v>19.853010177612301</v>
      </c>
    </row>
    <row r="472" spans="1:2" x14ac:dyDescent="0.3">
      <c r="A472" s="221">
        <v>41591</v>
      </c>
      <c r="B472" s="222">
        <v>20.70932769775391</v>
      </c>
    </row>
    <row r="473" spans="1:2" x14ac:dyDescent="0.3">
      <c r="A473" s="221">
        <v>41592</v>
      </c>
      <c r="B473" s="222">
        <v>20.28116607666016</v>
      </c>
    </row>
    <row r="474" spans="1:2" x14ac:dyDescent="0.3">
      <c r="A474" s="221">
        <v>41596</v>
      </c>
      <c r="B474" s="222">
        <v>20.348770141601559</v>
      </c>
    </row>
    <row r="475" spans="1:2" x14ac:dyDescent="0.3">
      <c r="A475" s="221">
        <v>41597</v>
      </c>
      <c r="B475" s="222">
        <v>20.05582237243652</v>
      </c>
    </row>
    <row r="476" spans="1:2" x14ac:dyDescent="0.3">
      <c r="A476" s="221">
        <v>41599</v>
      </c>
      <c r="B476" s="222">
        <v>19.898078918457031</v>
      </c>
    </row>
    <row r="477" spans="1:2" x14ac:dyDescent="0.3">
      <c r="A477" s="221">
        <v>41600</v>
      </c>
      <c r="B477" s="222">
        <v>19.898078918457031</v>
      </c>
    </row>
    <row r="478" spans="1:2" x14ac:dyDescent="0.3">
      <c r="A478" s="221">
        <v>41603</v>
      </c>
      <c r="B478" s="222">
        <v>19.943149566650391</v>
      </c>
    </row>
    <row r="479" spans="1:2" x14ac:dyDescent="0.3">
      <c r="A479" s="221">
        <v>41604</v>
      </c>
      <c r="B479" s="222">
        <v>20.66425704956055</v>
      </c>
    </row>
    <row r="480" spans="1:2" x14ac:dyDescent="0.3">
      <c r="A480" s="221">
        <v>41605</v>
      </c>
      <c r="B480" s="222">
        <v>20.574117660522461</v>
      </c>
    </row>
    <row r="481" spans="1:2" x14ac:dyDescent="0.3">
      <c r="A481" s="221">
        <v>41606</v>
      </c>
      <c r="B481" s="222">
        <v>20.1910285949707</v>
      </c>
    </row>
    <row r="482" spans="1:2" x14ac:dyDescent="0.3">
      <c r="A482" s="221">
        <v>41607</v>
      </c>
      <c r="B482" s="222">
        <v>20.16849327087402</v>
      </c>
    </row>
    <row r="483" spans="1:2" x14ac:dyDescent="0.3">
      <c r="A483" s="221">
        <v>41610</v>
      </c>
      <c r="B483" s="222">
        <v>20.05582237243652</v>
      </c>
    </row>
    <row r="484" spans="1:2" x14ac:dyDescent="0.3">
      <c r="A484" s="221">
        <v>41611</v>
      </c>
      <c r="B484" s="222">
        <v>19.830474853515621</v>
      </c>
    </row>
    <row r="485" spans="1:2" x14ac:dyDescent="0.3">
      <c r="A485" s="221">
        <v>41612</v>
      </c>
      <c r="B485" s="222">
        <v>19.830474853515621</v>
      </c>
    </row>
    <row r="486" spans="1:2" x14ac:dyDescent="0.3">
      <c r="A486" s="221">
        <v>41613</v>
      </c>
      <c r="B486" s="222">
        <v>19.80793571472168</v>
      </c>
    </row>
    <row r="487" spans="1:2" x14ac:dyDescent="0.3">
      <c r="A487" s="221">
        <v>41614</v>
      </c>
      <c r="B487" s="222">
        <v>19.69526481628418</v>
      </c>
    </row>
    <row r="488" spans="1:2" x14ac:dyDescent="0.3">
      <c r="A488" s="221">
        <v>41617</v>
      </c>
      <c r="B488" s="222">
        <v>19.717800140380859</v>
      </c>
    </row>
    <row r="489" spans="1:2" x14ac:dyDescent="0.3">
      <c r="A489" s="221">
        <v>41618</v>
      </c>
      <c r="B489" s="222">
        <v>19.853010177612301</v>
      </c>
    </row>
    <row r="490" spans="1:2" x14ac:dyDescent="0.3">
      <c r="A490" s="221">
        <v>41619</v>
      </c>
      <c r="B490" s="222">
        <v>19.853010177612301</v>
      </c>
    </row>
    <row r="491" spans="1:2" x14ac:dyDescent="0.3">
      <c r="A491" s="221">
        <v>41620</v>
      </c>
      <c r="B491" s="222">
        <v>19.920610427856449</v>
      </c>
    </row>
    <row r="492" spans="1:2" x14ac:dyDescent="0.3">
      <c r="A492" s="221">
        <v>41621</v>
      </c>
      <c r="B492" s="222">
        <v>19.943149566650391</v>
      </c>
    </row>
    <row r="493" spans="1:2" x14ac:dyDescent="0.3">
      <c r="A493" s="221">
        <v>41624</v>
      </c>
      <c r="B493" s="222">
        <v>19.60512733459473</v>
      </c>
    </row>
    <row r="494" spans="1:2" x14ac:dyDescent="0.3">
      <c r="A494" s="221">
        <v>41625</v>
      </c>
      <c r="B494" s="222">
        <v>19.357248306274411</v>
      </c>
    </row>
    <row r="495" spans="1:2" x14ac:dyDescent="0.3">
      <c r="A495" s="221">
        <v>41626</v>
      </c>
      <c r="B495" s="222">
        <v>19.56005859375</v>
      </c>
    </row>
    <row r="496" spans="1:2" x14ac:dyDescent="0.3">
      <c r="A496" s="221">
        <v>41627</v>
      </c>
      <c r="B496" s="222">
        <v>19.717800140380859</v>
      </c>
    </row>
    <row r="497" spans="1:2" x14ac:dyDescent="0.3">
      <c r="A497" s="221">
        <v>41628</v>
      </c>
      <c r="B497" s="222">
        <v>19.650199890136719</v>
      </c>
    </row>
    <row r="498" spans="1:2" x14ac:dyDescent="0.3">
      <c r="A498" s="221">
        <v>41631</v>
      </c>
      <c r="B498" s="222">
        <v>19.46992111206055</v>
      </c>
    </row>
    <row r="499" spans="1:2" x14ac:dyDescent="0.3">
      <c r="A499" s="221">
        <v>41634</v>
      </c>
      <c r="B499" s="222">
        <v>19.540275573730469</v>
      </c>
    </row>
    <row r="500" spans="1:2" x14ac:dyDescent="0.3">
      <c r="A500" s="221">
        <v>41635</v>
      </c>
      <c r="B500" s="222">
        <v>19.880695343017582</v>
      </c>
    </row>
    <row r="501" spans="1:2" x14ac:dyDescent="0.3">
      <c r="A501" s="221">
        <v>41638</v>
      </c>
      <c r="B501" s="222">
        <v>19.835308074951168</v>
      </c>
    </row>
    <row r="502" spans="1:2" x14ac:dyDescent="0.3">
      <c r="A502" s="221">
        <v>41641</v>
      </c>
      <c r="B502" s="222">
        <v>19.835308074951168</v>
      </c>
    </row>
    <row r="503" spans="1:2" x14ac:dyDescent="0.3">
      <c r="A503" s="221">
        <v>41642</v>
      </c>
      <c r="B503" s="222">
        <v>19.585664749145511</v>
      </c>
    </row>
    <row r="504" spans="1:2" x14ac:dyDescent="0.3">
      <c r="A504" s="221">
        <v>41645</v>
      </c>
      <c r="B504" s="222">
        <v>19.971477508544918</v>
      </c>
    </row>
    <row r="505" spans="1:2" x14ac:dyDescent="0.3">
      <c r="A505" s="221">
        <v>41646</v>
      </c>
      <c r="B505" s="222">
        <v>19.744527816772461</v>
      </c>
    </row>
    <row r="506" spans="1:2" x14ac:dyDescent="0.3">
      <c r="A506" s="221">
        <v>41647</v>
      </c>
      <c r="B506" s="222">
        <v>19.562973022460941</v>
      </c>
    </row>
    <row r="507" spans="1:2" x14ac:dyDescent="0.3">
      <c r="A507" s="221">
        <v>41648</v>
      </c>
      <c r="B507" s="222">
        <v>19.313327789306641</v>
      </c>
    </row>
    <row r="508" spans="1:2" x14ac:dyDescent="0.3">
      <c r="A508" s="221">
        <v>41649</v>
      </c>
      <c r="B508" s="222">
        <v>19.426803588867191</v>
      </c>
    </row>
    <row r="509" spans="1:2" x14ac:dyDescent="0.3">
      <c r="A509" s="221">
        <v>41652</v>
      </c>
      <c r="B509" s="222">
        <v>19.040988922119141</v>
      </c>
    </row>
    <row r="510" spans="1:2" x14ac:dyDescent="0.3">
      <c r="A510" s="221">
        <v>41653</v>
      </c>
      <c r="B510" s="222">
        <v>18.972906112670898</v>
      </c>
    </row>
    <row r="511" spans="1:2" x14ac:dyDescent="0.3">
      <c r="A511" s="221">
        <v>41654</v>
      </c>
      <c r="B511" s="222">
        <v>18.79134368896484</v>
      </c>
    </row>
    <row r="512" spans="1:2" x14ac:dyDescent="0.3">
      <c r="A512" s="221">
        <v>41655</v>
      </c>
      <c r="B512" s="222">
        <v>19.018293380737301</v>
      </c>
    </row>
    <row r="513" spans="1:2" x14ac:dyDescent="0.3">
      <c r="A513" s="221">
        <v>41656</v>
      </c>
      <c r="B513" s="222">
        <v>18.745954513549801</v>
      </c>
    </row>
    <row r="514" spans="1:2" x14ac:dyDescent="0.3">
      <c r="A514" s="221">
        <v>41659</v>
      </c>
      <c r="B514" s="222">
        <v>18.745954513549801</v>
      </c>
    </row>
    <row r="515" spans="1:2" x14ac:dyDescent="0.3">
      <c r="A515" s="221">
        <v>41660</v>
      </c>
      <c r="B515" s="222">
        <v>18.60978889465332</v>
      </c>
    </row>
    <row r="516" spans="1:2" x14ac:dyDescent="0.3">
      <c r="A516" s="221">
        <v>41661</v>
      </c>
      <c r="B516" s="222">
        <v>18.723260879516602</v>
      </c>
    </row>
    <row r="517" spans="1:2" x14ac:dyDescent="0.3">
      <c r="A517" s="221">
        <v>41662</v>
      </c>
      <c r="B517" s="222">
        <v>18.723260879516602</v>
      </c>
    </row>
    <row r="518" spans="1:2" x14ac:dyDescent="0.3">
      <c r="A518" s="221">
        <v>41663</v>
      </c>
      <c r="B518" s="222">
        <v>18.587091445922852</v>
      </c>
    </row>
    <row r="519" spans="1:2" x14ac:dyDescent="0.3">
      <c r="A519" s="221">
        <v>41666</v>
      </c>
      <c r="B519" s="222">
        <v>18.38283538818359</v>
      </c>
    </row>
    <row r="520" spans="1:2" x14ac:dyDescent="0.3">
      <c r="A520" s="221">
        <v>41667</v>
      </c>
      <c r="B520" s="222">
        <v>18.26936149597168</v>
      </c>
    </row>
    <row r="521" spans="1:2" x14ac:dyDescent="0.3">
      <c r="A521" s="221">
        <v>41668</v>
      </c>
      <c r="B521" s="222">
        <v>18.133193969726559</v>
      </c>
    </row>
    <row r="522" spans="1:2" x14ac:dyDescent="0.3">
      <c r="A522" s="221">
        <v>41669</v>
      </c>
      <c r="B522" s="222">
        <v>18.019720077514648</v>
      </c>
    </row>
    <row r="523" spans="1:2" x14ac:dyDescent="0.3">
      <c r="A523" s="221">
        <v>41670</v>
      </c>
      <c r="B523" s="222">
        <v>18.133193969726559</v>
      </c>
    </row>
    <row r="524" spans="1:2" x14ac:dyDescent="0.3">
      <c r="A524" s="221">
        <v>41673</v>
      </c>
      <c r="B524" s="222">
        <v>17.588516235351559</v>
      </c>
    </row>
    <row r="525" spans="1:2" x14ac:dyDescent="0.3">
      <c r="A525" s="221">
        <v>41674</v>
      </c>
      <c r="B525" s="222">
        <v>17.633909225463871</v>
      </c>
    </row>
    <row r="526" spans="1:2" x14ac:dyDescent="0.3">
      <c r="A526" s="221">
        <v>41675</v>
      </c>
      <c r="B526" s="222">
        <v>17.588516235351559</v>
      </c>
    </row>
    <row r="527" spans="1:2" x14ac:dyDescent="0.3">
      <c r="A527" s="221">
        <v>41676</v>
      </c>
      <c r="B527" s="222">
        <v>17.81546592712402</v>
      </c>
    </row>
    <row r="528" spans="1:2" x14ac:dyDescent="0.3">
      <c r="A528" s="221">
        <v>41677</v>
      </c>
      <c r="B528" s="222">
        <v>17.928939819335941</v>
      </c>
    </row>
    <row r="529" spans="1:2" x14ac:dyDescent="0.3">
      <c r="A529" s="221">
        <v>41680</v>
      </c>
      <c r="B529" s="222">
        <v>17.95163536071777</v>
      </c>
    </row>
    <row r="530" spans="1:2" x14ac:dyDescent="0.3">
      <c r="A530" s="221">
        <v>41681</v>
      </c>
      <c r="B530" s="222">
        <v>18.042415618896481</v>
      </c>
    </row>
    <row r="531" spans="1:2" x14ac:dyDescent="0.3">
      <c r="A531" s="221">
        <v>41682</v>
      </c>
      <c r="B531" s="222">
        <v>18.26936149597168</v>
      </c>
    </row>
    <row r="532" spans="1:2" x14ac:dyDescent="0.3">
      <c r="A532" s="221">
        <v>41683</v>
      </c>
      <c r="B532" s="222">
        <v>18.95020866394043</v>
      </c>
    </row>
    <row r="533" spans="1:2" x14ac:dyDescent="0.3">
      <c r="A533" s="221">
        <v>41684</v>
      </c>
      <c r="B533" s="222">
        <v>18.904819488525391</v>
      </c>
    </row>
    <row r="534" spans="1:2" x14ac:dyDescent="0.3">
      <c r="A534" s="221">
        <v>41687</v>
      </c>
      <c r="B534" s="222">
        <v>18.564397811889648</v>
      </c>
    </row>
    <row r="535" spans="1:2" x14ac:dyDescent="0.3">
      <c r="A535" s="221">
        <v>41688</v>
      </c>
      <c r="B535" s="222">
        <v>18.496309280395511</v>
      </c>
    </row>
    <row r="536" spans="1:2" x14ac:dyDescent="0.3">
      <c r="A536" s="221">
        <v>41689</v>
      </c>
      <c r="B536" s="222">
        <v>18.51900672912598</v>
      </c>
    </row>
    <row r="537" spans="1:2" x14ac:dyDescent="0.3">
      <c r="A537" s="221">
        <v>41690</v>
      </c>
      <c r="B537" s="222">
        <v>18.60978889465332</v>
      </c>
    </row>
    <row r="538" spans="1:2" x14ac:dyDescent="0.3">
      <c r="A538" s="221">
        <v>41691</v>
      </c>
      <c r="B538" s="222">
        <v>18.677871704101559</v>
      </c>
    </row>
    <row r="539" spans="1:2" x14ac:dyDescent="0.3">
      <c r="A539" s="221">
        <v>41694</v>
      </c>
      <c r="B539" s="222">
        <v>18.60978889465332</v>
      </c>
    </row>
    <row r="540" spans="1:2" x14ac:dyDescent="0.3">
      <c r="A540" s="221">
        <v>41695</v>
      </c>
      <c r="B540" s="222">
        <v>18.587091445922852</v>
      </c>
    </row>
    <row r="541" spans="1:2" x14ac:dyDescent="0.3">
      <c r="A541" s="221">
        <v>41696</v>
      </c>
      <c r="B541" s="222">
        <v>18.700565338134769</v>
      </c>
    </row>
    <row r="542" spans="1:2" x14ac:dyDescent="0.3">
      <c r="A542" s="221">
        <v>41697</v>
      </c>
      <c r="B542" s="222">
        <v>19.040988922119141</v>
      </c>
    </row>
    <row r="543" spans="1:2" x14ac:dyDescent="0.3">
      <c r="A543" s="221">
        <v>41698</v>
      </c>
      <c r="B543" s="222">
        <v>18.836736679077148</v>
      </c>
    </row>
    <row r="544" spans="1:2" x14ac:dyDescent="0.3">
      <c r="A544" s="221">
        <v>41703</v>
      </c>
      <c r="B544" s="222">
        <v>19.47219276428223</v>
      </c>
    </row>
    <row r="545" spans="1:2" x14ac:dyDescent="0.3">
      <c r="A545" s="221">
        <v>41704</v>
      </c>
      <c r="B545" s="222">
        <v>19.154460906982418</v>
      </c>
    </row>
    <row r="546" spans="1:2" x14ac:dyDescent="0.3">
      <c r="A546" s="221">
        <v>41705</v>
      </c>
      <c r="B546" s="222">
        <v>19.404108047485352</v>
      </c>
    </row>
    <row r="547" spans="1:2" x14ac:dyDescent="0.3">
      <c r="A547" s="221">
        <v>41708</v>
      </c>
      <c r="B547" s="222">
        <v>19.222543716430661</v>
      </c>
    </row>
    <row r="548" spans="1:2" x14ac:dyDescent="0.3">
      <c r="A548" s="221">
        <v>41709</v>
      </c>
      <c r="B548" s="222">
        <v>19.040988922119141</v>
      </c>
    </row>
    <row r="549" spans="1:2" x14ac:dyDescent="0.3">
      <c r="A549" s="221">
        <v>41710</v>
      </c>
      <c r="B549" s="222">
        <v>19.06368255615234</v>
      </c>
    </row>
    <row r="550" spans="1:2" x14ac:dyDescent="0.3">
      <c r="A550" s="221">
        <v>41711</v>
      </c>
      <c r="B550" s="222">
        <v>19.08637619018555</v>
      </c>
    </row>
    <row r="551" spans="1:2" x14ac:dyDescent="0.3">
      <c r="A551" s="221">
        <v>41712</v>
      </c>
      <c r="B551" s="222">
        <v>18.836736679077148</v>
      </c>
    </row>
    <row r="552" spans="1:2" x14ac:dyDescent="0.3">
      <c r="A552" s="221">
        <v>41715</v>
      </c>
      <c r="B552" s="222">
        <v>18.723260879516602</v>
      </c>
    </row>
    <row r="553" spans="1:2" x14ac:dyDescent="0.3">
      <c r="A553" s="221">
        <v>41716</v>
      </c>
      <c r="B553" s="222">
        <v>19.29063606262207</v>
      </c>
    </row>
    <row r="554" spans="1:2" x14ac:dyDescent="0.3">
      <c r="A554" s="221">
        <v>41717</v>
      </c>
      <c r="B554" s="222">
        <v>19.29063606262207</v>
      </c>
    </row>
    <row r="555" spans="1:2" x14ac:dyDescent="0.3">
      <c r="A555" s="221">
        <v>41718</v>
      </c>
      <c r="B555" s="222">
        <v>19.562973022460941</v>
      </c>
    </row>
    <row r="556" spans="1:2" x14ac:dyDescent="0.3">
      <c r="A556" s="221">
        <v>41719</v>
      </c>
      <c r="B556" s="222">
        <v>19.313327789306641</v>
      </c>
    </row>
    <row r="557" spans="1:2" x14ac:dyDescent="0.3">
      <c r="A557" s="221">
        <v>41722</v>
      </c>
      <c r="B557" s="222">
        <v>19.676445007324219</v>
      </c>
    </row>
    <row r="558" spans="1:2" x14ac:dyDescent="0.3">
      <c r="A558" s="221">
        <v>41723</v>
      </c>
      <c r="B558" s="222">
        <v>19.35123252868652</v>
      </c>
    </row>
    <row r="559" spans="1:2" x14ac:dyDescent="0.3">
      <c r="A559" s="221">
        <v>41724</v>
      </c>
      <c r="B559" s="222">
        <v>19.074457168579102</v>
      </c>
    </row>
    <row r="560" spans="1:2" x14ac:dyDescent="0.3">
      <c r="A560" s="221">
        <v>41725</v>
      </c>
      <c r="B560" s="222">
        <v>19.374298095703121</v>
      </c>
    </row>
    <row r="561" spans="1:2" x14ac:dyDescent="0.3">
      <c r="A561" s="221">
        <v>41726</v>
      </c>
      <c r="B561" s="222">
        <v>19.374298095703121</v>
      </c>
    </row>
    <row r="562" spans="1:2" x14ac:dyDescent="0.3">
      <c r="A562" s="221">
        <v>41729</v>
      </c>
      <c r="B562" s="222">
        <v>19.258974075317379</v>
      </c>
    </row>
    <row r="563" spans="1:2" x14ac:dyDescent="0.3">
      <c r="A563" s="221">
        <v>41730</v>
      </c>
      <c r="B563" s="222">
        <v>19.120586395263668</v>
      </c>
    </row>
    <row r="564" spans="1:2" x14ac:dyDescent="0.3">
      <c r="A564" s="221">
        <v>41731</v>
      </c>
      <c r="B564" s="222">
        <v>19.35123252868652</v>
      </c>
    </row>
    <row r="565" spans="1:2" x14ac:dyDescent="0.3">
      <c r="A565" s="221">
        <v>41732</v>
      </c>
      <c r="B565" s="222">
        <v>19.074457168579102</v>
      </c>
    </row>
    <row r="566" spans="1:2" x14ac:dyDescent="0.3">
      <c r="A566" s="221">
        <v>41733</v>
      </c>
      <c r="B566" s="222">
        <v>19.051393508911129</v>
      </c>
    </row>
    <row r="567" spans="1:2" x14ac:dyDescent="0.3">
      <c r="A567" s="221">
        <v>41736</v>
      </c>
      <c r="B567" s="222">
        <v>19.166715621948239</v>
      </c>
    </row>
    <row r="568" spans="1:2" x14ac:dyDescent="0.3">
      <c r="A568" s="221">
        <v>41737</v>
      </c>
      <c r="B568" s="222">
        <v>19.30510330200195</v>
      </c>
    </row>
    <row r="569" spans="1:2" x14ac:dyDescent="0.3">
      <c r="A569" s="221">
        <v>41738</v>
      </c>
      <c r="B569" s="222">
        <v>19.374298095703121</v>
      </c>
    </row>
    <row r="570" spans="1:2" x14ac:dyDescent="0.3">
      <c r="A570" s="221">
        <v>41739</v>
      </c>
      <c r="B570" s="222">
        <v>19.420427322387699</v>
      </c>
    </row>
    <row r="571" spans="1:2" x14ac:dyDescent="0.3">
      <c r="A571" s="221">
        <v>41740</v>
      </c>
      <c r="B571" s="222">
        <v>19.604946136474609</v>
      </c>
    </row>
    <row r="572" spans="1:2" x14ac:dyDescent="0.3">
      <c r="A572" s="221">
        <v>41743</v>
      </c>
      <c r="B572" s="222">
        <v>20.15849494934082</v>
      </c>
    </row>
    <row r="573" spans="1:2" x14ac:dyDescent="0.3">
      <c r="A573" s="221">
        <v>41744</v>
      </c>
      <c r="B573" s="222">
        <v>19.835588455200199</v>
      </c>
    </row>
    <row r="574" spans="1:2" x14ac:dyDescent="0.3">
      <c r="A574" s="221">
        <v>41745</v>
      </c>
      <c r="B574" s="222">
        <v>19.76639556884766</v>
      </c>
    </row>
    <row r="575" spans="1:2" x14ac:dyDescent="0.3">
      <c r="A575" s="221">
        <v>41746</v>
      </c>
      <c r="B575" s="222">
        <v>19.95091438293457</v>
      </c>
    </row>
    <row r="576" spans="1:2" x14ac:dyDescent="0.3">
      <c r="A576" s="221">
        <v>41751</v>
      </c>
      <c r="B576" s="222">
        <v>19.95091438293457</v>
      </c>
    </row>
    <row r="577" spans="1:2" x14ac:dyDescent="0.3">
      <c r="A577" s="221">
        <v>41752</v>
      </c>
      <c r="B577" s="222">
        <v>20.481399536132809</v>
      </c>
    </row>
    <row r="578" spans="1:2" x14ac:dyDescent="0.3">
      <c r="A578" s="221">
        <v>41753</v>
      </c>
      <c r="B578" s="222">
        <v>20.181558609008789</v>
      </c>
    </row>
    <row r="579" spans="1:2" x14ac:dyDescent="0.3">
      <c r="A579" s="221">
        <v>41754</v>
      </c>
      <c r="B579" s="222">
        <v>20.319948196411129</v>
      </c>
    </row>
    <row r="580" spans="1:2" x14ac:dyDescent="0.3">
      <c r="A580" s="221">
        <v>41757</v>
      </c>
      <c r="B580" s="222">
        <v>20.250749588012699</v>
      </c>
    </row>
    <row r="581" spans="1:2" x14ac:dyDescent="0.3">
      <c r="A581" s="221">
        <v>41758</v>
      </c>
      <c r="B581" s="222">
        <v>19.973978042602539</v>
      </c>
    </row>
    <row r="582" spans="1:2" x14ac:dyDescent="0.3">
      <c r="A582" s="221">
        <v>41759</v>
      </c>
      <c r="B582" s="222">
        <v>20.043170928955082</v>
      </c>
    </row>
    <row r="583" spans="1:2" x14ac:dyDescent="0.3">
      <c r="A583" s="221">
        <v>41761</v>
      </c>
      <c r="B583" s="222">
        <v>20.06623458862305</v>
      </c>
    </row>
    <row r="584" spans="1:2" x14ac:dyDescent="0.3">
      <c r="A584" s="221">
        <v>41764</v>
      </c>
      <c r="B584" s="222">
        <v>20.043170928955082</v>
      </c>
    </row>
    <row r="585" spans="1:2" x14ac:dyDescent="0.3">
      <c r="A585" s="221">
        <v>41765</v>
      </c>
      <c r="B585" s="222">
        <v>20.41220855712891</v>
      </c>
    </row>
    <row r="586" spans="1:2" x14ac:dyDescent="0.3">
      <c r="A586" s="221">
        <v>41766</v>
      </c>
      <c r="B586" s="222">
        <v>20.089302062988281</v>
      </c>
    </row>
    <row r="587" spans="1:2" x14ac:dyDescent="0.3">
      <c r="A587" s="221">
        <v>41767</v>
      </c>
      <c r="B587" s="222">
        <v>20.2738151550293</v>
      </c>
    </row>
    <row r="588" spans="1:2" x14ac:dyDescent="0.3">
      <c r="A588" s="221">
        <v>41768</v>
      </c>
      <c r="B588" s="222">
        <v>20.181558609008789</v>
      </c>
    </row>
    <row r="589" spans="1:2" x14ac:dyDescent="0.3">
      <c r="A589" s="221">
        <v>41771</v>
      </c>
      <c r="B589" s="222">
        <v>20.66591644287109</v>
      </c>
    </row>
    <row r="590" spans="1:2" x14ac:dyDescent="0.3">
      <c r="A590" s="221">
        <v>41772</v>
      </c>
      <c r="B590" s="222">
        <v>20.45833587646484</v>
      </c>
    </row>
    <row r="591" spans="1:2" x14ac:dyDescent="0.3">
      <c r="A591" s="221">
        <v>41773</v>
      </c>
      <c r="B591" s="222">
        <v>20.758174896240231</v>
      </c>
    </row>
    <row r="592" spans="1:2" x14ac:dyDescent="0.3">
      <c r="A592" s="221">
        <v>41774</v>
      </c>
      <c r="B592" s="222">
        <v>20.57365798950195</v>
      </c>
    </row>
    <row r="593" spans="1:2" x14ac:dyDescent="0.3">
      <c r="A593" s="221">
        <v>41775</v>
      </c>
      <c r="B593" s="222">
        <v>20.942691802978519</v>
      </c>
    </row>
    <row r="594" spans="1:2" x14ac:dyDescent="0.3">
      <c r="A594" s="221">
        <v>41778</v>
      </c>
      <c r="B594" s="222">
        <v>20.7812385559082</v>
      </c>
    </row>
    <row r="595" spans="1:2" x14ac:dyDescent="0.3">
      <c r="A595" s="221">
        <v>41779</v>
      </c>
      <c r="B595" s="222">
        <v>20.663295745849609</v>
      </c>
    </row>
    <row r="596" spans="1:2" x14ac:dyDescent="0.3">
      <c r="A596" s="221">
        <v>41780</v>
      </c>
      <c r="B596" s="222">
        <v>20.309474945068359</v>
      </c>
    </row>
    <row r="597" spans="1:2" x14ac:dyDescent="0.3">
      <c r="A597" s="221">
        <v>41781</v>
      </c>
      <c r="B597" s="222">
        <v>20.403827667236332</v>
      </c>
    </row>
    <row r="598" spans="1:2" x14ac:dyDescent="0.3">
      <c r="A598" s="221">
        <v>41782</v>
      </c>
      <c r="B598" s="222">
        <v>20.451005935668949</v>
      </c>
    </row>
    <row r="599" spans="1:2" x14ac:dyDescent="0.3">
      <c r="A599" s="221">
        <v>41785</v>
      </c>
      <c r="B599" s="222">
        <v>20.828414916992191</v>
      </c>
    </row>
    <row r="600" spans="1:2" x14ac:dyDescent="0.3">
      <c r="A600" s="221">
        <v>41786</v>
      </c>
      <c r="B600" s="222">
        <v>20.663295745849609</v>
      </c>
    </row>
    <row r="601" spans="1:2" x14ac:dyDescent="0.3">
      <c r="A601" s="221">
        <v>41787</v>
      </c>
      <c r="B601" s="222">
        <v>20.7812385559082</v>
      </c>
    </row>
    <row r="602" spans="1:2" x14ac:dyDescent="0.3">
      <c r="A602" s="221">
        <v>41788</v>
      </c>
      <c r="B602" s="222">
        <v>20.852005004882809</v>
      </c>
    </row>
    <row r="603" spans="1:2" x14ac:dyDescent="0.3">
      <c r="A603" s="221">
        <v>41789</v>
      </c>
      <c r="B603" s="222">
        <v>20.875595092773441</v>
      </c>
    </row>
    <row r="604" spans="1:2" x14ac:dyDescent="0.3">
      <c r="A604" s="221">
        <v>41792</v>
      </c>
      <c r="B604" s="222">
        <v>20.75765228271484</v>
      </c>
    </row>
    <row r="605" spans="1:2" x14ac:dyDescent="0.3">
      <c r="A605" s="221">
        <v>41793</v>
      </c>
      <c r="B605" s="222">
        <v>20.56894683837891</v>
      </c>
    </row>
    <row r="606" spans="1:2" x14ac:dyDescent="0.3">
      <c r="A606" s="221">
        <v>41794</v>
      </c>
      <c r="B606" s="222">
        <v>20.639711380004879</v>
      </c>
    </row>
    <row r="607" spans="1:2" x14ac:dyDescent="0.3">
      <c r="A607" s="221">
        <v>41795</v>
      </c>
      <c r="B607" s="222">
        <v>20.380241394042969</v>
      </c>
    </row>
    <row r="608" spans="1:2" x14ac:dyDescent="0.3">
      <c r="A608" s="221">
        <v>41796</v>
      </c>
      <c r="B608" s="222">
        <v>20.451005935668949</v>
      </c>
    </row>
    <row r="609" spans="1:2" x14ac:dyDescent="0.3">
      <c r="A609" s="221">
        <v>41799</v>
      </c>
      <c r="B609" s="222">
        <v>20.35665130615234</v>
      </c>
    </row>
    <row r="610" spans="1:2" x14ac:dyDescent="0.3">
      <c r="A610" s="221">
        <v>41800</v>
      </c>
      <c r="B610" s="222">
        <v>20.238714218139648</v>
      </c>
    </row>
    <row r="611" spans="1:2" x14ac:dyDescent="0.3">
      <c r="A611" s="221">
        <v>41801</v>
      </c>
      <c r="B611" s="222">
        <v>20.050004959106449</v>
      </c>
    </row>
    <row r="612" spans="1:2" x14ac:dyDescent="0.3">
      <c r="A612" s="221">
        <v>41803</v>
      </c>
      <c r="B612" s="222">
        <v>20.002824783325199</v>
      </c>
    </row>
    <row r="613" spans="1:2" x14ac:dyDescent="0.3">
      <c r="A613" s="221">
        <v>41806</v>
      </c>
      <c r="B613" s="222">
        <v>20.073593139648441</v>
      </c>
    </row>
    <row r="614" spans="1:2" x14ac:dyDescent="0.3">
      <c r="A614" s="221">
        <v>41807</v>
      </c>
      <c r="B614" s="222">
        <v>20.262298583984379</v>
      </c>
    </row>
    <row r="615" spans="1:2" x14ac:dyDescent="0.3">
      <c r="A615" s="221">
        <v>41808</v>
      </c>
      <c r="B615" s="222">
        <v>20.262298583984379</v>
      </c>
    </row>
    <row r="616" spans="1:2" x14ac:dyDescent="0.3">
      <c r="A616" s="221">
        <v>41810</v>
      </c>
      <c r="B616" s="222">
        <v>20.050004959106449</v>
      </c>
    </row>
    <row r="617" spans="1:2" x14ac:dyDescent="0.3">
      <c r="A617" s="221">
        <v>41813</v>
      </c>
      <c r="B617" s="222">
        <v>19.932065963745121</v>
      </c>
    </row>
    <row r="618" spans="1:2" x14ac:dyDescent="0.3">
      <c r="A618" s="221">
        <v>41814</v>
      </c>
      <c r="B618" s="222">
        <v>20.35665130615234</v>
      </c>
    </row>
    <row r="619" spans="1:2" x14ac:dyDescent="0.3">
      <c r="A619" s="221">
        <v>41815</v>
      </c>
      <c r="B619" s="222">
        <v>20.262298583984379</v>
      </c>
    </row>
    <row r="620" spans="1:2" x14ac:dyDescent="0.3">
      <c r="A620" s="221">
        <v>41816</v>
      </c>
      <c r="B620" s="222">
        <v>19.95565223693848</v>
      </c>
    </row>
    <row r="621" spans="1:2" x14ac:dyDescent="0.3">
      <c r="A621" s="221">
        <v>41817</v>
      </c>
      <c r="B621" s="222">
        <v>19.861299514770511</v>
      </c>
    </row>
    <row r="622" spans="1:2" x14ac:dyDescent="0.3">
      <c r="A622" s="221">
        <v>41820</v>
      </c>
      <c r="B622" s="222">
        <v>20.02641677856445</v>
      </c>
    </row>
    <row r="623" spans="1:2" x14ac:dyDescent="0.3">
      <c r="A623" s="221">
        <v>41821</v>
      </c>
      <c r="B623" s="222">
        <v>20.02641677856445</v>
      </c>
    </row>
    <row r="624" spans="1:2" x14ac:dyDescent="0.3">
      <c r="A624" s="221">
        <v>41822</v>
      </c>
      <c r="B624" s="222">
        <v>19.719770431518551</v>
      </c>
    </row>
    <row r="625" spans="1:2" x14ac:dyDescent="0.3">
      <c r="A625" s="221">
        <v>41823</v>
      </c>
      <c r="B625" s="222">
        <v>19.743356704711911</v>
      </c>
    </row>
    <row r="626" spans="1:2" x14ac:dyDescent="0.3">
      <c r="A626" s="221">
        <v>41824</v>
      </c>
      <c r="B626" s="222">
        <v>19.95565223693848</v>
      </c>
    </row>
    <row r="627" spans="1:2" x14ac:dyDescent="0.3">
      <c r="A627" s="221">
        <v>41827</v>
      </c>
      <c r="B627" s="222">
        <v>19.908473968505859</v>
      </c>
    </row>
    <row r="628" spans="1:2" x14ac:dyDescent="0.3">
      <c r="A628" s="221">
        <v>41828</v>
      </c>
      <c r="B628" s="222">
        <v>19.95565223693848</v>
      </c>
    </row>
    <row r="629" spans="1:2" x14ac:dyDescent="0.3">
      <c r="A629" s="221">
        <v>41830</v>
      </c>
      <c r="B629" s="222">
        <v>20.521768569946289</v>
      </c>
    </row>
    <row r="630" spans="1:2" x14ac:dyDescent="0.3">
      <c r="A630" s="221">
        <v>41831</v>
      </c>
      <c r="B630" s="222">
        <v>20.875595092773441</v>
      </c>
    </row>
    <row r="631" spans="1:2" x14ac:dyDescent="0.3">
      <c r="A631" s="221">
        <v>41834</v>
      </c>
      <c r="B631" s="222">
        <v>20.922769546508789</v>
      </c>
    </row>
    <row r="632" spans="1:2" x14ac:dyDescent="0.3">
      <c r="A632" s="221">
        <v>41835</v>
      </c>
      <c r="B632" s="222">
        <v>20.686887741088871</v>
      </c>
    </row>
    <row r="633" spans="1:2" x14ac:dyDescent="0.3">
      <c r="A633" s="221">
        <v>41836</v>
      </c>
      <c r="B633" s="222">
        <v>20.309474945068359</v>
      </c>
    </row>
    <row r="634" spans="1:2" x14ac:dyDescent="0.3">
      <c r="A634" s="221">
        <v>41837</v>
      </c>
      <c r="B634" s="222">
        <v>20.71047210693359</v>
      </c>
    </row>
    <row r="635" spans="1:2" x14ac:dyDescent="0.3">
      <c r="A635" s="221">
        <v>41838</v>
      </c>
      <c r="B635" s="222">
        <v>20.56894683837891</v>
      </c>
    </row>
    <row r="636" spans="1:2" x14ac:dyDescent="0.3">
      <c r="A636" s="221">
        <v>41841</v>
      </c>
      <c r="B636" s="222">
        <v>20.309474945068359</v>
      </c>
    </row>
    <row r="637" spans="1:2" x14ac:dyDescent="0.3">
      <c r="A637" s="221">
        <v>41842</v>
      </c>
      <c r="B637" s="222">
        <v>20.285886764526371</v>
      </c>
    </row>
    <row r="638" spans="1:2" x14ac:dyDescent="0.3">
      <c r="A638" s="221">
        <v>41843</v>
      </c>
      <c r="B638" s="222">
        <v>20.215122222900391</v>
      </c>
    </row>
    <row r="639" spans="1:2" x14ac:dyDescent="0.3">
      <c r="A639" s="221">
        <v>41844</v>
      </c>
      <c r="B639" s="222">
        <v>20.333065032958981</v>
      </c>
    </row>
    <row r="640" spans="1:2" x14ac:dyDescent="0.3">
      <c r="A640" s="221">
        <v>41845</v>
      </c>
      <c r="B640" s="222">
        <v>20.16794586181641</v>
      </c>
    </row>
    <row r="641" spans="1:2" x14ac:dyDescent="0.3">
      <c r="A641" s="221">
        <v>41848</v>
      </c>
      <c r="B641" s="222">
        <v>20.16794586181641</v>
      </c>
    </row>
    <row r="642" spans="1:2" x14ac:dyDescent="0.3">
      <c r="A642" s="221">
        <v>41849</v>
      </c>
      <c r="B642" s="222">
        <v>20.262298583984379</v>
      </c>
    </row>
    <row r="643" spans="1:2" x14ac:dyDescent="0.3">
      <c r="A643" s="221">
        <v>41850</v>
      </c>
      <c r="B643" s="222">
        <v>20.380241394042969</v>
      </c>
    </row>
    <row r="644" spans="1:2" x14ac:dyDescent="0.3">
      <c r="A644" s="221">
        <v>41851</v>
      </c>
      <c r="B644" s="222">
        <v>20.262298583984379</v>
      </c>
    </row>
    <row r="645" spans="1:2" x14ac:dyDescent="0.3">
      <c r="A645" s="221">
        <v>41852</v>
      </c>
      <c r="B645" s="222">
        <v>20.285886764526371</v>
      </c>
    </row>
    <row r="646" spans="1:2" x14ac:dyDescent="0.3">
      <c r="A646" s="221">
        <v>41855</v>
      </c>
      <c r="B646" s="222">
        <v>20.120771408081051</v>
      </c>
    </row>
    <row r="647" spans="1:2" x14ac:dyDescent="0.3">
      <c r="A647" s="221">
        <v>41856</v>
      </c>
      <c r="B647" s="222">
        <v>20.403827667236332</v>
      </c>
    </row>
    <row r="648" spans="1:2" x14ac:dyDescent="0.3">
      <c r="A648" s="221">
        <v>41857</v>
      </c>
      <c r="B648" s="222">
        <v>20.238714218139648</v>
      </c>
    </row>
    <row r="649" spans="1:2" x14ac:dyDescent="0.3">
      <c r="A649" s="221">
        <v>41858</v>
      </c>
      <c r="B649" s="222">
        <v>20.191535949707031</v>
      </c>
    </row>
    <row r="650" spans="1:2" x14ac:dyDescent="0.3">
      <c r="A650" s="221">
        <v>41859</v>
      </c>
      <c r="B650" s="222">
        <v>20.380241394042969</v>
      </c>
    </row>
    <row r="651" spans="1:2" x14ac:dyDescent="0.3">
      <c r="A651" s="221">
        <v>41862</v>
      </c>
      <c r="B651" s="222">
        <v>20.545358657836911</v>
      </c>
    </row>
    <row r="652" spans="1:2" x14ac:dyDescent="0.3">
      <c r="A652" s="221">
        <v>41863</v>
      </c>
      <c r="B652" s="222">
        <v>20.663295745849609</v>
      </c>
    </row>
    <row r="653" spans="1:2" x14ac:dyDescent="0.3">
      <c r="A653" s="221">
        <v>41864</v>
      </c>
      <c r="B653" s="222">
        <v>20.804826736450199</v>
      </c>
    </row>
    <row r="654" spans="1:2" x14ac:dyDescent="0.3">
      <c r="A654" s="221">
        <v>41865</v>
      </c>
      <c r="B654" s="222">
        <v>20.734062194824219</v>
      </c>
    </row>
    <row r="655" spans="1:2" x14ac:dyDescent="0.3">
      <c r="A655" s="221">
        <v>41866</v>
      </c>
      <c r="B655" s="222">
        <v>20.946359634399411</v>
      </c>
    </row>
    <row r="656" spans="1:2" x14ac:dyDescent="0.3">
      <c r="A656" s="221">
        <v>41869</v>
      </c>
      <c r="B656" s="222">
        <v>21.205829620361332</v>
      </c>
    </row>
    <row r="657" spans="1:2" x14ac:dyDescent="0.3">
      <c r="A657" s="221">
        <v>41870</v>
      </c>
      <c r="B657" s="222">
        <v>20.843954086303711</v>
      </c>
    </row>
    <row r="658" spans="1:2" x14ac:dyDescent="0.3">
      <c r="A658" s="221">
        <v>41871</v>
      </c>
      <c r="B658" s="222">
        <v>20.38558197021484</v>
      </c>
    </row>
    <row r="659" spans="1:2" x14ac:dyDescent="0.3">
      <c r="A659" s="221">
        <v>41872</v>
      </c>
      <c r="B659" s="222">
        <v>20.48208045959473</v>
      </c>
    </row>
    <row r="660" spans="1:2" x14ac:dyDescent="0.3">
      <c r="A660" s="221">
        <v>41873</v>
      </c>
      <c r="B660" s="222">
        <v>20.433828353881839</v>
      </c>
    </row>
    <row r="661" spans="1:2" x14ac:dyDescent="0.3">
      <c r="A661" s="221">
        <v>41876</v>
      </c>
      <c r="B661" s="222">
        <v>20.433828353881839</v>
      </c>
    </row>
    <row r="662" spans="1:2" x14ac:dyDescent="0.3">
      <c r="A662" s="221">
        <v>41877</v>
      </c>
      <c r="B662" s="222">
        <v>20.2408332824707</v>
      </c>
    </row>
    <row r="663" spans="1:2" x14ac:dyDescent="0.3">
      <c r="A663" s="221">
        <v>41878</v>
      </c>
      <c r="B663" s="222">
        <v>20.40970611572266</v>
      </c>
    </row>
    <row r="664" spans="1:2" x14ac:dyDescent="0.3">
      <c r="A664" s="221">
        <v>41879</v>
      </c>
      <c r="B664" s="222">
        <v>20.6268310546875</v>
      </c>
    </row>
    <row r="665" spans="1:2" x14ac:dyDescent="0.3">
      <c r="A665" s="221">
        <v>41880</v>
      </c>
      <c r="B665" s="222">
        <v>20.264957427978519</v>
      </c>
    </row>
    <row r="666" spans="1:2" x14ac:dyDescent="0.3">
      <c r="A666" s="221">
        <v>41883</v>
      </c>
      <c r="B666" s="222">
        <v>20.02370643615723</v>
      </c>
    </row>
    <row r="667" spans="1:2" x14ac:dyDescent="0.3">
      <c r="A667" s="221">
        <v>41884</v>
      </c>
      <c r="B667" s="222">
        <v>19.806583404541019</v>
      </c>
    </row>
    <row r="668" spans="1:2" x14ac:dyDescent="0.3">
      <c r="A668" s="221">
        <v>41885</v>
      </c>
      <c r="B668" s="222">
        <v>18.81745719909668</v>
      </c>
    </row>
    <row r="669" spans="1:2" x14ac:dyDescent="0.3">
      <c r="A669" s="221">
        <v>41886</v>
      </c>
      <c r="B669" s="222">
        <v>19.56533241271973</v>
      </c>
    </row>
    <row r="670" spans="1:2" x14ac:dyDescent="0.3">
      <c r="A670" s="221">
        <v>41887</v>
      </c>
      <c r="B670" s="222">
        <v>19.830705642700199</v>
      </c>
    </row>
    <row r="671" spans="1:2" x14ac:dyDescent="0.3">
      <c r="A671" s="221">
        <v>41890</v>
      </c>
      <c r="B671" s="222">
        <v>19.49295616149902</v>
      </c>
    </row>
    <row r="672" spans="1:2" x14ac:dyDescent="0.3">
      <c r="A672" s="221">
        <v>41891</v>
      </c>
      <c r="B672" s="222">
        <v>19.251707077026371</v>
      </c>
    </row>
    <row r="673" spans="1:2" x14ac:dyDescent="0.3">
      <c r="A673" s="221">
        <v>41892</v>
      </c>
      <c r="B673" s="222">
        <v>19.299957275390621</v>
      </c>
    </row>
    <row r="674" spans="1:2" x14ac:dyDescent="0.3">
      <c r="A674" s="221">
        <v>41893</v>
      </c>
      <c r="B674" s="222">
        <v>19.299957275390621</v>
      </c>
    </row>
    <row r="675" spans="1:2" x14ac:dyDescent="0.3">
      <c r="A675" s="221">
        <v>41894</v>
      </c>
      <c r="B675" s="222">
        <v>19.10695838928223</v>
      </c>
    </row>
    <row r="676" spans="1:2" x14ac:dyDescent="0.3">
      <c r="A676" s="221">
        <v>41897</v>
      </c>
      <c r="B676" s="222">
        <v>19.49295616149902</v>
      </c>
    </row>
    <row r="677" spans="1:2" x14ac:dyDescent="0.3">
      <c r="A677" s="221">
        <v>41898</v>
      </c>
      <c r="B677" s="222">
        <v>19.034585952758789</v>
      </c>
    </row>
    <row r="678" spans="1:2" x14ac:dyDescent="0.3">
      <c r="A678" s="221">
        <v>41899</v>
      </c>
      <c r="B678" s="222">
        <v>19.203458786010739</v>
      </c>
    </row>
    <row r="679" spans="1:2" x14ac:dyDescent="0.3">
      <c r="A679" s="221">
        <v>41900</v>
      </c>
      <c r="B679" s="222">
        <v>18.841583251953121</v>
      </c>
    </row>
    <row r="680" spans="1:2" x14ac:dyDescent="0.3">
      <c r="A680" s="221">
        <v>41901</v>
      </c>
      <c r="B680" s="222">
        <v>18.7209587097168</v>
      </c>
    </row>
    <row r="681" spans="1:2" x14ac:dyDescent="0.3">
      <c r="A681" s="221">
        <v>41904</v>
      </c>
      <c r="B681" s="222">
        <v>19.10695838928223</v>
      </c>
    </row>
    <row r="682" spans="1:2" x14ac:dyDescent="0.3">
      <c r="A682" s="221">
        <v>41905</v>
      </c>
      <c r="B682" s="222">
        <v>18.8657112121582</v>
      </c>
    </row>
    <row r="683" spans="1:2" x14ac:dyDescent="0.3">
      <c r="A683" s="221">
        <v>41906</v>
      </c>
      <c r="B683" s="222">
        <v>18.793333053588871</v>
      </c>
    </row>
    <row r="684" spans="1:2" x14ac:dyDescent="0.3">
      <c r="A684" s="221">
        <v>41907</v>
      </c>
      <c r="B684" s="222">
        <v>19.517082214355469</v>
      </c>
    </row>
    <row r="685" spans="1:2" x14ac:dyDescent="0.3">
      <c r="A685" s="221">
        <v>41908</v>
      </c>
      <c r="B685" s="222">
        <v>19.6377067565918</v>
      </c>
    </row>
    <row r="686" spans="1:2" x14ac:dyDescent="0.3">
      <c r="A686" s="221">
        <v>41911</v>
      </c>
      <c r="B686" s="222">
        <v>19.251707077026371</v>
      </c>
    </row>
    <row r="687" spans="1:2" x14ac:dyDescent="0.3">
      <c r="A687" s="221">
        <v>41912</v>
      </c>
      <c r="B687" s="222">
        <v>19.01045989990234</v>
      </c>
    </row>
    <row r="688" spans="1:2" x14ac:dyDescent="0.3">
      <c r="A688" s="221">
        <v>41913</v>
      </c>
      <c r="B688" s="222">
        <v>18.81745719909668</v>
      </c>
    </row>
    <row r="689" spans="1:2" x14ac:dyDescent="0.3">
      <c r="A689" s="221">
        <v>41914</v>
      </c>
      <c r="B689" s="222">
        <v>18.8657112121582</v>
      </c>
    </row>
    <row r="690" spans="1:2" x14ac:dyDescent="0.3">
      <c r="A690" s="221">
        <v>41915</v>
      </c>
      <c r="B690" s="222">
        <v>19.10695838928223</v>
      </c>
    </row>
    <row r="691" spans="1:2" x14ac:dyDescent="0.3">
      <c r="A691" s="221">
        <v>41918</v>
      </c>
      <c r="B691" s="222">
        <v>19.155208587646481</v>
      </c>
    </row>
    <row r="692" spans="1:2" x14ac:dyDescent="0.3">
      <c r="A692" s="221">
        <v>41919</v>
      </c>
      <c r="B692" s="222">
        <v>19.251707077026371</v>
      </c>
    </row>
    <row r="693" spans="1:2" x14ac:dyDescent="0.3">
      <c r="A693" s="221">
        <v>41920</v>
      </c>
      <c r="B693" s="222">
        <v>18.913959503173832</v>
      </c>
    </row>
    <row r="694" spans="1:2" x14ac:dyDescent="0.3">
      <c r="A694" s="221">
        <v>41921</v>
      </c>
      <c r="B694" s="222">
        <v>19.251707077026371</v>
      </c>
    </row>
    <row r="695" spans="1:2" x14ac:dyDescent="0.3">
      <c r="A695" s="221">
        <v>41922</v>
      </c>
      <c r="B695" s="222">
        <v>19.058708190917969</v>
      </c>
    </row>
    <row r="696" spans="1:2" x14ac:dyDescent="0.3">
      <c r="A696" s="221">
        <v>41925</v>
      </c>
      <c r="B696" s="222">
        <v>19.299957275390621</v>
      </c>
    </row>
    <row r="697" spans="1:2" x14ac:dyDescent="0.3">
      <c r="A697" s="221">
        <v>41926</v>
      </c>
      <c r="B697" s="222">
        <v>19.155208587646481</v>
      </c>
    </row>
    <row r="698" spans="1:2" x14ac:dyDescent="0.3">
      <c r="A698" s="221">
        <v>41927</v>
      </c>
      <c r="B698" s="222">
        <v>18.962211608886719</v>
      </c>
    </row>
    <row r="699" spans="1:2" x14ac:dyDescent="0.3">
      <c r="A699" s="221">
        <v>41928</v>
      </c>
      <c r="B699" s="222">
        <v>18.431461334228519</v>
      </c>
    </row>
    <row r="700" spans="1:2" x14ac:dyDescent="0.3">
      <c r="A700" s="221">
        <v>41929</v>
      </c>
      <c r="B700" s="222">
        <v>18.57620811462402</v>
      </c>
    </row>
    <row r="701" spans="1:2" x14ac:dyDescent="0.3">
      <c r="A701" s="221">
        <v>41932</v>
      </c>
      <c r="B701" s="222">
        <v>18.334962844848629</v>
      </c>
    </row>
    <row r="702" spans="1:2" x14ac:dyDescent="0.3">
      <c r="A702" s="221">
        <v>41933</v>
      </c>
      <c r="B702" s="222">
        <v>17.997211456298832</v>
      </c>
    </row>
    <row r="703" spans="1:2" x14ac:dyDescent="0.3">
      <c r="A703" s="221">
        <v>41934</v>
      </c>
      <c r="B703" s="222">
        <v>17.611211776733398</v>
      </c>
    </row>
    <row r="704" spans="1:2" x14ac:dyDescent="0.3">
      <c r="A704" s="221">
        <v>41935</v>
      </c>
      <c r="B704" s="222">
        <v>15.92246627807617</v>
      </c>
    </row>
    <row r="705" spans="1:2" x14ac:dyDescent="0.3">
      <c r="A705" s="221">
        <v>41936</v>
      </c>
      <c r="B705" s="222">
        <v>16.98396110534668</v>
      </c>
    </row>
    <row r="706" spans="1:2" x14ac:dyDescent="0.3">
      <c r="A706" s="221">
        <v>41939</v>
      </c>
      <c r="B706" s="222">
        <v>16.597965240478519</v>
      </c>
    </row>
    <row r="707" spans="1:2" x14ac:dyDescent="0.3">
      <c r="A707" s="221">
        <v>41940</v>
      </c>
      <c r="B707" s="222">
        <v>16.88746452331543</v>
      </c>
    </row>
    <row r="708" spans="1:2" x14ac:dyDescent="0.3">
      <c r="A708" s="221">
        <v>41941</v>
      </c>
      <c r="B708" s="222">
        <v>16.88746452331543</v>
      </c>
    </row>
    <row r="709" spans="1:2" x14ac:dyDescent="0.3">
      <c r="A709" s="221">
        <v>41942</v>
      </c>
      <c r="B709" s="222">
        <v>16.79096603393555</v>
      </c>
    </row>
    <row r="710" spans="1:2" x14ac:dyDescent="0.3">
      <c r="A710" s="221">
        <v>41943</v>
      </c>
      <c r="B710" s="222">
        <v>16.74271392822266</v>
      </c>
    </row>
    <row r="711" spans="1:2" x14ac:dyDescent="0.3">
      <c r="A711" s="221">
        <v>41946</v>
      </c>
      <c r="B711" s="222">
        <v>16.694463729858398</v>
      </c>
    </row>
    <row r="712" spans="1:2" x14ac:dyDescent="0.3">
      <c r="A712" s="221">
        <v>41947</v>
      </c>
      <c r="B712" s="222">
        <v>16.646213531494141</v>
      </c>
    </row>
    <row r="713" spans="1:2" x14ac:dyDescent="0.3">
      <c r="A713" s="221">
        <v>41948</v>
      </c>
      <c r="B713" s="222">
        <v>16.50146484375</v>
      </c>
    </row>
    <row r="714" spans="1:2" x14ac:dyDescent="0.3">
      <c r="A714" s="221">
        <v>41949</v>
      </c>
      <c r="B714" s="222">
        <v>16.308462142944339</v>
      </c>
    </row>
    <row r="715" spans="1:2" x14ac:dyDescent="0.3">
      <c r="A715" s="221">
        <v>41950</v>
      </c>
      <c r="B715" s="222">
        <v>16.308462142944339</v>
      </c>
    </row>
    <row r="716" spans="1:2" x14ac:dyDescent="0.3">
      <c r="A716" s="221">
        <v>41953</v>
      </c>
      <c r="B716" s="222">
        <v>16.453214645385739</v>
      </c>
    </row>
    <row r="717" spans="1:2" x14ac:dyDescent="0.3">
      <c r="A717" s="221">
        <v>41954</v>
      </c>
      <c r="B717" s="222">
        <v>16.404962539672852</v>
      </c>
    </row>
    <row r="718" spans="1:2" x14ac:dyDescent="0.3">
      <c r="A718" s="221">
        <v>41955</v>
      </c>
      <c r="B718" s="222">
        <v>16.549713134765621</v>
      </c>
    </row>
    <row r="719" spans="1:2" x14ac:dyDescent="0.3">
      <c r="A719" s="221">
        <v>41956</v>
      </c>
      <c r="B719" s="222">
        <v>16.163713455200199</v>
      </c>
    </row>
    <row r="720" spans="1:2" x14ac:dyDescent="0.3">
      <c r="A720" s="221">
        <v>41957</v>
      </c>
      <c r="B720" s="222">
        <v>16.50146484375</v>
      </c>
    </row>
    <row r="721" spans="1:2" x14ac:dyDescent="0.3">
      <c r="A721" s="221">
        <v>41960</v>
      </c>
      <c r="B721" s="222">
        <v>16.646213531494141</v>
      </c>
    </row>
    <row r="722" spans="1:2" x14ac:dyDescent="0.3">
      <c r="A722" s="221">
        <v>41961</v>
      </c>
      <c r="B722" s="222">
        <v>16.944355010986332</v>
      </c>
    </row>
    <row r="723" spans="1:2" x14ac:dyDescent="0.3">
      <c r="A723" s="221">
        <v>41962</v>
      </c>
      <c r="B723" s="222">
        <v>16.795282363891602</v>
      </c>
    </row>
    <row r="724" spans="1:2" x14ac:dyDescent="0.3">
      <c r="A724" s="221">
        <v>41964</v>
      </c>
      <c r="B724" s="222">
        <v>16.894662857055661</v>
      </c>
    </row>
    <row r="725" spans="1:2" x14ac:dyDescent="0.3">
      <c r="A725" s="221">
        <v>41967</v>
      </c>
      <c r="B725" s="222">
        <v>16.795282363891602</v>
      </c>
    </row>
    <row r="726" spans="1:2" x14ac:dyDescent="0.3">
      <c r="A726" s="221">
        <v>41968</v>
      </c>
      <c r="B726" s="222">
        <v>16.596525192260739</v>
      </c>
    </row>
    <row r="727" spans="1:2" x14ac:dyDescent="0.3">
      <c r="A727" s="221">
        <v>41969</v>
      </c>
      <c r="B727" s="222">
        <v>16.74559211730957</v>
      </c>
    </row>
    <row r="728" spans="1:2" x14ac:dyDescent="0.3">
      <c r="A728" s="221">
        <v>41970</v>
      </c>
      <c r="B728" s="222">
        <v>16.844976425170898</v>
      </c>
    </row>
    <row r="729" spans="1:2" x14ac:dyDescent="0.3">
      <c r="A729" s="221">
        <v>41971</v>
      </c>
      <c r="B729" s="222">
        <v>16.795282363891602</v>
      </c>
    </row>
    <row r="730" spans="1:2" x14ac:dyDescent="0.3">
      <c r="A730" s="221">
        <v>41974</v>
      </c>
      <c r="B730" s="222">
        <v>16.546831130981449</v>
      </c>
    </row>
    <row r="731" spans="1:2" x14ac:dyDescent="0.3">
      <c r="A731" s="221">
        <v>41975</v>
      </c>
      <c r="B731" s="222">
        <v>16.74559211730957</v>
      </c>
    </row>
    <row r="732" spans="1:2" x14ac:dyDescent="0.3">
      <c r="A732" s="221">
        <v>41976</v>
      </c>
      <c r="B732" s="222">
        <v>16.74559211730957</v>
      </c>
    </row>
    <row r="733" spans="1:2" x14ac:dyDescent="0.3">
      <c r="A733" s="221">
        <v>41977</v>
      </c>
      <c r="B733" s="222">
        <v>16.596525192260739</v>
      </c>
    </row>
    <row r="734" spans="1:2" x14ac:dyDescent="0.3">
      <c r="A734" s="221">
        <v>41978</v>
      </c>
      <c r="B734" s="222">
        <v>16.447454452514648</v>
      </c>
    </row>
    <row r="735" spans="1:2" x14ac:dyDescent="0.3">
      <c r="A735" s="221">
        <v>41981</v>
      </c>
      <c r="B735" s="222">
        <v>16.397764205932621</v>
      </c>
    </row>
    <row r="736" spans="1:2" x14ac:dyDescent="0.3">
      <c r="A736" s="221">
        <v>41982</v>
      </c>
      <c r="B736" s="222">
        <v>15.900861740112299</v>
      </c>
    </row>
    <row r="737" spans="1:2" x14ac:dyDescent="0.3">
      <c r="A737" s="221">
        <v>41983</v>
      </c>
      <c r="B737" s="222">
        <v>15.751790046691889</v>
      </c>
    </row>
    <row r="738" spans="1:2" x14ac:dyDescent="0.3">
      <c r="A738" s="221">
        <v>41984</v>
      </c>
      <c r="B738" s="222">
        <v>16.149311065673832</v>
      </c>
    </row>
    <row r="739" spans="1:2" x14ac:dyDescent="0.3">
      <c r="A739" s="221">
        <v>41985</v>
      </c>
      <c r="B739" s="222">
        <v>14.956746101379389</v>
      </c>
    </row>
    <row r="740" spans="1:2" x14ac:dyDescent="0.3">
      <c r="A740" s="221">
        <v>41988</v>
      </c>
      <c r="B740" s="222">
        <v>15.40395927429199</v>
      </c>
    </row>
    <row r="741" spans="1:2" x14ac:dyDescent="0.3">
      <c r="A741" s="221">
        <v>41989</v>
      </c>
      <c r="B741" s="222">
        <v>15.354269981384279</v>
      </c>
    </row>
    <row r="742" spans="1:2" x14ac:dyDescent="0.3">
      <c r="A742" s="221">
        <v>41990</v>
      </c>
      <c r="B742" s="222">
        <v>15.25488948822021</v>
      </c>
    </row>
    <row r="743" spans="1:2" x14ac:dyDescent="0.3">
      <c r="A743" s="221">
        <v>41991</v>
      </c>
      <c r="B743" s="222">
        <v>15.40395927429199</v>
      </c>
    </row>
    <row r="744" spans="1:2" x14ac:dyDescent="0.3">
      <c r="A744" s="221">
        <v>41992</v>
      </c>
      <c r="B744" s="222">
        <v>15.65240955352783</v>
      </c>
    </row>
    <row r="745" spans="1:2" x14ac:dyDescent="0.3">
      <c r="A745" s="221">
        <v>41995</v>
      </c>
      <c r="B745" s="222">
        <v>16.0996208190918</v>
      </c>
    </row>
    <row r="746" spans="1:2" x14ac:dyDescent="0.3">
      <c r="A746" s="221">
        <v>41996</v>
      </c>
      <c r="B746" s="222">
        <v>16.397764205932621</v>
      </c>
    </row>
    <row r="747" spans="1:2" x14ac:dyDescent="0.3">
      <c r="A747" s="221">
        <v>41999</v>
      </c>
      <c r="B747" s="222">
        <v>16.0996208190918</v>
      </c>
    </row>
    <row r="748" spans="1:2" x14ac:dyDescent="0.3">
      <c r="A748" s="221">
        <v>42002</v>
      </c>
      <c r="B748" s="222">
        <v>16.397764205932621</v>
      </c>
    </row>
    <row r="749" spans="1:2" x14ac:dyDescent="0.3">
      <c r="A749" s="221">
        <v>42003</v>
      </c>
      <c r="B749" s="222">
        <v>16.312437057495121</v>
      </c>
    </row>
    <row r="750" spans="1:2" x14ac:dyDescent="0.3">
      <c r="A750" s="221">
        <v>42006</v>
      </c>
      <c r="B750" s="222">
        <v>16.262241363525391</v>
      </c>
    </row>
    <row r="751" spans="1:2" x14ac:dyDescent="0.3">
      <c r="A751" s="221">
        <v>42009</v>
      </c>
      <c r="B751" s="222">
        <v>15.30859375</v>
      </c>
    </row>
    <row r="752" spans="1:2" x14ac:dyDescent="0.3">
      <c r="A752" s="221">
        <v>42010</v>
      </c>
      <c r="B752" s="222">
        <v>15.96109199523926</v>
      </c>
    </row>
    <row r="753" spans="1:2" x14ac:dyDescent="0.3">
      <c r="A753" s="221">
        <v>42011</v>
      </c>
      <c r="B753" s="222">
        <v>15.91089916229248</v>
      </c>
    </row>
    <row r="754" spans="1:2" x14ac:dyDescent="0.3">
      <c r="A754" s="221">
        <v>42012</v>
      </c>
      <c r="B754" s="222">
        <v>15.60974597930908</v>
      </c>
    </row>
    <row r="755" spans="1:2" x14ac:dyDescent="0.3">
      <c r="A755" s="221">
        <v>42013</v>
      </c>
      <c r="B755" s="222">
        <v>15.60974597930908</v>
      </c>
    </row>
    <row r="756" spans="1:2" x14ac:dyDescent="0.3">
      <c r="A756" s="221">
        <v>42016</v>
      </c>
      <c r="B756" s="222">
        <v>15.60974597930908</v>
      </c>
    </row>
    <row r="757" spans="1:2" x14ac:dyDescent="0.3">
      <c r="A757" s="221">
        <v>42017</v>
      </c>
      <c r="B757" s="222">
        <v>15.559553146362299</v>
      </c>
    </row>
    <row r="758" spans="1:2" x14ac:dyDescent="0.3">
      <c r="A758" s="221">
        <v>42018</v>
      </c>
      <c r="B758" s="222">
        <v>15.50936317443848</v>
      </c>
    </row>
    <row r="759" spans="1:2" x14ac:dyDescent="0.3">
      <c r="A759" s="221">
        <v>42019</v>
      </c>
      <c r="B759" s="222">
        <v>15.60974597930908</v>
      </c>
    </row>
    <row r="760" spans="1:2" x14ac:dyDescent="0.3">
      <c r="A760" s="221">
        <v>42020</v>
      </c>
      <c r="B760" s="222">
        <v>15.760323524475099</v>
      </c>
    </row>
    <row r="761" spans="1:2" x14ac:dyDescent="0.3">
      <c r="A761" s="221">
        <v>42023</v>
      </c>
      <c r="B761" s="222">
        <v>15.760323524475099</v>
      </c>
    </row>
    <row r="762" spans="1:2" x14ac:dyDescent="0.3">
      <c r="A762" s="221">
        <v>42024</v>
      </c>
      <c r="B762" s="222">
        <v>15.96109199523926</v>
      </c>
    </row>
    <row r="763" spans="1:2" x14ac:dyDescent="0.3">
      <c r="A763" s="221">
        <v>42025</v>
      </c>
      <c r="B763" s="222">
        <v>15.71013069152832</v>
      </c>
    </row>
    <row r="764" spans="1:2" x14ac:dyDescent="0.3">
      <c r="A764" s="221">
        <v>42026</v>
      </c>
      <c r="B764" s="222">
        <v>15.760323524475099</v>
      </c>
    </row>
    <row r="765" spans="1:2" x14ac:dyDescent="0.3">
      <c r="A765" s="221">
        <v>42027</v>
      </c>
      <c r="B765" s="222">
        <v>15.559553146362299</v>
      </c>
    </row>
    <row r="766" spans="1:2" x14ac:dyDescent="0.3">
      <c r="A766" s="221">
        <v>42030</v>
      </c>
      <c r="B766" s="222">
        <v>15.760323524475099</v>
      </c>
    </row>
    <row r="767" spans="1:2" x14ac:dyDescent="0.3">
      <c r="A767" s="221">
        <v>42031</v>
      </c>
      <c r="B767" s="222">
        <v>15.559553146362299</v>
      </c>
    </row>
    <row r="768" spans="1:2" x14ac:dyDescent="0.3">
      <c r="A768" s="221">
        <v>42032</v>
      </c>
      <c r="B768" s="222">
        <v>15.559553146362299</v>
      </c>
    </row>
    <row r="769" spans="1:2" x14ac:dyDescent="0.3">
      <c r="A769" s="221">
        <v>42033</v>
      </c>
      <c r="B769" s="222">
        <v>15.459170341491699</v>
      </c>
    </row>
    <row r="770" spans="1:2" x14ac:dyDescent="0.3">
      <c r="A770" s="221">
        <v>42034</v>
      </c>
      <c r="B770" s="222">
        <v>15.459170341491699</v>
      </c>
    </row>
    <row r="771" spans="1:2" x14ac:dyDescent="0.3">
      <c r="A771" s="221">
        <v>42037</v>
      </c>
      <c r="B771" s="222">
        <v>15.459170341491699</v>
      </c>
    </row>
    <row r="772" spans="1:2" x14ac:dyDescent="0.3">
      <c r="A772" s="221">
        <v>42038</v>
      </c>
      <c r="B772" s="222">
        <v>15.559553146362299</v>
      </c>
    </row>
    <row r="773" spans="1:2" x14ac:dyDescent="0.3">
      <c r="A773" s="221">
        <v>42039</v>
      </c>
      <c r="B773" s="222">
        <v>15.358784675598139</v>
      </c>
    </row>
    <row r="774" spans="1:2" x14ac:dyDescent="0.3">
      <c r="A774" s="221">
        <v>42040</v>
      </c>
      <c r="B774" s="222">
        <v>15.459170341491699</v>
      </c>
    </row>
    <row r="775" spans="1:2" x14ac:dyDescent="0.3">
      <c r="A775" s="221">
        <v>42041</v>
      </c>
      <c r="B775" s="222">
        <v>15.71013069152832</v>
      </c>
    </row>
    <row r="776" spans="1:2" x14ac:dyDescent="0.3">
      <c r="A776" s="221">
        <v>42044</v>
      </c>
      <c r="B776" s="222">
        <v>15.50936317443848</v>
      </c>
    </row>
    <row r="777" spans="1:2" x14ac:dyDescent="0.3">
      <c r="A777" s="221">
        <v>42045</v>
      </c>
      <c r="B777" s="222">
        <v>15.760323524475099</v>
      </c>
    </row>
    <row r="778" spans="1:2" x14ac:dyDescent="0.3">
      <c r="A778" s="221">
        <v>42046</v>
      </c>
      <c r="B778" s="222">
        <v>15.760323524475099</v>
      </c>
    </row>
    <row r="779" spans="1:2" x14ac:dyDescent="0.3">
      <c r="A779" s="221">
        <v>42047</v>
      </c>
      <c r="B779" s="222">
        <v>15.760323524475099</v>
      </c>
    </row>
    <row r="780" spans="1:2" x14ac:dyDescent="0.3">
      <c r="A780" s="221">
        <v>42048</v>
      </c>
      <c r="B780" s="222">
        <v>15.559553146362299</v>
      </c>
    </row>
    <row r="781" spans="1:2" x14ac:dyDescent="0.3">
      <c r="A781" s="221">
        <v>42053</v>
      </c>
      <c r="B781" s="222">
        <v>15.559553146362299</v>
      </c>
    </row>
    <row r="782" spans="1:2" x14ac:dyDescent="0.3">
      <c r="A782" s="221">
        <v>42054</v>
      </c>
      <c r="B782" s="222">
        <v>15.60974597930908</v>
      </c>
    </row>
    <row r="783" spans="1:2" x14ac:dyDescent="0.3">
      <c r="A783" s="221">
        <v>42055</v>
      </c>
      <c r="B783" s="222">
        <v>15.50936317443848</v>
      </c>
    </row>
    <row r="784" spans="1:2" x14ac:dyDescent="0.3">
      <c r="A784" s="221">
        <v>42058</v>
      </c>
      <c r="B784" s="222">
        <v>15.50936317443848</v>
      </c>
    </row>
    <row r="785" spans="1:2" x14ac:dyDescent="0.3">
      <c r="A785" s="221">
        <v>42059</v>
      </c>
      <c r="B785" s="222">
        <v>15.50936317443848</v>
      </c>
    </row>
    <row r="786" spans="1:2" x14ac:dyDescent="0.3">
      <c r="A786" s="221">
        <v>42060</v>
      </c>
      <c r="B786" s="222">
        <v>15.50936317443848</v>
      </c>
    </row>
    <row r="787" spans="1:2" x14ac:dyDescent="0.3">
      <c r="A787" s="221">
        <v>42061</v>
      </c>
      <c r="B787" s="222">
        <v>15.71013069152832</v>
      </c>
    </row>
    <row r="788" spans="1:2" x14ac:dyDescent="0.3">
      <c r="A788" s="221">
        <v>42062</v>
      </c>
      <c r="B788" s="222">
        <v>15.40897846221924</v>
      </c>
    </row>
    <row r="789" spans="1:2" x14ac:dyDescent="0.3">
      <c r="A789" s="221">
        <v>42065</v>
      </c>
      <c r="B789" s="222">
        <v>15.358784675598139</v>
      </c>
    </row>
    <row r="790" spans="1:2" x14ac:dyDescent="0.3">
      <c r="A790" s="221">
        <v>42066</v>
      </c>
      <c r="B790" s="222">
        <v>14.80667114257812</v>
      </c>
    </row>
    <row r="791" spans="1:2" x14ac:dyDescent="0.3">
      <c r="A791" s="221">
        <v>42067</v>
      </c>
      <c r="B791" s="222">
        <v>14.80667114257812</v>
      </c>
    </row>
    <row r="792" spans="1:2" x14ac:dyDescent="0.3">
      <c r="A792" s="221">
        <v>42068</v>
      </c>
      <c r="B792" s="222">
        <v>14.856864929199221</v>
      </c>
    </row>
    <row r="793" spans="1:2" x14ac:dyDescent="0.3">
      <c r="A793" s="221">
        <v>42069</v>
      </c>
      <c r="B793" s="222">
        <v>14.957248687744141</v>
      </c>
    </row>
    <row r="794" spans="1:2" x14ac:dyDescent="0.3">
      <c r="A794" s="221">
        <v>42072</v>
      </c>
      <c r="B794" s="222">
        <v>14.70628833770752</v>
      </c>
    </row>
    <row r="795" spans="1:2" x14ac:dyDescent="0.3">
      <c r="A795" s="221">
        <v>42073</v>
      </c>
      <c r="B795" s="222">
        <v>14.5557107925415</v>
      </c>
    </row>
    <row r="796" spans="1:2" x14ac:dyDescent="0.3">
      <c r="A796" s="221">
        <v>42074</v>
      </c>
      <c r="B796" s="222">
        <v>14.35494327545166</v>
      </c>
    </row>
    <row r="797" spans="1:2" x14ac:dyDescent="0.3">
      <c r="A797" s="221">
        <v>42075</v>
      </c>
      <c r="B797" s="222">
        <v>14.90705680847168</v>
      </c>
    </row>
    <row r="798" spans="1:2" x14ac:dyDescent="0.3">
      <c r="A798" s="221">
        <v>42076</v>
      </c>
      <c r="B798" s="222">
        <v>15.20820999145508</v>
      </c>
    </row>
    <row r="799" spans="1:2" x14ac:dyDescent="0.3">
      <c r="A799" s="221">
        <v>42079</v>
      </c>
      <c r="B799" s="222">
        <v>15.459170341491699</v>
      </c>
    </row>
    <row r="800" spans="1:2" x14ac:dyDescent="0.3">
      <c r="A800" s="221">
        <v>42080</v>
      </c>
      <c r="B800" s="222">
        <v>15.40897846221924</v>
      </c>
    </row>
    <row r="801" spans="1:2" x14ac:dyDescent="0.3">
      <c r="A801" s="221">
        <v>42081</v>
      </c>
      <c r="B801" s="222">
        <v>15.559553146362299</v>
      </c>
    </row>
    <row r="802" spans="1:2" x14ac:dyDescent="0.3">
      <c r="A802" s="221">
        <v>42082</v>
      </c>
      <c r="B802" s="222">
        <v>15.40897846221924</v>
      </c>
    </row>
    <row r="803" spans="1:2" x14ac:dyDescent="0.3">
      <c r="A803" s="221">
        <v>42083</v>
      </c>
      <c r="B803" s="222">
        <v>15.60974597930908</v>
      </c>
    </row>
    <row r="804" spans="1:2" x14ac:dyDescent="0.3">
      <c r="A804" s="221">
        <v>42086</v>
      </c>
      <c r="B804" s="222">
        <v>15.559553146362299</v>
      </c>
    </row>
    <row r="805" spans="1:2" x14ac:dyDescent="0.3">
      <c r="A805" s="221">
        <v>42087</v>
      </c>
      <c r="B805" s="222">
        <v>15.59546566009521</v>
      </c>
    </row>
    <row r="806" spans="1:2" x14ac:dyDescent="0.3">
      <c r="A806" s="221">
        <v>42088</v>
      </c>
      <c r="B806" s="222">
        <v>15.44156074523926</v>
      </c>
    </row>
    <row r="807" spans="1:2" x14ac:dyDescent="0.3">
      <c r="A807" s="221">
        <v>42089</v>
      </c>
      <c r="B807" s="222">
        <v>15.44156074523926</v>
      </c>
    </row>
    <row r="808" spans="1:2" x14ac:dyDescent="0.3">
      <c r="A808" s="221">
        <v>42090</v>
      </c>
      <c r="B808" s="222">
        <v>15.390261650085449</v>
      </c>
    </row>
    <row r="809" spans="1:2" x14ac:dyDescent="0.3">
      <c r="A809" s="221">
        <v>42093</v>
      </c>
      <c r="B809" s="222">
        <v>15.390261650085449</v>
      </c>
    </row>
    <row r="810" spans="1:2" x14ac:dyDescent="0.3">
      <c r="A810" s="221">
        <v>42094</v>
      </c>
      <c r="B810" s="222">
        <v>15.28765964508057</v>
      </c>
    </row>
    <row r="811" spans="1:2" x14ac:dyDescent="0.3">
      <c r="A811" s="221">
        <v>42095</v>
      </c>
      <c r="B811" s="222">
        <v>15.390261650085449</v>
      </c>
    </row>
    <row r="812" spans="1:2" x14ac:dyDescent="0.3">
      <c r="A812" s="221">
        <v>42096</v>
      </c>
      <c r="B812" s="222">
        <v>15.54416465759277</v>
      </c>
    </row>
    <row r="813" spans="1:2" x14ac:dyDescent="0.3">
      <c r="A813" s="221">
        <v>42100</v>
      </c>
      <c r="B813" s="222">
        <v>15.49286556243896</v>
      </c>
    </row>
    <row r="814" spans="1:2" x14ac:dyDescent="0.3">
      <c r="A814" s="221">
        <v>42101</v>
      </c>
      <c r="B814" s="222">
        <v>15.54416465759277</v>
      </c>
    </row>
    <row r="815" spans="1:2" x14ac:dyDescent="0.3">
      <c r="A815" s="221">
        <v>42102</v>
      </c>
      <c r="B815" s="222">
        <v>15.64676666259766</v>
      </c>
    </row>
    <row r="816" spans="1:2" x14ac:dyDescent="0.3">
      <c r="A816" s="221">
        <v>42103</v>
      </c>
      <c r="B816" s="222">
        <v>15.64676666259766</v>
      </c>
    </row>
    <row r="817" spans="1:2" x14ac:dyDescent="0.3">
      <c r="A817" s="221">
        <v>42104</v>
      </c>
      <c r="B817" s="222">
        <v>16.057172775268551</v>
      </c>
    </row>
    <row r="818" spans="1:2" x14ac:dyDescent="0.3">
      <c r="A818" s="221">
        <v>42107</v>
      </c>
      <c r="B818" s="222">
        <v>16.108474731445309</v>
      </c>
    </row>
    <row r="819" spans="1:2" x14ac:dyDescent="0.3">
      <c r="A819" s="221">
        <v>42108</v>
      </c>
      <c r="B819" s="222">
        <v>16.416278839111332</v>
      </c>
    </row>
    <row r="820" spans="1:2" x14ac:dyDescent="0.3">
      <c r="A820" s="221">
        <v>42109</v>
      </c>
      <c r="B820" s="222">
        <v>16.057172775268551</v>
      </c>
    </row>
    <row r="821" spans="1:2" x14ac:dyDescent="0.3">
      <c r="A821" s="221">
        <v>42110</v>
      </c>
      <c r="B821" s="222">
        <v>16.313678741455082</v>
      </c>
    </row>
    <row r="822" spans="1:2" x14ac:dyDescent="0.3">
      <c r="A822" s="221">
        <v>42111</v>
      </c>
      <c r="B822" s="222">
        <v>16.3649787902832</v>
      </c>
    </row>
    <row r="823" spans="1:2" x14ac:dyDescent="0.3">
      <c r="A823" s="221">
        <v>42114</v>
      </c>
      <c r="B823" s="222">
        <v>15.90326976776123</v>
      </c>
    </row>
    <row r="824" spans="1:2" x14ac:dyDescent="0.3">
      <c r="A824" s="221">
        <v>42116</v>
      </c>
      <c r="B824" s="222">
        <v>16.313678741455082</v>
      </c>
    </row>
    <row r="825" spans="1:2" x14ac:dyDescent="0.3">
      <c r="A825" s="221">
        <v>42117</v>
      </c>
      <c r="B825" s="222">
        <v>16.416278839111332</v>
      </c>
    </row>
    <row r="826" spans="1:2" x14ac:dyDescent="0.3">
      <c r="A826" s="221">
        <v>42118</v>
      </c>
      <c r="B826" s="222">
        <v>16.313678741455082</v>
      </c>
    </row>
    <row r="827" spans="1:2" x14ac:dyDescent="0.3">
      <c r="A827" s="221">
        <v>42121</v>
      </c>
      <c r="B827" s="222">
        <v>16.313678741455082</v>
      </c>
    </row>
    <row r="828" spans="1:2" x14ac:dyDescent="0.3">
      <c r="A828" s="221">
        <v>42122</v>
      </c>
      <c r="B828" s="222">
        <v>16.3649787902832</v>
      </c>
    </row>
    <row r="829" spans="1:2" x14ac:dyDescent="0.3">
      <c r="A829" s="221">
        <v>42123</v>
      </c>
      <c r="B829" s="222">
        <v>16.3649787902832</v>
      </c>
    </row>
    <row r="830" spans="1:2" x14ac:dyDescent="0.3">
      <c r="A830" s="221">
        <v>42124</v>
      </c>
      <c r="B830" s="222">
        <v>16.416278839111332</v>
      </c>
    </row>
    <row r="831" spans="1:2" x14ac:dyDescent="0.3">
      <c r="A831" s="221">
        <v>42128</v>
      </c>
      <c r="B831" s="222">
        <v>16.46757888793945</v>
      </c>
    </row>
    <row r="832" spans="1:2" x14ac:dyDescent="0.3">
      <c r="A832" s="221">
        <v>42129</v>
      </c>
      <c r="B832" s="222">
        <v>17.185792922973629</v>
      </c>
    </row>
    <row r="833" spans="1:2" x14ac:dyDescent="0.3">
      <c r="A833" s="221">
        <v>42130</v>
      </c>
      <c r="B833" s="222">
        <v>17.134492874145511</v>
      </c>
    </row>
    <row r="834" spans="1:2" x14ac:dyDescent="0.3">
      <c r="A834" s="221">
        <v>42131</v>
      </c>
      <c r="B834" s="222">
        <v>17.339693069458011</v>
      </c>
    </row>
    <row r="835" spans="1:2" x14ac:dyDescent="0.3">
      <c r="A835" s="221">
        <v>42132</v>
      </c>
      <c r="B835" s="222">
        <v>17.288393020629879</v>
      </c>
    </row>
    <row r="836" spans="1:2" x14ac:dyDescent="0.3">
      <c r="A836" s="221">
        <v>42135</v>
      </c>
      <c r="B836" s="222">
        <v>16.72408294677734</v>
      </c>
    </row>
    <row r="837" spans="1:2" x14ac:dyDescent="0.3">
      <c r="A837" s="221">
        <v>42136</v>
      </c>
      <c r="B837" s="222">
        <v>17.339693069458011</v>
      </c>
    </row>
    <row r="838" spans="1:2" x14ac:dyDescent="0.3">
      <c r="A838" s="221">
        <v>42137</v>
      </c>
      <c r="B838" s="222">
        <v>16.00587272644043</v>
      </c>
    </row>
    <row r="839" spans="1:2" x14ac:dyDescent="0.3">
      <c r="A839" s="221">
        <v>42138</v>
      </c>
      <c r="B839" s="222">
        <v>17.134492874145511</v>
      </c>
    </row>
    <row r="840" spans="1:2" x14ac:dyDescent="0.3">
      <c r="A840" s="221">
        <v>42139</v>
      </c>
      <c r="B840" s="222">
        <v>17.390996932983398</v>
      </c>
    </row>
    <row r="841" spans="1:2" x14ac:dyDescent="0.3">
      <c r="A841" s="221">
        <v>42142</v>
      </c>
      <c r="B841" s="222">
        <v>17.134492874145511</v>
      </c>
    </row>
    <row r="842" spans="1:2" x14ac:dyDescent="0.3">
      <c r="A842" s="221">
        <v>42143</v>
      </c>
      <c r="B842" s="222">
        <v>16.929288864135739</v>
      </c>
    </row>
    <row r="843" spans="1:2" x14ac:dyDescent="0.3">
      <c r="A843" s="221">
        <v>42144</v>
      </c>
      <c r="B843" s="222">
        <v>16.82668495178223</v>
      </c>
    </row>
    <row r="844" spans="1:2" x14ac:dyDescent="0.3">
      <c r="A844" s="221">
        <v>42145</v>
      </c>
      <c r="B844" s="222">
        <v>16.9805908203125</v>
      </c>
    </row>
    <row r="845" spans="1:2" x14ac:dyDescent="0.3">
      <c r="A845" s="221">
        <v>42146</v>
      </c>
      <c r="B845" s="222">
        <v>16.877986907958981</v>
      </c>
    </row>
    <row r="846" spans="1:2" x14ac:dyDescent="0.3">
      <c r="A846" s="221">
        <v>42149</v>
      </c>
      <c r="B846" s="222">
        <v>16.929288864135739</v>
      </c>
    </row>
    <row r="847" spans="1:2" x14ac:dyDescent="0.3">
      <c r="A847" s="221">
        <v>42150</v>
      </c>
      <c r="B847" s="222">
        <v>16.770576477050781</v>
      </c>
    </row>
    <row r="848" spans="1:2" x14ac:dyDescent="0.3">
      <c r="A848" s="221">
        <v>42151</v>
      </c>
      <c r="B848" s="222">
        <v>16.400247573852539</v>
      </c>
    </row>
    <row r="849" spans="1:2" x14ac:dyDescent="0.3">
      <c r="A849" s="221">
        <v>42152</v>
      </c>
      <c r="B849" s="222">
        <v>16.347345352172852</v>
      </c>
    </row>
    <row r="850" spans="1:2" x14ac:dyDescent="0.3">
      <c r="A850" s="221">
        <v>42153</v>
      </c>
      <c r="B850" s="222">
        <v>14.60151195526123</v>
      </c>
    </row>
    <row r="851" spans="1:2" x14ac:dyDescent="0.3">
      <c r="A851" s="221">
        <v>42156</v>
      </c>
      <c r="B851" s="222">
        <v>14.866031646728519</v>
      </c>
    </row>
    <row r="852" spans="1:2" x14ac:dyDescent="0.3">
      <c r="A852" s="221">
        <v>42157</v>
      </c>
      <c r="B852" s="222">
        <v>15.55378246307373</v>
      </c>
    </row>
    <row r="853" spans="1:2" x14ac:dyDescent="0.3">
      <c r="A853" s="221">
        <v>42158</v>
      </c>
      <c r="B853" s="222">
        <v>15.871208190917971</v>
      </c>
    </row>
    <row r="854" spans="1:2" x14ac:dyDescent="0.3">
      <c r="A854" s="221">
        <v>42160</v>
      </c>
      <c r="B854" s="222">
        <v>15.818302154541019</v>
      </c>
    </row>
    <row r="855" spans="1:2" x14ac:dyDescent="0.3">
      <c r="A855" s="221">
        <v>42163</v>
      </c>
      <c r="B855" s="222">
        <v>15.659591674804689</v>
      </c>
    </row>
    <row r="856" spans="1:2" x14ac:dyDescent="0.3">
      <c r="A856" s="221">
        <v>42164</v>
      </c>
      <c r="B856" s="222">
        <v>15.500880241394039</v>
      </c>
    </row>
    <row r="857" spans="1:2" x14ac:dyDescent="0.3">
      <c r="A857" s="221">
        <v>42165</v>
      </c>
      <c r="B857" s="222">
        <v>15.23636054992676</v>
      </c>
    </row>
    <row r="858" spans="1:2" x14ac:dyDescent="0.3">
      <c r="A858" s="221">
        <v>42166</v>
      </c>
      <c r="B858" s="222">
        <v>15.342166900634769</v>
      </c>
    </row>
    <row r="859" spans="1:2" x14ac:dyDescent="0.3">
      <c r="A859" s="221">
        <v>42167</v>
      </c>
      <c r="B859" s="222">
        <v>15.28926372528076</v>
      </c>
    </row>
    <row r="860" spans="1:2" x14ac:dyDescent="0.3">
      <c r="A860" s="221">
        <v>42170</v>
      </c>
      <c r="B860" s="222">
        <v>15.02474308013916</v>
      </c>
    </row>
    <row r="861" spans="1:2" x14ac:dyDescent="0.3">
      <c r="A861" s="221">
        <v>42171</v>
      </c>
      <c r="B861" s="222">
        <v>15.130551338195801</v>
      </c>
    </row>
    <row r="862" spans="1:2" x14ac:dyDescent="0.3">
      <c r="A862" s="221">
        <v>42172</v>
      </c>
      <c r="B862" s="222">
        <v>15.183455467224119</v>
      </c>
    </row>
    <row r="863" spans="1:2" x14ac:dyDescent="0.3">
      <c r="A863" s="221">
        <v>42173</v>
      </c>
      <c r="B863" s="222">
        <v>15.23636054992676</v>
      </c>
    </row>
    <row r="864" spans="1:2" x14ac:dyDescent="0.3">
      <c r="A864" s="221">
        <v>42174</v>
      </c>
      <c r="B864" s="222">
        <v>15.395072937011721</v>
      </c>
    </row>
    <row r="865" spans="1:2" x14ac:dyDescent="0.3">
      <c r="A865" s="221">
        <v>42177</v>
      </c>
      <c r="B865" s="222">
        <v>15.342166900634769</v>
      </c>
    </row>
    <row r="866" spans="1:2" x14ac:dyDescent="0.3">
      <c r="A866" s="221">
        <v>42178</v>
      </c>
      <c r="B866" s="222">
        <v>15.130551338195801</v>
      </c>
    </row>
    <row r="867" spans="1:2" x14ac:dyDescent="0.3">
      <c r="A867" s="221">
        <v>42179</v>
      </c>
      <c r="B867" s="222">
        <v>15.0776481628418</v>
      </c>
    </row>
    <row r="868" spans="1:2" x14ac:dyDescent="0.3">
      <c r="A868" s="221">
        <v>42180</v>
      </c>
      <c r="B868" s="222">
        <v>14.91893482208252</v>
      </c>
    </row>
    <row r="869" spans="1:2" x14ac:dyDescent="0.3">
      <c r="A869" s="221">
        <v>42181</v>
      </c>
      <c r="B869" s="222">
        <v>15.0776481628418</v>
      </c>
    </row>
    <row r="870" spans="1:2" x14ac:dyDescent="0.3">
      <c r="A870" s="221">
        <v>42184</v>
      </c>
      <c r="B870" s="222">
        <v>14.97183895111084</v>
      </c>
    </row>
    <row r="871" spans="1:2" x14ac:dyDescent="0.3">
      <c r="A871" s="221">
        <v>42185</v>
      </c>
      <c r="B871" s="222">
        <v>14.91893482208252</v>
      </c>
    </row>
    <row r="872" spans="1:2" x14ac:dyDescent="0.3">
      <c r="A872" s="221">
        <v>42186</v>
      </c>
      <c r="B872" s="222">
        <v>14.91893482208252</v>
      </c>
    </row>
    <row r="873" spans="1:2" x14ac:dyDescent="0.3">
      <c r="A873" s="221">
        <v>42187</v>
      </c>
      <c r="B873" s="222">
        <v>15.02474308013916</v>
      </c>
    </row>
    <row r="874" spans="1:2" x14ac:dyDescent="0.3">
      <c r="A874" s="221">
        <v>42188</v>
      </c>
      <c r="B874" s="222">
        <v>15.02474308013916</v>
      </c>
    </row>
    <row r="875" spans="1:2" x14ac:dyDescent="0.3">
      <c r="A875" s="221">
        <v>42191</v>
      </c>
      <c r="B875" s="222">
        <v>14.91893482208252</v>
      </c>
    </row>
    <row r="876" spans="1:2" x14ac:dyDescent="0.3">
      <c r="A876" s="221">
        <v>42192</v>
      </c>
      <c r="B876" s="222">
        <v>14.866031646728519</v>
      </c>
    </row>
    <row r="877" spans="1:2" x14ac:dyDescent="0.3">
      <c r="A877" s="221">
        <v>42193</v>
      </c>
      <c r="B877" s="222">
        <v>14.866031646728519</v>
      </c>
    </row>
    <row r="878" spans="1:2" x14ac:dyDescent="0.3">
      <c r="A878" s="221">
        <v>42195</v>
      </c>
      <c r="B878" s="222">
        <v>14.76022434234619</v>
      </c>
    </row>
    <row r="879" spans="1:2" x14ac:dyDescent="0.3">
      <c r="A879" s="221">
        <v>42198</v>
      </c>
      <c r="B879" s="222">
        <v>14.76022434234619</v>
      </c>
    </row>
    <row r="880" spans="1:2" x14ac:dyDescent="0.3">
      <c r="A880" s="221">
        <v>42199</v>
      </c>
      <c r="B880" s="222">
        <v>14.813127517700201</v>
      </c>
    </row>
    <row r="881" spans="1:2" x14ac:dyDescent="0.3">
      <c r="A881" s="221">
        <v>42200</v>
      </c>
      <c r="B881" s="222">
        <v>14.866031646728519</v>
      </c>
    </row>
    <row r="882" spans="1:2" x14ac:dyDescent="0.3">
      <c r="A882" s="221">
        <v>42201</v>
      </c>
      <c r="B882" s="222">
        <v>14.866031646728519</v>
      </c>
    </row>
    <row r="883" spans="1:2" x14ac:dyDescent="0.3">
      <c r="A883" s="221">
        <v>42202</v>
      </c>
      <c r="B883" s="222">
        <v>14.866031646728519</v>
      </c>
    </row>
    <row r="884" spans="1:2" x14ac:dyDescent="0.3">
      <c r="A884" s="221">
        <v>42205</v>
      </c>
      <c r="B884" s="222">
        <v>14.97183895111084</v>
      </c>
    </row>
    <row r="885" spans="1:2" x14ac:dyDescent="0.3">
      <c r="A885" s="221">
        <v>42206</v>
      </c>
      <c r="B885" s="222">
        <v>14.91893482208252</v>
      </c>
    </row>
    <row r="886" spans="1:2" x14ac:dyDescent="0.3">
      <c r="A886" s="221">
        <v>42207</v>
      </c>
      <c r="B886" s="222">
        <v>14.91893482208252</v>
      </c>
    </row>
    <row r="887" spans="1:2" x14ac:dyDescent="0.3">
      <c r="A887" s="221">
        <v>42208</v>
      </c>
      <c r="B887" s="222">
        <v>14.866031646728519</v>
      </c>
    </row>
    <row r="888" spans="1:2" x14ac:dyDescent="0.3">
      <c r="A888" s="221">
        <v>42209</v>
      </c>
      <c r="B888" s="222">
        <v>14.813127517700201</v>
      </c>
    </row>
    <row r="889" spans="1:2" x14ac:dyDescent="0.3">
      <c r="A889" s="221">
        <v>42212</v>
      </c>
      <c r="B889" s="222">
        <v>14.813127517700201</v>
      </c>
    </row>
    <row r="890" spans="1:2" x14ac:dyDescent="0.3">
      <c r="A890" s="221">
        <v>42213</v>
      </c>
      <c r="B890" s="222">
        <v>14.866031646728519</v>
      </c>
    </row>
    <row r="891" spans="1:2" x14ac:dyDescent="0.3">
      <c r="A891" s="221">
        <v>42214</v>
      </c>
      <c r="B891" s="222">
        <v>14.91893482208252</v>
      </c>
    </row>
    <row r="892" spans="1:2" x14ac:dyDescent="0.3">
      <c r="A892" s="221">
        <v>42215</v>
      </c>
      <c r="B892" s="222">
        <v>14.813127517700201</v>
      </c>
    </row>
    <row r="893" spans="1:2" x14ac:dyDescent="0.3">
      <c r="A893" s="221">
        <v>42216</v>
      </c>
      <c r="B893" s="222">
        <v>14.866031646728519</v>
      </c>
    </row>
    <row r="894" spans="1:2" x14ac:dyDescent="0.3">
      <c r="A894" s="221">
        <v>42219</v>
      </c>
      <c r="B894" s="222">
        <v>14.866031646728519</v>
      </c>
    </row>
    <row r="895" spans="1:2" x14ac:dyDescent="0.3">
      <c r="A895" s="221">
        <v>42220</v>
      </c>
      <c r="B895" s="222">
        <v>14.97183895111084</v>
      </c>
    </row>
    <row r="896" spans="1:2" x14ac:dyDescent="0.3">
      <c r="A896" s="221">
        <v>42221</v>
      </c>
      <c r="B896" s="222">
        <v>14.91893482208252</v>
      </c>
    </row>
    <row r="897" spans="1:2" x14ac:dyDescent="0.3">
      <c r="A897" s="221">
        <v>42222</v>
      </c>
      <c r="B897" s="222">
        <v>14.272627830505369</v>
      </c>
    </row>
    <row r="898" spans="1:2" x14ac:dyDescent="0.3">
      <c r="A898" s="221">
        <v>42223</v>
      </c>
      <c r="B898" s="222">
        <v>13.680178642272949</v>
      </c>
    </row>
    <row r="899" spans="1:2" x14ac:dyDescent="0.3">
      <c r="A899" s="221">
        <v>42226</v>
      </c>
      <c r="B899" s="222">
        <v>13.464743614196779</v>
      </c>
    </row>
    <row r="900" spans="1:2" x14ac:dyDescent="0.3">
      <c r="A900" s="221">
        <v>42227</v>
      </c>
      <c r="B900" s="222">
        <v>13.033871650695801</v>
      </c>
    </row>
    <row r="901" spans="1:2" x14ac:dyDescent="0.3">
      <c r="A901" s="221">
        <v>42228</v>
      </c>
      <c r="B901" s="222">
        <v>12.549140930175779</v>
      </c>
    </row>
    <row r="902" spans="1:2" x14ac:dyDescent="0.3">
      <c r="A902" s="221">
        <v>42229</v>
      </c>
      <c r="B902" s="222">
        <v>12.60299873352051</v>
      </c>
    </row>
    <row r="903" spans="1:2" x14ac:dyDescent="0.3">
      <c r="A903" s="221">
        <v>42230</v>
      </c>
      <c r="B903" s="222">
        <v>12.225986480712891</v>
      </c>
    </row>
    <row r="904" spans="1:2" x14ac:dyDescent="0.3">
      <c r="A904" s="221">
        <v>42233</v>
      </c>
      <c r="B904" s="222">
        <v>12.172128677368161</v>
      </c>
    </row>
    <row r="905" spans="1:2" x14ac:dyDescent="0.3">
      <c r="A905" s="221">
        <v>42234</v>
      </c>
      <c r="B905" s="222">
        <v>12.27984619140625</v>
      </c>
    </row>
    <row r="906" spans="1:2" x14ac:dyDescent="0.3">
      <c r="A906" s="221">
        <v>42235</v>
      </c>
      <c r="B906" s="222">
        <v>12.27984619140625</v>
      </c>
    </row>
    <row r="907" spans="1:2" x14ac:dyDescent="0.3">
      <c r="A907" s="221">
        <v>42236</v>
      </c>
      <c r="B907" s="222">
        <v>12.172128677368161</v>
      </c>
    </row>
    <row r="908" spans="1:2" x14ac:dyDescent="0.3">
      <c r="A908" s="221">
        <v>42237</v>
      </c>
      <c r="B908" s="222">
        <v>12.010551452636721</v>
      </c>
    </row>
    <row r="909" spans="1:2" x14ac:dyDescent="0.3">
      <c r="A909" s="221">
        <v>42240</v>
      </c>
      <c r="B909" s="222">
        <v>11.47196102142334</v>
      </c>
    </row>
    <row r="910" spans="1:2" x14ac:dyDescent="0.3">
      <c r="A910" s="221">
        <v>42241</v>
      </c>
      <c r="B910" s="222">
        <v>11.310384750366209</v>
      </c>
    </row>
    <row r="911" spans="1:2" x14ac:dyDescent="0.3">
      <c r="A911" s="221">
        <v>42242</v>
      </c>
      <c r="B911" s="222">
        <v>11.525819778442379</v>
      </c>
    </row>
    <row r="912" spans="1:2" x14ac:dyDescent="0.3">
      <c r="A912" s="221">
        <v>42243</v>
      </c>
      <c r="B912" s="222">
        <v>11.4181022644043</v>
      </c>
    </row>
    <row r="913" spans="1:2" x14ac:dyDescent="0.3">
      <c r="A913" s="221">
        <v>42244</v>
      </c>
      <c r="B913" s="222">
        <v>11.36424350738525</v>
      </c>
    </row>
    <row r="914" spans="1:2" x14ac:dyDescent="0.3">
      <c r="A914" s="221">
        <v>42247</v>
      </c>
      <c r="B914" s="222">
        <v>11.20266628265381</v>
      </c>
    </row>
    <row r="915" spans="1:2" x14ac:dyDescent="0.3">
      <c r="A915" s="221">
        <v>42248</v>
      </c>
      <c r="B915" s="222">
        <v>10.933371543884279</v>
      </c>
    </row>
    <row r="916" spans="1:2" x14ac:dyDescent="0.3">
      <c r="A916" s="221">
        <v>42249</v>
      </c>
      <c r="B916" s="222">
        <v>10.66407680511475</v>
      </c>
    </row>
    <row r="917" spans="1:2" x14ac:dyDescent="0.3">
      <c r="A917" s="221">
        <v>42250</v>
      </c>
      <c r="B917" s="222">
        <v>10.77179431915283</v>
      </c>
    </row>
    <row r="918" spans="1:2" x14ac:dyDescent="0.3">
      <c r="A918" s="221">
        <v>42251</v>
      </c>
      <c r="B918" s="222">
        <v>10.55635929107666</v>
      </c>
    </row>
    <row r="919" spans="1:2" x14ac:dyDescent="0.3">
      <c r="A919" s="221">
        <v>42255</v>
      </c>
      <c r="B919" s="222">
        <v>10.502498626708981</v>
      </c>
    </row>
    <row r="920" spans="1:2" x14ac:dyDescent="0.3">
      <c r="A920" s="221">
        <v>42256</v>
      </c>
      <c r="B920" s="222">
        <v>10.44863986968994</v>
      </c>
    </row>
    <row r="921" spans="1:2" x14ac:dyDescent="0.3">
      <c r="A921" s="221">
        <v>42257</v>
      </c>
      <c r="B921" s="222">
        <v>10.17934608459473</v>
      </c>
    </row>
    <row r="922" spans="1:2" x14ac:dyDescent="0.3">
      <c r="A922" s="221">
        <v>42258</v>
      </c>
      <c r="B922" s="222">
        <v>10.287063598632811</v>
      </c>
    </row>
    <row r="923" spans="1:2" x14ac:dyDescent="0.3">
      <c r="A923" s="221">
        <v>42261</v>
      </c>
      <c r="B923" s="222">
        <v>10.23320388793945</v>
      </c>
    </row>
    <row r="924" spans="1:2" x14ac:dyDescent="0.3">
      <c r="A924" s="221">
        <v>42262</v>
      </c>
      <c r="B924" s="222">
        <v>10.287063598632811</v>
      </c>
    </row>
    <row r="925" spans="1:2" x14ac:dyDescent="0.3">
      <c r="A925" s="221">
        <v>42263</v>
      </c>
      <c r="B925" s="222">
        <v>10.287063598632811</v>
      </c>
    </row>
    <row r="926" spans="1:2" x14ac:dyDescent="0.3">
      <c r="A926" s="221">
        <v>42264</v>
      </c>
      <c r="B926" s="222">
        <v>10.17934608459473</v>
      </c>
    </row>
    <row r="927" spans="1:2" x14ac:dyDescent="0.3">
      <c r="A927" s="221">
        <v>42265</v>
      </c>
      <c r="B927" s="222">
        <v>9.8561925888061523</v>
      </c>
    </row>
    <row r="928" spans="1:2" x14ac:dyDescent="0.3">
      <c r="A928" s="221">
        <v>42268</v>
      </c>
      <c r="B928" s="222">
        <v>9.5868968963623047</v>
      </c>
    </row>
    <row r="929" spans="1:2" x14ac:dyDescent="0.3">
      <c r="A929" s="221">
        <v>42269</v>
      </c>
      <c r="B929" s="222">
        <v>9.4791793823242188</v>
      </c>
    </row>
    <row r="930" spans="1:2" x14ac:dyDescent="0.3">
      <c r="A930" s="221">
        <v>42270</v>
      </c>
      <c r="B930" s="222">
        <v>9.5868968963623047</v>
      </c>
    </row>
    <row r="931" spans="1:2" x14ac:dyDescent="0.3">
      <c r="A931" s="221">
        <v>42271</v>
      </c>
      <c r="B931" s="222">
        <v>9.6946144104003906</v>
      </c>
    </row>
    <row r="932" spans="1:2" x14ac:dyDescent="0.3">
      <c r="A932" s="221">
        <v>42272</v>
      </c>
      <c r="B932" s="222">
        <v>9.6946144104003906</v>
      </c>
    </row>
    <row r="933" spans="1:2" x14ac:dyDescent="0.3">
      <c r="A933" s="221">
        <v>42275</v>
      </c>
      <c r="B933" s="222">
        <v>9.3714618682861328</v>
      </c>
    </row>
    <row r="934" spans="1:2" x14ac:dyDescent="0.3">
      <c r="A934" s="221">
        <v>42276</v>
      </c>
      <c r="B934" s="222">
        <v>9.4253206253051758</v>
      </c>
    </row>
    <row r="935" spans="1:2" x14ac:dyDescent="0.3">
      <c r="A935" s="221">
        <v>42277</v>
      </c>
      <c r="B935" s="222">
        <v>9.3714618682861328</v>
      </c>
    </row>
    <row r="936" spans="1:2" x14ac:dyDescent="0.3">
      <c r="A936" s="221">
        <v>42278</v>
      </c>
      <c r="B936" s="222">
        <v>9.4253206253051758</v>
      </c>
    </row>
    <row r="937" spans="1:2" x14ac:dyDescent="0.3">
      <c r="A937" s="221">
        <v>42279</v>
      </c>
      <c r="B937" s="222">
        <v>9.2637424468994141</v>
      </c>
    </row>
    <row r="938" spans="1:2" x14ac:dyDescent="0.3">
      <c r="A938" s="221">
        <v>42282</v>
      </c>
      <c r="B938" s="222">
        <v>9.4791793823242188</v>
      </c>
    </row>
    <row r="939" spans="1:2" x14ac:dyDescent="0.3">
      <c r="A939" s="221">
        <v>42283</v>
      </c>
      <c r="B939" s="222">
        <v>9.4791793823242188</v>
      </c>
    </row>
    <row r="940" spans="1:2" x14ac:dyDescent="0.3">
      <c r="A940" s="221">
        <v>42284</v>
      </c>
      <c r="B940" s="222">
        <v>10.125486373901371</v>
      </c>
    </row>
    <row r="941" spans="1:2" x14ac:dyDescent="0.3">
      <c r="A941" s="221">
        <v>42285</v>
      </c>
      <c r="B941" s="222">
        <v>10.55635929107666</v>
      </c>
    </row>
    <row r="942" spans="1:2" x14ac:dyDescent="0.3">
      <c r="A942" s="221">
        <v>42286</v>
      </c>
      <c r="B942" s="222">
        <v>10.502498626708981</v>
      </c>
    </row>
    <row r="943" spans="1:2" x14ac:dyDescent="0.3">
      <c r="A943" s="221">
        <v>42290</v>
      </c>
      <c r="B943" s="222">
        <v>9.7484731674194336</v>
      </c>
    </row>
    <row r="944" spans="1:2" x14ac:dyDescent="0.3">
      <c r="A944" s="221">
        <v>42291</v>
      </c>
      <c r="B944" s="222">
        <v>9.7484731674194336</v>
      </c>
    </row>
    <row r="945" spans="1:2" x14ac:dyDescent="0.3">
      <c r="A945" s="221">
        <v>42292</v>
      </c>
      <c r="B945" s="222">
        <v>9.9100513458251953</v>
      </c>
    </row>
    <row r="946" spans="1:2" x14ac:dyDescent="0.3">
      <c r="A946" s="221">
        <v>42293</v>
      </c>
      <c r="B946" s="222">
        <v>10.23320388793945</v>
      </c>
    </row>
    <row r="947" spans="1:2" x14ac:dyDescent="0.3">
      <c r="A947" s="221">
        <v>42296</v>
      </c>
      <c r="B947" s="222">
        <v>10.23320388793945</v>
      </c>
    </row>
    <row r="948" spans="1:2" x14ac:dyDescent="0.3">
      <c r="A948" s="221">
        <v>42297</v>
      </c>
      <c r="B948" s="222">
        <v>10.3947811126709</v>
      </c>
    </row>
    <row r="949" spans="1:2" x14ac:dyDescent="0.3">
      <c r="A949" s="221">
        <v>42298</v>
      </c>
      <c r="B949" s="222">
        <v>10.61021709442139</v>
      </c>
    </row>
    <row r="950" spans="1:2" x14ac:dyDescent="0.3">
      <c r="A950" s="221">
        <v>42299</v>
      </c>
      <c r="B950" s="222">
        <v>10.55635929107666</v>
      </c>
    </row>
    <row r="951" spans="1:2" x14ac:dyDescent="0.3">
      <c r="A951" s="221">
        <v>42300</v>
      </c>
      <c r="B951" s="222">
        <v>11.148805618286129</v>
      </c>
    </row>
    <row r="952" spans="1:2" x14ac:dyDescent="0.3">
      <c r="A952" s="221">
        <v>42303</v>
      </c>
      <c r="B952" s="222">
        <v>11.848973274230961</v>
      </c>
    </row>
    <row r="953" spans="1:2" x14ac:dyDescent="0.3">
      <c r="A953" s="221">
        <v>42304</v>
      </c>
      <c r="B953" s="222">
        <v>11.741255760192869</v>
      </c>
    </row>
    <row r="954" spans="1:2" x14ac:dyDescent="0.3">
      <c r="A954" s="221">
        <v>42305</v>
      </c>
      <c r="B954" s="222">
        <v>11.741255760192869</v>
      </c>
    </row>
    <row r="955" spans="1:2" x14ac:dyDescent="0.3">
      <c r="A955" s="221">
        <v>42306</v>
      </c>
      <c r="B955" s="222">
        <v>11.579678535461429</v>
      </c>
    </row>
    <row r="956" spans="1:2" x14ac:dyDescent="0.3">
      <c r="A956" s="221">
        <v>42307</v>
      </c>
      <c r="B956" s="222">
        <v>12.064409255981451</v>
      </c>
    </row>
    <row r="957" spans="1:2" x14ac:dyDescent="0.3">
      <c r="A957" s="221">
        <v>42311</v>
      </c>
      <c r="B957" s="222">
        <v>13.35702419281006</v>
      </c>
    </row>
    <row r="958" spans="1:2" x14ac:dyDescent="0.3">
      <c r="A958" s="221">
        <v>42312</v>
      </c>
      <c r="B958" s="222">
        <v>13.08773040771484</v>
      </c>
    </row>
    <row r="959" spans="1:2" x14ac:dyDescent="0.3">
      <c r="A959" s="221">
        <v>42313</v>
      </c>
      <c r="B959" s="222">
        <v>12.28688907623291</v>
      </c>
    </row>
    <row r="960" spans="1:2" x14ac:dyDescent="0.3">
      <c r="A960" s="221">
        <v>42314</v>
      </c>
      <c r="B960" s="222">
        <v>12.45144462585449</v>
      </c>
    </row>
    <row r="961" spans="1:2" x14ac:dyDescent="0.3">
      <c r="A961" s="221">
        <v>42317</v>
      </c>
      <c r="B961" s="222">
        <v>12.780557632446291</v>
      </c>
    </row>
    <row r="962" spans="1:2" x14ac:dyDescent="0.3">
      <c r="A962" s="221">
        <v>42318</v>
      </c>
      <c r="B962" s="222">
        <v>12.561148643493651</v>
      </c>
    </row>
    <row r="963" spans="1:2" x14ac:dyDescent="0.3">
      <c r="A963" s="221">
        <v>42319</v>
      </c>
      <c r="B963" s="222">
        <v>12.177183151245121</v>
      </c>
    </row>
    <row r="964" spans="1:2" x14ac:dyDescent="0.3">
      <c r="A964" s="221">
        <v>42320</v>
      </c>
      <c r="B964" s="222">
        <v>12.780557632446291</v>
      </c>
    </row>
    <row r="965" spans="1:2" x14ac:dyDescent="0.3">
      <c r="A965" s="221">
        <v>42321</v>
      </c>
      <c r="B965" s="222">
        <v>12.561148643493651</v>
      </c>
    </row>
    <row r="966" spans="1:2" x14ac:dyDescent="0.3">
      <c r="A966" s="221">
        <v>42324</v>
      </c>
      <c r="B966" s="222">
        <v>12.23203659057617</v>
      </c>
    </row>
    <row r="967" spans="1:2" x14ac:dyDescent="0.3">
      <c r="A967" s="221">
        <v>42325</v>
      </c>
      <c r="B967" s="222">
        <v>12.616002082824711</v>
      </c>
    </row>
    <row r="968" spans="1:2" x14ac:dyDescent="0.3">
      <c r="A968" s="221">
        <v>42326</v>
      </c>
      <c r="B968" s="222">
        <v>12.561148643493651</v>
      </c>
    </row>
    <row r="969" spans="1:2" x14ac:dyDescent="0.3">
      <c r="A969" s="221">
        <v>42327</v>
      </c>
      <c r="B969" s="222">
        <v>12.561148643493651</v>
      </c>
    </row>
    <row r="970" spans="1:2" x14ac:dyDescent="0.3">
      <c r="A970" s="221">
        <v>42331</v>
      </c>
      <c r="B970" s="222">
        <v>12.670853614807131</v>
      </c>
    </row>
    <row r="971" spans="1:2" x14ac:dyDescent="0.3">
      <c r="A971" s="221">
        <v>42332</v>
      </c>
      <c r="B971" s="222">
        <v>12.670853614807131</v>
      </c>
    </row>
    <row r="972" spans="1:2" x14ac:dyDescent="0.3">
      <c r="A972" s="221">
        <v>42333</v>
      </c>
      <c r="B972" s="222">
        <v>12.34174060821533</v>
      </c>
    </row>
    <row r="973" spans="1:2" x14ac:dyDescent="0.3">
      <c r="A973" s="221">
        <v>42334</v>
      </c>
      <c r="B973" s="222">
        <v>12.23203659057617</v>
      </c>
    </row>
    <row r="974" spans="1:2" x14ac:dyDescent="0.3">
      <c r="A974" s="221">
        <v>42335</v>
      </c>
      <c r="B974" s="222">
        <v>12.122331619262701</v>
      </c>
    </row>
    <row r="975" spans="1:2" x14ac:dyDescent="0.3">
      <c r="A975" s="221">
        <v>42338</v>
      </c>
      <c r="B975" s="222">
        <v>12.177183151245121</v>
      </c>
    </row>
    <row r="976" spans="1:2" x14ac:dyDescent="0.3">
      <c r="A976" s="221">
        <v>42339</v>
      </c>
      <c r="B976" s="222">
        <v>11.9577751159668</v>
      </c>
    </row>
    <row r="977" spans="1:2" x14ac:dyDescent="0.3">
      <c r="A977" s="221">
        <v>42340</v>
      </c>
      <c r="B977" s="222">
        <v>12.23203659057617</v>
      </c>
    </row>
    <row r="978" spans="1:2" x14ac:dyDescent="0.3">
      <c r="A978" s="221">
        <v>42341</v>
      </c>
      <c r="B978" s="222">
        <v>12.067479133605961</v>
      </c>
    </row>
    <row r="979" spans="1:2" x14ac:dyDescent="0.3">
      <c r="A979" s="221">
        <v>42342</v>
      </c>
      <c r="B979" s="222">
        <v>12.23203659057617</v>
      </c>
    </row>
    <row r="980" spans="1:2" x14ac:dyDescent="0.3">
      <c r="A980" s="221">
        <v>42345</v>
      </c>
      <c r="B980" s="222">
        <v>12.01262760162354</v>
      </c>
    </row>
    <row r="981" spans="1:2" x14ac:dyDescent="0.3">
      <c r="A981" s="221">
        <v>42346</v>
      </c>
      <c r="B981" s="222">
        <v>12.067479133605961</v>
      </c>
    </row>
    <row r="982" spans="1:2" x14ac:dyDescent="0.3">
      <c r="A982" s="221">
        <v>42347</v>
      </c>
      <c r="B982" s="222">
        <v>11.9577751159668</v>
      </c>
    </row>
    <row r="983" spans="1:2" x14ac:dyDescent="0.3">
      <c r="A983" s="221">
        <v>42348</v>
      </c>
      <c r="B983" s="222">
        <v>11.68351459503174</v>
      </c>
    </row>
    <row r="984" spans="1:2" x14ac:dyDescent="0.3">
      <c r="A984" s="221">
        <v>42349</v>
      </c>
      <c r="B984" s="222">
        <v>11.51895809173584</v>
      </c>
    </row>
    <row r="985" spans="1:2" x14ac:dyDescent="0.3">
      <c r="A985" s="221">
        <v>42352</v>
      </c>
      <c r="B985" s="222">
        <v>11.4641056060791</v>
      </c>
    </row>
    <row r="986" spans="1:2" x14ac:dyDescent="0.3">
      <c r="A986" s="221">
        <v>42353</v>
      </c>
      <c r="B986" s="222">
        <v>11.24469661712646</v>
      </c>
    </row>
    <row r="987" spans="1:2" x14ac:dyDescent="0.3">
      <c r="A987" s="221">
        <v>42354</v>
      </c>
      <c r="B987" s="222">
        <v>10.97043609619141</v>
      </c>
    </row>
    <row r="988" spans="1:2" x14ac:dyDescent="0.3">
      <c r="A988" s="221">
        <v>42355</v>
      </c>
      <c r="B988" s="222">
        <v>11.27330112457275</v>
      </c>
    </row>
    <row r="989" spans="1:2" x14ac:dyDescent="0.3">
      <c r="A989" s="221">
        <v>42356</v>
      </c>
      <c r="B989" s="222">
        <v>11.217214584350589</v>
      </c>
    </row>
    <row r="990" spans="1:2" x14ac:dyDescent="0.3">
      <c r="A990" s="221">
        <v>42359</v>
      </c>
      <c r="B990" s="222">
        <v>11.329386711120611</v>
      </c>
    </row>
    <row r="991" spans="1:2" x14ac:dyDescent="0.3">
      <c r="A991" s="221">
        <v>42360</v>
      </c>
      <c r="B991" s="222">
        <v>11.6098165512085</v>
      </c>
    </row>
    <row r="992" spans="1:2" x14ac:dyDescent="0.3">
      <c r="A992" s="221">
        <v>42361</v>
      </c>
      <c r="B992" s="222">
        <v>11.89024829864502</v>
      </c>
    </row>
    <row r="993" spans="1:2" x14ac:dyDescent="0.3">
      <c r="A993" s="221">
        <v>42366</v>
      </c>
      <c r="B993" s="222">
        <v>11.665903091430661</v>
      </c>
    </row>
    <row r="994" spans="1:2" x14ac:dyDescent="0.3">
      <c r="A994" s="221">
        <v>42367</v>
      </c>
      <c r="B994" s="222">
        <v>11.778076171875</v>
      </c>
    </row>
    <row r="995" spans="1:2" x14ac:dyDescent="0.3">
      <c r="A995" s="221">
        <v>42368</v>
      </c>
      <c r="B995" s="222">
        <v>11.72198963165283</v>
      </c>
    </row>
    <row r="996" spans="1:2" x14ac:dyDescent="0.3">
      <c r="A996" s="221">
        <v>42373</v>
      </c>
      <c r="B996" s="222">
        <v>11.04895687103271</v>
      </c>
    </row>
    <row r="997" spans="1:2" x14ac:dyDescent="0.3">
      <c r="A997" s="221">
        <v>42374</v>
      </c>
      <c r="B997" s="222">
        <v>11.105043411254879</v>
      </c>
    </row>
    <row r="998" spans="1:2" x14ac:dyDescent="0.3">
      <c r="A998" s="221">
        <v>42375</v>
      </c>
      <c r="B998" s="222">
        <v>10.936783790588381</v>
      </c>
    </row>
    <row r="999" spans="1:2" x14ac:dyDescent="0.3">
      <c r="A999" s="221">
        <v>42376</v>
      </c>
      <c r="B999" s="222">
        <v>10.76852607727051</v>
      </c>
    </row>
    <row r="1000" spans="1:2" x14ac:dyDescent="0.3">
      <c r="A1000" s="221">
        <v>42377</v>
      </c>
      <c r="B1000" s="222">
        <v>10.936783790588381</v>
      </c>
    </row>
    <row r="1001" spans="1:2" x14ac:dyDescent="0.3">
      <c r="A1001" s="221">
        <v>42380</v>
      </c>
      <c r="B1001" s="222">
        <v>10.76852607727051</v>
      </c>
    </row>
    <row r="1002" spans="1:2" x14ac:dyDescent="0.3">
      <c r="A1002" s="221">
        <v>42381</v>
      </c>
      <c r="B1002" s="222">
        <v>10.544181823730471</v>
      </c>
    </row>
    <row r="1003" spans="1:2" x14ac:dyDescent="0.3">
      <c r="A1003" s="221">
        <v>42382</v>
      </c>
      <c r="B1003" s="222">
        <v>10.26375198364258</v>
      </c>
    </row>
    <row r="1004" spans="1:2" x14ac:dyDescent="0.3">
      <c r="A1004" s="221">
        <v>42383</v>
      </c>
      <c r="B1004" s="222">
        <v>10.15157890319824</v>
      </c>
    </row>
    <row r="1005" spans="1:2" x14ac:dyDescent="0.3">
      <c r="A1005" s="221">
        <v>42384</v>
      </c>
      <c r="B1005" s="222">
        <v>10.095493316650391</v>
      </c>
    </row>
    <row r="1006" spans="1:2" x14ac:dyDescent="0.3">
      <c r="A1006" s="221">
        <v>42387</v>
      </c>
      <c r="B1006" s="222">
        <v>10.095493316650391</v>
      </c>
    </row>
    <row r="1007" spans="1:2" x14ac:dyDescent="0.3">
      <c r="A1007" s="221">
        <v>42388</v>
      </c>
      <c r="B1007" s="222">
        <v>10.095493316650391</v>
      </c>
    </row>
    <row r="1008" spans="1:2" x14ac:dyDescent="0.3">
      <c r="A1008" s="221">
        <v>42389</v>
      </c>
      <c r="B1008" s="222">
        <v>10.095493316650391</v>
      </c>
    </row>
    <row r="1009" spans="1:2" x14ac:dyDescent="0.3">
      <c r="A1009" s="221">
        <v>42390</v>
      </c>
      <c r="B1009" s="222">
        <v>10.544181823730471</v>
      </c>
    </row>
    <row r="1010" spans="1:2" x14ac:dyDescent="0.3">
      <c r="A1010" s="221">
        <v>42391</v>
      </c>
      <c r="B1010" s="222">
        <v>10.375924110412599</v>
      </c>
    </row>
    <row r="1011" spans="1:2" x14ac:dyDescent="0.3">
      <c r="A1011" s="221">
        <v>42395</v>
      </c>
      <c r="B1011" s="222">
        <v>9.758976936340332</v>
      </c>
    </row>
    <row r="1012" spans="1:2" x14ac:dyDescent="0.3">
      <c r="A1012" s="221">
        <v>42396</v>
      </c>
      <c r="B1012" s="222">
        <v>9.9833211898803711</v>
      </c>
    </row>
    <row r="1013" spans="1:2" x14ac:dyDescent="0.3">
      <c r="A1013" s="221">
        <v>42397</v>
      </c>
      <c r="B1013" s="222">
        <v>10.095493316650391</v>
      </c>
    </row>
    <row r="1014" spans="1:2" x14ac:dyDescent="0.3">
      <c r="A1014" s="221">
        <v>42398</v>
      </c>
      <c r="B1014" s="222">
        <v>10.26375198364258</v>
      </c>
    </row>
    <row r="1015" spans="1:2" x14ac:dyDescent="0.3">
      <c r="A1015" s="221">
        <v>42401</v>
      </c>
      <c r="B1015" s="222">
        <v>10.375924110412599</v>
      </c>
    </row>
    <row r="1016" spans="1:2" x14ac:dyDescent="0.3">
      <c r="A1016" s="221">
        <v>42402</v>
      </c>
      <c r="B1016" s="222">
        <v>10.375924110412599</v>
      </c>
    </row>
    <row r="1017" spans="1:2" x14ac:dyDescent="0.3">
      <c r="A1017" s="221">
        <v>42403</v>
      </c>
      <c r="B1017" s="222">
        <v>10.15157890319824</v>
      </c>
    </row>
    <row r="1018" spans="1:2" x14ac:dyDescent="0.3">
      <c r="A1018" s="221">
        <v>42404</v>
      </c>
      <c r="B1018" s="222">
        <v>10.60026836395264</v>
      </c>
    </row>
    <row r="1019" spans="1:2" x14ac:dyDescent="0.3">
      <c r="A1019" s="221">
        <v>42405</v>
      </c>
      <c r="B1019" s="222">
        <v>10.544181823730471</v>
      </c>
    </row>
    <row r="1020" spans="1:2" x14ac:dyDescent="0.3">
      <c r="A1020" s="221">
        <v>42410</v>
      </c>
      <c r="B1020" s="222">
        <v>10.65635395050049</v>
      </c>
    </row>
    <row r="1021" spans="1:2" x14ac:dyDescent="0.3">
      <c r="A1021" s="221">
        <v>42411</v>
      </c>
      <c r="B1021" s="222">
        <v>10.31983757019043</v>
      </c>
    </row>
    <row r="1022" spans="1:2" x14ac:dyDescent="0.3">
      <c r="A1022" s="221">
        <v>42412</v>
      </c>
      <c r="B1022" s="222">
        <v>10.15157890319824</v>
      </c>
    </row>
    <row r="1023" spans="1:2" x14ac:dyDescent="0.3">
      <c r="A1023" s="221">
        <v>42415</v>
      </c>
      <c r="B1023" s="222">
        <v>10.375924110412599</v>
      </c>
    </row>
    <row r="1024" spans="1:2" x14ac:dyDescent="0.3">
      <c r="A1024" s="221">
        <v>42416</v>
      </c>
      <c r="B1024" s="222">
        <v>10.375924110412599</v>
      </c>
    </row>
    <row r="1025" spans="1:2" x14ac:dyDescent="0.3">
      <c r="A1025" s="221">
        <v>42417</v>
      </c>
      <c r="B1025" s="222">
        <v>10.31983757019043</v>
      </c>
    </row>
    <row r="1026" spans="1:2" x14ac:dyDescent="0.3">
      <c r="A1026" s="221">
        <v>42418</v>
      </c>
      <c r="B1026" s="222">
        <v>10.488096237182621</v>
      </c>
    </row>
    <row r="1027" spans="1:2" x14ac:dyDescent="0.3">
      <c r="A1027" s="221">
        <v>42419</v>
      </c>
      <c r="B1027" s="222">
        <v>10.31983757019043</v>
      </c>
    </row>
    <row r="1028" spans="1:2" x14ac:dyDescent="0.3">
      <c r="A1028" s="221">
        <v>42422</v>
      </c>
      <c r="B1028" s="222">
        <v>10.375924110412599</v>
      </c>
    </row>
    <row r="1029" spans="1:2" x14ac:dyDescent="0.3">
      <c r="A1029" s="221">
        <v>42423</v>
      </c>
      <c r="B1029" s="222">
        <v>10.375924110412599</v>
      </c>
    </row>
    <row r="1030" spans="1:2" x14ac:dyDescent="0.3">
      <c r="A1030" s="221">
        <v>42424</v>
      </c>
      <c r="B1030" s="222">
        <v>10.26375198364258</v>
      </c>
    </row>
    <row r="1031" spans="1:2" x14ac:dyDescent="0.3">
      <c r="A1031" s="221">
        <v>42425</v>
      </c>
      <c r="B1031" s="222">
        <v>10.31983757019043</v>
      </c>
    </row>
    <row r="1032" spans="1:2" x14ac:dyDescent="0.3">
      <c r="A1032" s="221">
        <v>42426</v>
      </c>
      <c r="B1032" s="222">
        <v>10.488096237182621</v>
      </c>
    </row>
    <row r="1033" spans="1:2" x14ac:dyDescent="0.3">
      <c r="A1033" s="221">
        <v>42429</v>
      </c>
      <c r="B1033" s="222">
        <v>10.095493316650391</v>
      </c>
    </row>
    <row r="1034" spans="1:2" x14ac:dyDescent="0.3">
      <c r="A1034" s="221">
        <v>42430</v>
      </c>
      <c r="B1034" s="222">
        <v>9.534632682800293</v>
      </c>
    </row>
    <row r="1035" spans="1:2" x14ac:dyDescent="0.3">
      <c r="A1035" s="221">
        <v>42431</v>
      </c>
      <c r="B1035" s="222">
        <v>8.7494268417358398</v>
      </c>
    </row>
    <row r="1036" spans="1:2" x14ac:dyDescent="0.3">
      <c r="A1036" s="221">
        <v>42432</v>
      </c>
      <c r="B1036" s="222">
        <v>8.9176864624023438</v>
      </c>
    </row>
    <row r="1037" spans="1:2" x14ac:dyDescent="0.3">
      <c r="A1037" s="221">
        <v>42433</v>
      </c>
      <c r="B1037" s="222">
        <v>9.1981163024902344</v>
      </c>
    </row>
    <row r="1038" spans="1:2" x14ac:dyDescent="0.3">
      <c r="A1038" s="221">
        <v>42436</v>
      </c>
      <c r="B1038" s="222">
        <v>9.2542018890380859</v>
      </c>
    </row>
    <row r="1039" spans="1:2" x14ac:dyDescent="0.3">
      <c r="A1039" s="221">
        <v>42437</v>
      </c>
      <c r="B1039" s="222">
        <v>9.3663740158081055</v>
      </c>
    </row>
    <row r="1040" spans="1:2" x14ac:dyDescent="0.3">
      <c r="A1040" s="221">
        <v>42438</v>
      </c>
      <c r="B1040" s="222">
        <v>9.534632682800293</v>
      </c>
    </row>
    <row r="1041" spans="1:2" x14ac:dyDescent="0.3">
      <c r="A1041" s="221">
        <v>42439</v>
      </c>
      <c r="B1041" s="222">
        <v>9.8150634765625</v>
      </c>
    </row>
    <row r="1042" spans="1:2" x14ac:dyDescent="0.3">
      <c r="A1042" s="221">
        <v>42440</v>
      </c>
      <c r="B1042" s="222">
        <v>9.7028913497924805</v>
      </c>
    </row>
    <row r="1043" spans="1:2" x14ac:dyDescent="0.3">
      <c r="A1043" s="221">
        <v>42443</v>
      </c>
      <c r="B1043" s="222">
        <v>9.5907192230224609</v>
      </c>
    </row>
    <row r="1044" spans="1:2" x14ac:dyDescent="0.3">
      <c r="A1044" s="221">
        <v>42444</v>
      </c>
      <c r="B1044" s="222">
        <v>9.534632682800293</v>
      </c>
    </row>
    <row r="1045" spans="1:2" x14ac:dyDescent="0.3">
      <c r="A1045" s="221">
        <v>42445</v>
      </c>
      <c r="B1045" s="222">
        <v>9.758976936340332</v>
      </c>
    </row>
    <row r="1046" spans="1:2" x14ac:dyDescent="0.3">
      <c r="A1046" s="221">
        <v>42446</v>
      </c>
      <c r="B1046" s="222">
        <v>9.7028913497924805</v>
      </c>
    </row>
    <row r="1047" spans="1:2" x14ac:dyDescent="0.3">
      <c r="A1047" s="221">
        <v>42447</v>
      </c>
      <c r="B1047" s="222">
        <v>9.8711490631103516</v>
      </c>
    </row>
    <row r="1048" spans="1:2" x14ac:dyDescent="0.3">
      <c r="A1048" s="221">
        <v>42450</v>
      </c>
      <c r="B1048" s="222">
        <v>9.758976936340332</v>
      </c>
    </row>
    <row r="1049" spans="1:2" x14ac:dyDescent="0.3">
      <c r="A1049" s="221">
        <v>42451</v>
      </c>
      <c r="B1049" s="222">
        <v>9.9272346496582031</v>
      </c>
    </row>
    <row r="1050" spans="1:2" x14ac:dyDescent="0.3">
      <c r="A1050" s="221">
        <v>42452</v>
      </c>
      <c r="B1050" s="222">
        <v>9.8150634765625</v>
      </c>
    </row>
    <row r="1051" spans="1:2" x14ac:dyDescent="0.3">
      <c r="A1051" s="221">
        <v>42453</v>
      </c>
      <c r="B1051" s="222">
        <v>9.758976936340332</v>
      </c>
    </row>
    <row r="1052" spans="1:2" x14ac:dyDescent="0.3">
      <c r="A1052" s="221">
        <v>42457</v>
      </c>
      <c r="B1052" s="222">
        <v>9.478546142578125</v>
      </c>
    </row>
    <row r="1053" spans="1:2" x14ac:dyDescent="0.3">
      <c r="A1053" s="221">
        <v>42458</v>
      </c>
      <c r="B1053" s="222">
        <v>9.534632682800293</v>
      </c>
    </row>
    <row r="1054" spans="1:2" x14ac:dyDescent="0.3">
      <c r="A1054" s="221">
        <v>42459</v>
      </c>
      <c r="B1054" s="222">
        <v>9.3663740158081055</v>
      </c>
    </row>
    <row r="1055" spans="1:2" x14ac:dyDescent="0.3">
      <c r="A1055" s="221">
        <v>42460</v>
      </c>
      <c r="B1055" s="222">
        <v>9.3102884292602539</v>
      </c>
    </row>
    <row r="1056" spans="1:2" x14ac:dyDescent="0.3">
      <c r="A1056" s="221">
        <v>42461</v>
      </c>
      <c r="B1056" s="222">
        <v>9.422459602355957</v>
      </c>
    </row>
    <row r="1057" spans="1:2" x14ac:dyDescent="0.3">
      <c r="A1057" s="221">
        <v>42464</v>
      </c>
      <c r="B1057" s="222">
        <v>9.0298576354980469</v>
      </c>
    </row>
    <row r="1058" spans="1:2" x14ac:dyDescent="0.3">
      <c r="A1058" s="221">
        <v>42465</v>
      </c>
      <c r="B1058" s="222">
        <v>8.9737720489501953</v>
      </c>
    </row>
    <row r="1059" spans="1:2" x14ac:dyDescent="0.3">
      <c r="A1059" s="221">
        <v>42466</v>
      </c>
      <c r="B1059" s="222">
        <v>8.8615999221801758</v>
      </c>
    </row>
    <row r="1060" spans="1:2" x14ac:dyDescent="0.3">
      <c r="A1060" s="221">
        <v>42467</v>
      </c>
      <c r="B1060" s="222">
        <v>8.9176864624023438</v>
      </c>
    </row>
    <row r="1061" spans="1:2" x14ac:dyDescent="0.3">
      <c r="A1061" s="221">
        <v>42468</v>
      </c>
      <c r="B1061" s="222">
        <v>9.0859441757202148</v>
      </c>
    </row>
    <row r="1062" spans="1:2" x14ac:dyDescent="0.3">
      <c r="A1062" s="221">
        <v>42471</v>
      </c>
      <c r="B1062" s="222">
        <v>9.2542018890380859</v>
      </c>
    </row>
    <row r="1063" spans="1:2" x14ac:dyDescent="0.3">
      <c r="A1063" s="221">
        <v>42472</v>
      </c>
      <c r="B1063" s="222">
        <v>9.478546142578125</v>
      </c>
    </row>
    <row r="1064" spans="1:2" x14ac:dyDescent="0.3">
      <c r="A1064" s="221">
        <v>42473</v>
      </c>
      <c r="B1064" s="222">
        <v>9.534632682800293</v>
      </c>
    </row>
    <row r="1065" spans="1:2" x14ac:dyDescent="0.3">
      <c r="A1065" s="221">
        <v>42474</v>
      </c>
      <c r="B1065" s="222">
        <v>9.422459602355957</v>
      </c>
    </row>
    <row r="1066" spans="1:2" x14ac:dyDescent="0.3">
      <c r="A1066" s="221">
        <v>42475</v>
      </c>
      <c r="B1066" s="222">
        <v>9.3663740158081055</v>
      </c>
    </row>
    <row r="1067" spans="1:2" x14ac:dyDescent="0.3">
      <c r="A1067" s="221">
        <v>42478</v>
      </c>
      <c r="B1067" s="222">
        <v>9.1420297622680664</v>
      </c>
    </row>
    <row r="1068" spans="1:2" x14ac:dyDescent="0.3">
      <c r="A1068" s="221">
        <v>42479</v>
      </c>
      <c r="B1068" s="222">
        <v>9.2542018890380859</v>
      </c>
    </row>
    <row r="1069" spans="1:2" x14ac:dyDescent="0.3">
      <c r="A1069" s="221">
        <v>42480</v>
      </c>
      <c r="B1069" s="222">
        <v>9.3102884292602539</v>
      </c>
    </row>
    <row r="1070" spans="1:2" x14ac:dyDescent="0.3">
      <c r="A1070" s="221">
        <v>42482</v>
      </c>
      <c r="B1070" s="222">
        <v>9.2542018890380859</v>
      </c>
    </row>
    <row r="1071" spans="1:2" x14ac:dyDescent="0.3">
      <c r="A1071" s="221">
        <v>42485</v>
      </c>
      <c r="B1071" s="222">
        <v>9.0298576354980469</v>
      </c>
    </row>
    <row r="1072" spans="1:2" x14ac:dyDescent="0.3">
      <c r="A1072" s="221">
        <v>42486</v>
      </c>
      <c r="B1072" s="222">
        <v>9.422459602355957</v>
      </c>
    </row>
    <row r="1073" spans="1:2" x14ac:dyDescent="0.3">
      <c r="A1073" s="221">
        <v>42487</v>
      </c>
      <c r="B1073" s="222">
        <v>9.3663740158081055</v>
      </c>
    </row>
    <row r="1074" spans="1:2" x14ac:dyDescent="0.3">
      <c r="A1074" s="221">
        <v>42488</v>
      </c>
      <c r="B1074" s="222">
        <v>9.1981163024902344</v>
      </c>
    </row>
    <row r="1075" spans="1:2" x14ac:dyDescent="0.3">
      <c r="A1075" s="221">
        <v>42489</v>
      </c>
      <c r="B1075" s="222">
        <v>9.3102884292602539</v>
      </c>
    </row>
    <row r="1076" spans="1:2" x14ac:dyDescent="0.3">
      <c r="A1076" s="221">
        <v>42492</v>
      </c>
      <c r="B1076" s="222">
        <v>9.3102884292602539</v>
      </c>
    </row>
    <row r="1077" spans="1:2" x14ac:dyDescent="0.3">
      <c r="A1077" s="221">
        <v>42493</v>
      </c>
      <c r="B1077" s="222">
        <v>9.1981163024902344</v>
      </c>
    </row>
    <row r="1078" spans="1:2" x14ac:dyDescent="0.3">
      <c r="A1078" s="221">
        <v>42494</v>
      </c>
      <c r="B1078" s="222">
        <v>9.2542018890380859</v>
      </c>
    </row>
    <row r="1079" spans="1:2" x14ac:dyDescent="0.3">
      <c r="A1079" s="221">
        <v>42495</v>
      </c>
      <c r="B1079" s="222">
        <v>9.3102884292602539</v>
      </c>
    </row>
    <row r="1080" spans="1:2" x14ac:dyDescent="0.3">
      <c r="A1080" s="221">
        <v>42496</v>
      </c>
      <c r="B1080" s="222">
        <v>9.422459602355957</v>
      </c>
    </row>
    <row r="1081" spans="1:2" x14ac:dyDescent="0.3">
      <c r="A1081" s="221">
        <v>42499</v>
      </c>
      <c r="B1081" s="222">
        <v>9.1981163024902344</v>
      </c>
    </row>
    <row r="1082" spans="1:2" x14ac:dyDescent="0.3">
      <c r="A1082" s="221">
        <v>42500</v>
      </c>
      <c r="B1082" s="222">
        <v>9.1981163024902344</v>
      </c>
    </row>
    <row r="1083" spans="1:2" x14ac:dyDescent="0.3">
      <c r="A1083" s="221">
        <v>42501</v>
      </c>
      <c r="B1083" s="222">
        <v>9.3102884292602539</v>
      </c>
    </row>
    <row r="1084" spans="1:2" x14ac:dyDescent="0.3">
      <c r="A1084" s="221">
        <v>42502</v>
      </c>
      <c r="B1084" s="222">
        <v>9.2542018890380859</v>
      </c>
    </row>
    <row r="1085" spans="1:2" x14ac:dyDescent="0.3">
      <c r="A1085" s="221">
        <v>42503</v>
      </c>
      <c r="B1085" s="222">
        <v>9.3663740158081055</v>
      </c>
    </row>
    <row r="1086" spans="1:2" x14ac:dyDescent="0.3">
      <c r="A1086" s="221">
        <v>42506</v>
      </c>
      <c r="B1086" s="222">
        <v>9.3663740158081055</v>
      </c>
    </row>
    <row r="1087" spans="1:2" x14ac:dyDescent="0.3">
      <c r="A1087" s="221">
        <v>42507</v>
      </c>
      <c r="B1087" s="222">
        <v>9.1420297622680664</v>
      </c>
    </row>
    <row r="1088" spans="1:2" x14ac:dyDescent="0.3">
      <c r="A1088" s="221">
        <v>42508</v>
      </c>
      <c r="B1088" s="222">
        <v>9.2542018890380859</v>
      </c>
    </row>
    <row r="1089" spans="1:2" x14ac:dyDescent="0.3">
      <c r="A1089" s="221">
        <v>42509</v>
      </c>
      <c r="B1089" s="222">
        <v>9.2542018890380859</v>
      </c>
    </row>
    <row r="1090" spans="1:2" x14ac:dyDescent="0.3">
      <c r="A1090" s="221">
        <v>42510</v>
      </c>
      <c r="B1090" s="222">
        <v>9.1420297622680664</v>
      </c>
    </row>
    <row r="1091" spans="1:2" x14ac:dyDescent="0.3">
      <c r="A1091" s="221">
        <v>42513</v>
      </c>
      <c r="B1091" s="222">
        <v>9.1981163024902344</v>
      </c>
    </row>
    <row r="1092" spans="1:2" x14ac:dyDescent="0.3">
      <c r="A1092" s="221">
        <v>42514</v>
      </c>
      <c r="B1092" s="222">
        <v>9.0298576354980469</v>
      </c>
    </row>
    <row r="1093" spans="1:2" x14ac:dyDescent="0.3">
      <c r="A1093" s="221">
        <v>42515</v>
      </c>
      <c r="B1093" s="222">
        <v>9.0298576354980469</v>
      </c>
    </row>
    <row r="1094" spans="1:2" x14ac:dyDescent="0.3">
      <c r="A1094" s="221">
        <v>42517</v>
      </c>
      <c r="B1094" s="222">
        <v>8.9737720489501953</v>
      </c>
    </row>
    <row r="1095" spans="1:2" x14ac:dyDescent="0.3">
      <c r="A1095" s="221">
        <v>42520</v>
      </c>
      <c r="B1095" s="222">
        <v>9.0859441757202148</v>
      </c>
    </row>
    <row r="1096" spans="1:2" x14ac:dyDescent="0.3">
      <c r="A1096" s="221">
        <v>42521</v>
      </c>
      <c r="B1096" s="222">
        <v>8.9176864624023438</v>
      </c>
    </row>
    <row r="1097" spans="1:2" x14ac:dyDescent="0.3">
      <c r="A1097" s="221">
        <v>42522</v>
      </c>
      <c r="B1097" s="222">
        <v>9.0298576354980469</v>
      </c>
    </row>
    <row r="1098" spans="1:2" x14ac:dyDescent="0.3">
      <c r="A1098" s="221">
        <v>42523</v>
      </c>
      <c r="B1098" s="222">
        <v>9.0859441757202148</v>
      </c>
    </row>
    <row r="1099" spans="1:2" x14ac:dyDescent="0.3">
      <c r="A1099" s="221">
        <v>42524</v>
      </c>
      <c r="B1099" s="222">
        <v>9.1420297622680664</v>
      </c>
    </row>
    <row r="1100" spans="1:2" x14ac:dyDescent="0.3">
      <c r="A1100" s="221">
        <v>42527</v>
      </c>
      <c r="B1100" s="222">
        <v>9.0859441757202148</v>
      </c>
    </row>
    <row r="1101" spans="1:2" x14ac:dyDescent="0.3">
      <c r="A1101" s="221">
        <v>42528</v>
      </c>
      <c r="B1101" s="222">
        <v>9.0298576354980469</v>
      </c>
    </row>
    <row r="1102" spans="1:2" x14ac:dyDescent="0.3">
      <c r="A1102" s="221">
        <v>42529</v>
      </c>
      <c r="B1102" s="222">
        <v>9.1981163024902344</v>
      </c>
    </row>
    <row r="1103" spans="1:2" x14ac:dyDescent="0.3">
      <c r="A1103" s="221">
        <v>42530</v>
      </c>
      <c r="B1103" s="222">
        <v>9.0298576354980469</v>
      </c>
    </row>
    <row r="1104" spans="1:2" x14ac:dyDescent="0.3">
      <c r="A1104" s="221">
        <v>42531</v>
      </c>
      <c r="B1104" s="222">
        <v>9.1420297622680664</v>
      </c>
    </row>
    <row r="1105" spans="1:2" x14ac:dyDescent="0.3">
      <c r="A1105" s="221">
        <v>42534</v>
      </c>
      <c r="B1105" s="222">
        <v>9.1420297622680664</v>
      </c>
    </row>
    <row r="1106" spans="1:2" x14ac:dyDescent="0.3">
      <c r="A1106" s="221">
        <v>42535</v>
      </c>
      <c r="B1106" s="222">
        <v>9.0859441757202148</v>
      </c>
    </row>
    <row r="1107" spans="1:2" x14ac:dyDescent="0.3">
      <c r="A1107" s="221">
        <v>42536</v>
      </c>
      <c r="B1107" s="222">
        <v>8.9737720489501953</v>
      </c>
    </row>
    <row r="1108" spans="1:2" x14ac:dyDescent="0.3">
      <c r="A1108" s="221">
        <v>42537</v>
      </c>
      <c r="B1108" s="222">
        <v>8.9737720489501953</v>
      </c>
    </row>
    <row r="1109" spans="1:2" x14ac:dyDescent="0.3">
      <c r="A1109" s="221">
        <v>42538</v>
      </c>
      <c r="B1109" s="222">
        <v>8.9176864624023438</v>
      </c>
    </row>
    <row r="1110" spans="1:2" x14ac:dyDescent="0.3">
      <c r="A1110" s="221">
        <v>42541</v>
      </c>
      <c r="B1110" s="222">
        <v>8.7494268417358398</v>
      </c>
    </row>
    <row r="1111" spans="1:2" x14ac:dyDescent="0.3">
      <c r="A1111" s="221">
        <v>42542</v>
      </c>
      <c r="B1111" s="222">
        <v>8.8055143356323242</v>
      </c>
    </row>
    <row r="1112" spans="1:2" x14ac:dyDescent="0.3">
      <c r="A1112" s="221">
        <v>42543</v>
      </c>
      <c r="B1112" s="222">
        <v>8.8055143356323242</v>
      </c>
    </row>
    <row r="1113" spans="1:2" x14ac:dyDescent="0.3">
      <c r="A1113" s="221">
        <v>42544</v>
      </c>
      <c r="B1113" s="222">
        <v>8.8055143356323242</v>
      </c>
    </row>
    <row r="1114" spans="1:2" x14ac:dyDescent="0.3">
      <c r="A1114" s="221">
        <v>42545</v>
      </c>
      <c r="B1114" s="222">
        <v>8.6372547149658203</v>
      </c>
    </row>
    <row r="1115" spans="1:2" x14ac:dyDescent="0.3">
      <c r="A1115" s="221">
        <v>42548</v>
      </c>
      <c r="B1115" s="222">
        <v>8.4129114151000977</v>
      </c>
    </row>
    <row r="1116" spans="1:2" x14ac:dyDescent="0.3">
      <c r="A1116" s="221">
        <v>42549</v>
      </c>
      <c r="B1116" s="222">
        <v>8.3568248748779297</v>
      </c>
    </row>
    <row r="1117" spans="1:2" x14ac:dyDescent="0.3">
      <c r="A1117" s="221">
        <v>42550</v>
      </c>
      <c r="B1117" s="222">
        <v>8.4129114151000977</v>
      </c>
    </row>
    <row r="1118" spans="1:2" x14ac:dyDescent="0.3">
      <c r="A1118" s="221">
        <v>42551</v>
      </c>
      <c r="B1118" s="222">
        <v>8.4689970016479492</v>
      </c>
    </row>
    <row r="1119" spans="1:2" x14ac:dyDescent="0.3">
      <c r="A1119" s="221">
        <v>42552</v>
      </c>
      <c r="B1119" s="222">
        <v>8.3568248748779297</v>
      </c>
    </row>
    <row r="1120" spans="1:2" x14ac:dyDescent="0.3">
      <c r="A1120" s="221">
        <v>42555</v>
      </c>
      <c r="B1120" s="222">
        <v>8.4689970016479492</v>
      </c>
    </row>
    <row r="1121" spans="1:2" x14ac:dyDescent="0.3">
      <c r="A1121" s="221">
        <v>42556</v>
      </c>
      <c r="B1121" s="222">
        <v>8.5250825881958008</v>
      </c>
    </row>
    <row r="1122" spans="1:2" x14ac:dyDescent="0.3">
      <c r="A1122" s="221">
        <v>42557</v>
      </c>
      <c r="B1122" s="222">
        <v>8.5811691284179688</v>
      </c>
    </row>
    <row r="1123" spans="1:2" x14ac:dyDescent="0.3">
      <c r="A1123" s="221">
        <v>42558</v>
      </c>
      <c r="B1123" s="222">
        <v>8.6933412551879883</v>
      </c>
    </row>
    <row r="1124" spans="1:2" x14ac:dyDescent="0.3">
      <c r="A1124" s="221">
        <v>42559</v>
      </c>
      <c r="B1124" s="222">
        <v>8.6372547149658203</v>
      </c>
    </row>
    <row r="1125" spans="1:2" x14ac:dyDescent="0.3">
      <c r="A1125" s="221">
        <v>42562</v>
      </c>
      <c r="B1125" s="222">
        <v>8.8055143356323242</v>
      </c>
    </row>
    <row r="1126" spans="1:2" x14ac:dyDescent="0.3">
      <c r="A1126" s="221">
        <v>42563</v>
      </c>
      <c r="B1126" s="222">
        <v>8.9176864624023438</v>
      </c>
    </row>
    <row r="1127" spans="1:2" x14ac:dyDescent="0.3">
      <c r="A1127" s="221">
        <v>42564</v>
      </c>
      <c r="B1127" s="222">
        <v>8.8615999221801758</v>
      </c>
    </row>
    <row r="1128" spans="1:2" x14ac:dyDescent="0.3">
      <c r="A1128" s="221">
        <v>42565</v>
      </c>
      <c r="B1128" s="222">
        <v>8.9737720489501953</v>
      </c>
    </row>
    <row r="1129" spans="1:2" x14ac:dyDescent="0.3">
      <c r="A1129" s="221">
        <v>42566</v>
      </c>
      <c r="B1129" s="222">
        <v>8.9737720489501953</v>
      </c>
    </row>
    <row r="1130" spans="1:2" x14ac:dyDescent="0.3">
      <c r="A1130" s="221">
        <v>42569</v>
      </c>
      <c r="B1130" s="222">
        <v>9.1420297622680664</v>
      </c>
    </row>
    <row r="1131" spans="1:2" x14ac:dyDescent="0.3">
      <c r="A1131" s="221">
        <v>42570</v>
      </c>
      <c r="B1131" s="222">
        <v>9.2542018890380859</v>
      </c>
    </row>
    <row r="1132" spans="1:2" x14ac:dyDescent="0.3">
      <c r="A1132" s="221">
        <v>42571</v>
      </c>
      <c r="B1132" s="222">
        <v>9.422459602355957</v>
      </c>
    </row>
    <row r="1133" spans="1:2" x14ac:dyDescent="0.3">
      <c r="A1133" s="221">
        <v>42572</v>
      </c>
      <c r="B1133" s="222">
        <v>9.2542018890380859</v>
      </c>
    </row>
    <row r="1134" spans="1:2" x14ac:dyDescent="0.3">
      <c r="A1134" s="221">
        <v>42573</v>
      </c>
      <c r="B1134" s="222">
        <v>9.2542018890380859</v>
      </c>
    </row>
    <row r="1135" spans="1:2" x14ac:dyDescent="0.3">
      <c r="A1135" s="221">
        <v>42576</v>
      </c>
      <c r="B1135" s="222">
        <v>9.5907192230224609</v>
      </c>
    </row>
    <row r="1136" spans="1:2" x14ac:dyDescent="0.3">
      <c r="A1136" s="221">
        <v>42577</v>
      </c>
      <c r="B1136" s="222">
        <v>9.3663740158081055</v>
      </c>
    </row>
    <row r="1137" spans="1:2" x14ac:dyDescent="0.3">
      <c r="A1137" s="221">
        <v>42578</v>
      </c>
      <c r="B1137" s="222">
        <v>9.422459602355957</v>
      </c>
    </row>
    <row r="1138" spans="1:2" x14ac:dyDescent="0.3">
      <c r="A1138" s="221">
        <v>42579</v>
      </c>
      <c r="B1138" s="222">
        <v>9.422459602355957</v>
      </c>
    </row>
    <row r="1139" spans="1:2" x14ac:dyDescent="0.3">
      <c r="A1139" s="221">
        <v>42580</v>
      </c>
      <c r="B1139" s="222">
        <v>9.422459602355957</v>
      </c>
    </row>
    <row r="1140" spans="1:2" x14ac:dyDescent="0.3">
      <c r="A1140" s="221">
        <v>42583</v>
      </c>
      <c r="B1140" s="222">
        <v>9.3102884292602539</v>
      </c>
    </row>
    <row r="1141" spans="1:2" x14ac:dyDescent="0.3">
      <c r="A1141" s="221">
        <v>42584</v>
      </c>
      <c r="B1141" s="222">
        <v>9.2542018890380859</v>
      </c>
    </row>
    <row r="1142" spans="1:2" x14ac:dyDescent="0.3">
      <c r="A1142" s="221">
        <v>42585</v>
      </c>
      <c r="B1142" s="222">
        <v>9.1981163024902344</v>
      </c>
    </row>
    <row r="1143" spans="1:2" x14ac:dyDescent="0.3">
      <c r="A1143" s="221">
        <v>42586</v>
      </c>
      <c r="B1143" s="222">
        <v>10.432009696960449</v>
      </c>
    </row>
    <row r="1144" spans="1:2" x14ac:dyDescent="0.3">
      <c r="A1144" s="221">
        <v>42587</v>
      </c>
      <c r="B1144" s="222">
        <v>11.217214584350589</v>
      </c>
    </row>
    <row r="1145" spans="1:2" x14ac:dyDescent="0.3">
      <c r="A1145" s="221">
        <v>42590</v>
      </c>
      <c r="B1145" s="222">
        <v>10.432009696960449</v>
      </c>
    </row>
    <row r="1146" spans="1:2" x14ac:dyDescent="0.3">
      <c r="A1146" s="221">
        <v>42591</v>
      </c>
      <c r="B1146" s="222">
        <v>10.26375198364258</v>
      </c>
    </row>
    <row r="1147" spans="1:2" x14ac:dyDescent="0.3">
      <c r="A1147" s="221">
        <v>42592</v>
      </c>
      <c r="B1147" s="222">
        <v>10.31983757019043</v>
      </c>
    </row>
    <row r="1148" spans="1:2" x14ac:dyDescent="0.3">
      <c r="A1148" s="221">
        <v>42593</v>
      </c>
      <c r="B1148" s="222">
        <v>9.8711490631103516</v>
      </c>
    </row>
    <row r="1149" spans="1:2" x14ac:dyDescent="0.3">
      <c r="A1149" s="221">
        <v>42594</v>
      </c>
      <c r="B1149" s="222">
        <v>10.375924110412599</v>
      </c>
    </row>
    <row r="1150" spans="1:2" x14ac:dyDescent="0.3">
      <c r="A1150" s="221">
        <v>42597</v>
      </c>
      <c r="B1150" s="222">
        <v>10.095493316650391</v>
      </c>
    </row>
    <row r="1151" spans="1:2" x14ac:dyDescent="0.3">
      <c r="A1151" s="221">
        <v>42598</v>
      </c>
      <c r="B1151" s="222">
        <v>9.9833211898803711</v>
      </c>
    </row>
    <row r="1152" spans="1:2" x14ac:dyDescent="0.3">
      <c r="A1152" s="221">
        <v>42599</v>
      </c>
      <c r="B1152" s="222">
        <v>9.9833211898803711</v>
      </c>
    </row>
    <row r="1153" spans="1:2" x14ac:dyDescent="0.3">
      <c r="A1153" s="221">
        <v>42600</v>
      </c>
      <c r="B1153" s="222">
        <v>9.7028913497924805</v>
      </c>
    </row>
    <row r="1154" spans="1:2" x14ac:dyDescent="0.3">
      <c r="A1154" s="221">
        <v>42601</v>
      </c>
      <c r="B1154" s="222">
        <v>9.7028913497924805</v>
      </c>
    </row>
    <row r="1155" spans="1:2" x14ac:dyDescent="0.3">
      <c r="A1155" s="221">
        <v>42604</v>
      </c>
      <c r="B1155" s="222">
        <v>9.3102884292602539</v>
      </c>
    </row>
    <row r="1156" spans="1:2" x14ac:dyDescent="0.3">
      <c r="A1156" s="221">
        <v>42605</v>
      </c>
      <c r="B1156" s="222">
        <v>9.3663740158081055</v>
      </c>
    </row>
    <row r="1157" spans="1:2" x14ac:dyDescent="0.3">
      <c r="A1157" s="221">
        <v>42606</v>
      </c>
      <c r="B1157" s="222">
        <v>9.1420297622680664</v>
      </c>
    </row>
    <row r="1158" spans="1:2" x14ac:dyDescent="0.3">
      <c r="A1158" s="221">
        <v>42607</v>
      </c>
      <c r="B1158" s="222">
        <v>9.3102884292602539</v>
      </c>
    </row>
    <row r="1159" spans="1:2" x14ac:dyDescent="0.3">
      <c r="A1159" s="221">
        <v>42608</v>
      </c>
      <c r="B1159" s="222">
        <v>9.478546142578125</v>
      </c>
    </row>
    <row r="1160" spans="1:2" x14ac:dyDescent="0.3">
      <c r="A1160" s="221">
        <v>42611</v>
      </c>
      <c r="B1160" s="222">
        <v>9.3663740158081055</v>
      </c>
    </row>
    <row r="1161" spans="1:2" x14ac:dyDescent="0.3">
      <c r="A1161" s="221">
        <v>42612</v>
      </c>
      <c r="B1161" s="222">
        <v>9.422459602355957</v>
      </c>
    </row>
    <row r="1162" spans="1:2" x14ac:dyDescent="0.3">
      <c r="A1162" s="221">
        <v>42613</v>
      </c>
      <c r="B1162" s="222">
        <v>9.3102884292602539</v>
      </c>
    </row>
    <row r="1163" spans="1:2" x14ac:dyDescent="0.3">
      <c r="A1163" s="221">
        <v>42614</v>
      </c>
      <c r="B1163" s="222">
        <v>9.1420297622680664</v>
      </c>
    </row>
    <row r="1164" spans="1:2" x14ac:dyDescent="0.3">
      <c r="A1164" s="221">
        <v>42615</v>
      </c>
      <c r="B1164" s="222">
        <v>9.2542018890380859</v>
      </c>
    </row>
    <row r="1165" spans="1:2" x14ac:dyDescent="0.3">
      <c r="A1165" s="221">
        <v>42618</v>
      </c>
      <c r="B1165" s="222">
        <v>9.2542018890380859</v>
      </c>
    </row>
    <row r="1166" spans="1:2" x14ac:dyDescent="0.3">
      <c r="A1166" s="221">
        <v>42619</v>
      </c>
      <c r="B1166" s="222">
        <v>9.422459602355957</v>
      </c>
    </row>
    <row r="1167" spans="1:2" x14ac:dyDescent="0.3">
      <c r="A1167" s="221">
        <v>42621</v>
      </c>
      <c r="B1167" s="222">
        <v>9.422459602355957</v>
      </c>
    </row>
    <row r="1168" spans="1:2" x14ac:dyDescent="0.3">
      <c r="A1168" s="221">
        <v>42622</v>
      </c>
      <c r="B1168" s="222">
        <v>9.1981163024902344</v>
      </c>
    </row>
    <row r="1169" spans="1:2" x14ac:dyDescent="0.3">
      <c r="A1169" s="221">
        <v>42625</v>
      </c>
      <c r="B1169" s="222">
        <v>9.1981163024902344</v>
      </c>
    </row>
    <row r="1170" spans="1:2" x14ac:dyDescent="0.3">
      <c r="A1170" s="221">
        <v>42626</v>
      </c>
      <c r="B1170" s="222">
        <v>9.0298576354980469</v>
      </c>
    </row>
    <row r="1171" spans="1:2" x14ac:dyDescent="0.3">
      <c r="A1171" s="221">
        <v>42627</v>
      </c>
      <c r="B1171" s="222">
        <v>8.9737720489501953</v>
      </c>
    </row>
    <row r="1172" spans="1:2" x14ac:dyDescent="0.3">
      <c r="A1172" s="221">
        <v>42628</v>
      </c>
      <c r="B1172" s="222">
        <v>8.9737720489501953</v>
      </c>
    </row>
    <row r="1173" spans="1:2" x14ac:dyDescent="0.3">
      <c r="A1173" s="221">
        <v>42629</v>
      </c>
      <c r="B1173" s="222">
        <v>8.8055143356323242</v>
      </c>
    </row>
    <row r="1174" spans="1:2" x14ac:dyDescent="0.3">
      <c r="A1174" s="221">
        <v>42632</v>
      </c>
      <c r="B1174" s="222">
        <v>8.8615999221801758</v>
      </c>
    </row>
    <row r="1175" spans="1:2" x14ac:dyDescent="0.3">
      <c r="A1175" s="221">
        <v>42633</v>
      </c>
      <c r="B1175" s="222">
        <v>8.8055143356323242</v>
      </c>
    </row>
    <row r="1176" spans="1:2" x14ac:dyDescent="0.3">
      <c r="A1176" s="221">
        <v>42634</v>
      </c>
      <c r="B1176" s="222">
        <v>8.7494268417358398</v>
      </c>
    </row>
    <row r="1177" spans="1:2" x14ac:dyDescent="0.3">
      <c r="A1177" s="221">
        <v>42635</v>
      </c>
      <c r="B1177" s="222">
        <v>8.6933412551879883</v>
      </c>
    </row>
    <row r="1178" spans="1:2" x14ac:dyDescent="0.3">
      <c r="A1178" s="221">
        <v>42636</v>
      </c>
      <c r="B1178" s="222">
        <v>8.8055143356323242</v>
      </c>
    </row>
    <row r="1179" spans="1:2" x14ac:dyDescent="0.3">
      <c r="A1179" s="221">
        <v>42639</v>
      </c>
      <c r="B1179" s="222">
        <v>8.6933412551879883</v>
      </c>
    </row>
    <row r="1180" spans="1:2" x14ac:dyDescent="0.3">
      <c r="A1180" s="221">
        <v>42640</v>
      </c>
      <c r="B1180" s="222">
        <v>8.7494268417358398</v>
      </c>
    </row>
    <row r="1181" spans="1:2" x14ac:dyDescent="0.3">
      <c r="A1181" s="221">
        <v>42641</v>
      </c>
      <c r="B1181" s="222">
        <v>8.6933412551879883</v>
      </c>
    </row>
    <row r="1182" spans="1:2" x14ac:dyDescent="0.3">
      <c r="A1182" s="221">
        <v>42642</v>
      </c>
      <c r="B1182" s="222">
        <v>8.4689970016479492</v>
      </c>
    </row>
    <row r="1183" spans="1:2" x14ac:dyDescent="0.3">
      <c r="A1183" s="221">
        <v>42643</v>
      </c>
      <c r="B1183" s="222">
        <v>8.5811691284179688</v>
      </c>
    </row>
    <row r="1184" spans="1:2" x14ac:dyDescent="0.3">
      <c r="A1184" s="221">
        <v>42646</v>
      </c>
      <c r="B1184" s="222">
        <v>8.4689970016479492</v>
      </c>
    </row>
    <row r="1185" spans="1:2" x14ac:dyDescent="0.3">
      <c r="A1185" s="221">
        <v>42647</v>
      </c>
      <c r="B1185" s="222">
        <v>8.7494268417358398</v>
      </c>
    </row>
    <row r="1186" spans="1:2" x14ac:dyDescent="0.3">
      <c r="A1186" s="221">
        <v>42648</v>
      </c>
      <c r="B1186" s="222">
        <v>8.6372547149658203</v>
      </c>
    </row>
    <row r="1187" spans="1:2" x14ac:dyDescent="0.3">
      <c r="A1187" s="221">
        <v>42649</v>
      </c>
      <c r="B1187" s="222">
        <v>8.5811691284179688</v>
      </c>
    </row>
    <row r="1188" spans="1:2" x14ac:dyDescent="0.3">
      <c r="A1188" s="221">
        <v>42650</v>
      </c>
      <c r="B1188" s="222">
        <v>8.8055143356323242</v>
      </c>
    </row>
    <row r="1189" spans="1:2" x14ac:dyDescent="0.3">
      <c r="A1189" s="221">
        <v>42653</v>
      </c>
      <c r="B1189" s="222">
        <v>8.6372547149658203</v>
      </c>
    </row>
    <row r="1190" spans="1:2" x14ac:dyDescent="0.3">
      <c r="A1190" s="221">
        <v>42654</v>
      </c>
      <c r="B1190" s="222">
        <v>8.5250825881958008</v>
      </c>
    </row>
    <row r="1191" spans="1:2" x14ac:dyDescent="0.3">
      <c r="A1191" s="221">
        <v>42656</v>
      </c>
      <c r="B1191" s="222">
        <v>8.5250825881958008</v>
      </c>
    </row>
    <row r="1192" spans="1:2" x14ac:dyDescent="0.3">
      <c r="A1192" s="221">
        <v>42657</v>
      </c>
      <c r="B1192" s="222">
        <v>8.5250825881958008</v>
      </c>
    </row>
    <row r="1193" spans="1:2" x14ac:dyDescent="0.3">
      <c r="A1193" s="221">
        <v>42660</v>
      </c>
      <c r="B1193" s="222">
        <v>8.6372547149658203</v>
      </c>
    </row>
    <row r="1194" spans="1:2" x14ac:dyDescent="0.3">
      <c r="A1194" s="221">
        <v>42661</v>
      </c>
      <c r="B1194" s="222">
        <v>9.534632682800293</v>
      </c>
    </row>
    <row r="1195" spans="1:2" x14ac:dyDescent="0.3">
      <c r="A1195" s="221">
        <v>42662</v>
      </c>
      <c r="B1195" s="222">
        <v>9.1420297622680664</v>
      </c>
    </row>
    <row r="1196" spans="1:2" x14ac:dyDescent="0.3">
      <c r="A1196" s="221">
        <v>42663</v>
      </c>
      <c r="B1196" s="222">
        <v>9.1420297622680664</v>
      </c>
    </row>
    <row r="1197" spans="1:2" x14ac:dyDescent="0.3">
      <c r="A1197" s="221">
        <v>42664</v>
      </c>
      <c r="B1197" s="222">
        <v>9.1981163024902344</v>
      </c>
    </row>
    <row r="1198" spans="1:2" x14ac:dyDescent="0.3">
      <c r="A1198" s="221">
        <v>42667</v>
      </c>
      <c r="B1198" s="222">
        <v>9.0859441757202148</v>
      </c>
    </row>
    <row r="1199" spans="1:2" x14ac:dyDescent="0.3">
      <c r="A1199" s="221">
        <v>42668</v>
      </c>
      <c r="B1199" s="222">
        <v>8.8055143356323242</v>
      </c>
    </row>
    <row r="1200" spans="1:2" x14ac:dyDescent="0.3">
      <c r="A1200" s="221">
        <v>42669</v>
      </c>
      <c r="B1200" s="222">
        <v>8.5811691284179688</v>
      </c>
    </row>
    <row r="1201" spans="1:2" x14ac:dyDescent="0.3">
      <c r="A1201" s="221">
        <v>42670</v>
      </c>
      <c r="B1201" s="222">
        <v>8.7494268417358398</v>
      </c>
    </row>
    <row r="1202" spans="1:2" x14ac:dyDescent="0.3">
      <c r="A1202" s="221">
        <v>42671</v>
      </c>
      <c r="B1202" s="222">
        <v>8.7494268417358398</v>
      </c>
    </row>
    <row r="1203" spans="1:2" x14ac:dyDescent="0.3">
      <c r="A1203" s="221">
        <v>42674</v>
      </c>
      <c r="B1203" s="222">
        <v>8.6933412551879883</v>
      </c>
    </row>
    <row r="1204" spans="1:2" x14ac:dyDescent="0.3">
      <c r="A1204" s="221">
        <v>42675</v>
      </c>
      <c r="B1204" s="222">
        <v>8.5811691284179688</v>
      </c>
    </row>
    <row r="1205" spans="1:2" x14ac:dyDescent="0.3">
      <c r="A1205" s="221">
        <v>42677</v>
      </c>
      <c r="B1205" s="222">
        <v>8.5811691284179688</v>
      </c>
    </row>
    <row r="1206" spans="1:2" x14ac:dyDescent="0.3">
      <c r="A1206" s="221">
        <v>42678</v>
      </c>
      <c r="B1206" s="222">
        <v>8.5250825881958008</v>
      </c>
    </row>
    <row r="1207" spans="1:2" x14ac:dyDescent="0.3">
      <c r="A1207" s="221">
        <v>42681</v>
      </c>
      <c r="B1207" s="222">
        <v>8.6372547149658203</v>
      </c>
    </row>
    <row r="1208" spans="1:2" x14ac:dyDescent="0.3">
      <c r="A1208" s="221">
        <v>42682</v>
      </c>
      <c r="B1208" s="222">
        <v>8.5811691284179688</v>
      </c>
    </row>
    <row r="1209" spans="1:2" x14ac:dyDescent="0.3">
      <c r="A1209" s="221">
        <v>42683</v>
      </c>
      <c r="B1209" s="222">
        <v>8.5811691284179688</v>
      </c>
    </row>
    <row r="1210" spans="1:2" x14ac:dyDescent="0.3">
      <c r="A1210" s="221">
        <v>42684</v>
      </c>
      <c r="B1210" s="222">
        <v>8.4689970016479492</v>
      </c>
    </row>
    <row r="1211" spans="1:2" x14ac:dyDescent="0.3">
      <c r="A1211" s="221">
        <v>42685</v>
      </c>
      <c r="B1211" s="222">
        <v>8.0203075408935547</v>
      </c>
    </row>
    <row r="1212" spans="1:2" x14ac:dyDescent="0.3">
      <c r="A1212" s="221">
        <v>42688</v>
      </c>
      <c r="B1212" s="222">
        <v>8.0203075408935547</v>
      </c>
    </row>
    <row r="1213" spans="1:2" x14ac:dyDescent="0.3">
      <c r="A1213" s="221">
        <v>42690</v>
      </c>
      <c r="B1213" s="222">
        <v>8.2446527481079102</v>
      </c>
    </row>
    <row r="1214" spans="1:2" x14ac:dyDescent="0.3">
      <c r="A1214" s="221">
        <v>42691</v>
      </c>
      <c r="B1214" s="222">
        <v>8.0203075408935547</v>
      </c>
    </row>
    <row r="1215" spans="1:2" x14ac:dyDescent="0.3">
      <c r="A1215" s="221">
        <v>42692</v>
      </c>
      <c r="B1215" s="222">
        <v>8.0763950347900391</v>
      </c>
    </row>
    <row r="1216" spans="1:2" x14ac:dyDescent="0.3">
      <c r="A1216" s="221">
        <v>42695</v>
      </c>
      <c r="B1216" s="222">
        <v>7.9642219543457031</v>
      </c>
    </row>
    <row r="1217" spans="1:2" x14ac:dyDescent="0.3">
      <c r="A1217" s="221">
        <v>42696</v>
      </c>
      <c r="B1217" s="222">
        <v>7.9081358909606934</v>
      </c>
    </row>
    <row r="1218" spans="1:2" x14ac:dyDescent="0.3">
      <c r="A1218" s="221">
        <v>42697</v>
      </c>
      <c r="B1218" s="222">
        <v>7.8520498275756836</v>
      </c>
    </row>
    <row r="1219" spans="1:2" x14ac:dyDescent="0.3">
      <c r="A1219" s="221">
        <v>42698</v>
      </c>
      <c r="B1219" s="222">
        <v>7.9081358909606934</v>
      </c>
    </row>
    <row r="1220" spans="1:2" x14ac:dyDescent="0.3">
      <c r="A1220" s="221">
        <v>42699</v>
      </c>
      <c r="B1220" s="222">
        <v>7.7959637641906738</v>
      </c>
    </row>
    <row r="1221" spans="1:2" x14ac:dyDescent="0.3">
      <c r="A1221" s="221">
        <v>42702</v>
      </c>
      <c r="B1221" s="222">
        <v>7.7959637641906738</v>
      </c>
    </row>
    <row r="1222" spans="1:2" x14ac:dyDescent="0.3">
      <c r="A1222" s="221">
        <v>42703</v>
      </c>
      <c r="B1222" s="222">
        <v>7.7959637641906738</v>
      </c>
    </row>
    <row r="1223" spans="1:2" x14ac:dyDescent="0.3">
      <c r="A1223" s="221">
        <v>42704</v>
      </c>
      <c r="B1223" s="222">
        <v>7.7398781776428223</v>
      </c>
    </row>
    <row r="1224" spans="1:2" x14ac:dyDescent="0.3">
      <c r="A1224" s="221">
        <v>42705</v>
      </c>
      <c r="B1224" s="222">
        <v>7.6837921142578116</v>
      </c>
    </row>
    <row r="1225" spans="1:2" x14ac:dyDescent="0.3">
      <c r="A1225" s="221">
        <v>42706</v>
      </c>
      <c r="B1225" s="222">
        <v>7.6277060508728027</v>
      </c>
    </row>
    <row r="1226" spans="1:2" x14ac:dyDescent="0.3">
      <c r="A1226" s="221">
        <v>42709</v>
      </c>
      <c r="B1226" s="222">
        <v>7.571619987487793</v>
      </c>
    </row>
    <row r="1227" spans="1:2" x14ac:dyDescent="0.3">
      <c r="A1227" s="221">
        <v>42710</v>
      </c>
      <c r="B1227" s="222">
        <v>7.6277060508728027</v>
      </c>
    </row>
    <row r="1228" spans="1:2" x14ac:dyDescent="0.3">
      <c r="A1228" s="221">
        <v>42711</v>
      </c>
      <c r="B1228" s="222">
        <v>7.571619987487793</v>
      </c>
    </row>
    <row r="1229" spans="1:2" x14ac:dyDescent="0.3">
      <c r="A1229" s="221">
        <v>42712</v>
      </c>
      <c r="B1229" s="222">
        <v>7.571619987487793</v>
      </c>
    </row>
    <row r="1230" spans="1:2" x14ac:dyDescent="0.3">
      <c r="A1230" s="221">
        <v>42713</v>
      </c>
      <c r="B1230" s="222">
        <v>7.5155339241027832</v>
      </c>
    </row>
    <row r="1231" spans="1:2" x14ac:dyDescent="0.3">
      <c r="A1231" s="221">
        <v>42716</v>
      </c>
      <c r="B1231" s="222">
        <v>7.3472762107849121</v>
      </c>
    </row>
    <row r="1232" spans="1:2" x14ac:dyDescent="0.3">
      <c r="A1232" s="221">
        <v>42717</v>
      </c>
      <c r="B1232" s="222">
        <v>7.4594478607177734</v>
      </c>
    </row>
    <row r="1233" spans="1:2" x14ac:dyDescent="0.3">
      <c r="A1233" s="221">
        <v>42718</v>
      </c>
      <c r="B1233" s="222">
        <v>7.2351031303405762</v>
      </c>
    </row>
    <row r="1234" spans="1:2" x14ac:dyDescent="0.3">
      <c r="A1234" s="221">
        <v>42719</v>
      </c>
      <c r="B1234" s="222">
        <v>7.2911891937255859</v>
      </c>
    </row>
    <row r="1235" spans="1:2" x14ac:dyDescent="0.3">
      <c r="A1235" s="221">
        <v>42720</v>
      </c>
      <c r="B1235" s="222">
        <v>7.2351031303405762</v>
      </c>
    </row>
    <row r="1236" spans="1:2" x14ac:dyDescent="0.3">
      <c r="A1236" s="221">
        <v>42723</v>
      </c>
      <c r="B1236" s="222">
        <v>7.0668449401855469</v>
      </c>
    </row>
    <row r="1237" spans="1:2" x14ac:dyDescent="0.3">
      <c r="A1237" s="221">
        <v>42724</v>
      </c>
      <c r="B1237" s="222">
        <v>6.8985872268676758</v>
      </c>
    </row>
    <row r="1238" spans="1:2" x14ac:dyDescent="0.3">
      <c r="A1238" s="221">
        <v>42725</v>
      </c>
      <c r="B1238" s="222">
        <v>6.842501163482666</v>
      </c>
    </row>
    <row r="1239" spans="1:2" x14ac:dyDescent="0.3">
      <c r="A1239" s="221">
        <v>42726</v>
      </c>
      <c r="B1239" s="222">
        <v>6.9546728134155273</v>
      </c>
    </row>
    <row r="1240" spans="1:2" x14ac:dyDescent="0.3">
      <c r="A1240" s="221">
        <v>42727</v>
      </c>
      <c r="B1240" s="222">
        <v>6.9546728134155273</v>
      </c>
    </row>
    <row r="1241" spans="1:2" x14ac:dyDescent="0.3">
      <c r="A1241" s="221">
        <v>42730</v>
      </c>
      <c r="B1241" s="222">
        <v>7.2351031303405762</v>
      </c>
    </row>
    <row r="1242" spans="1:2" x14ac:dyDescent="0.3">
      <c r="A1242" s="221">
        <v>42731</v>
      </c>
      <c r="B1242" s="222">
        <v>7.2911891937255859</v>
      </c>
    </row>
    <row r="1243" spans="1:2" x14ac:dyDescent="0.3">
      <c r="A1243" s="221">
        <v>42732</v>
      </c>
      <c r="B1243" s="222">
        <v>7.2351031303405762</v>
      </c>
    </row>
    <row r="1244" spans="1:2" x14ac:dyDescent="0.3">
      <c r="A1244" s="221">
        <v>42733</v>
      </c>
      <c r="B1244" s="222">
        <v>7.4033617973327637</v>
      </c>
    </row>
    <row r="1245" spans="1:2" x14ac:dyDescent="0.3">
      <c r="A1245" s="221">
        <v>42737</v>
      </c>
      <c r="B1245" s="222">
        <v>7.8520498275756836</v>
      </c>
    </row>
    <row r="1246" spans="1:2" x14ac:dyDescent="0.3">
      <c r="A1246" s="221">
        <v>42738</v>
      </c>
      <c r="B1246" s="222">
        <v>7.8520498275756836</v>
      </c>
    </row>
    <row r="1247" spans="1:2" x14ac:dyDescent="0.3">
      <c r="A1247" s="221">
        <v>42739</v>
      </c>
      <c r="B1247" s="222">
        <v>8.1324806213378906</v>
      </c>
    </row>
    <row r="1248" spans="1:2" x14ac:dyDescent="0.3">
      <c r="A1248" s="221">
        <v>42740</v>
      </c>
      <c r="B1248" s="222">
        <v>7.9642219543457031</v>
      </c>
    </row>
    <row r="1249" spans="1:2" x14ac:dyDescent="0.3">
      <c r="A1249" s="221">
        <v>42741</v>
      </c>
      <c r="B1249" s="222">
        <v>7.8520498275756836</v>
      </c>
    </row>
    <row r="1250" spans="1:2" x14ac:dyDescent="0.3">
      <c r="A1250" s="221">
        <v>42744</v>
      </c>
      <c r="B1250" s="222">
        <v>7.7959637641906738</v>
      </c>
    </row>
    <row r="1251" spans="1:2" x14ac:dyDescent="0.3">
      <c r="A1251" s="221">
        <v>42745</v>
      </c>
      <c r="B1251" s="222">
        <v>7.8520498275756836</v>
      </c>
    </row>
    <row r="1252" spans="1:2" x14ac:dyDescent="0.3">
      <c r="A1252" s="221">
        <v>42746</v>
      </c>
      <c r="B1252" s="222">
        <v>7.9081358909606934</v>
      </c>
    </row>
    <row r="1253" spans="1:2" x14ac:dyDescent="0.3">
      <c r="A1253" s="221">
        <v>42747</v>
      </c>
      <c r="B1253" s="222">
        <v>7.9642219543457031</v>
      </c>
    </row>
    <row r="1254" spans="1:2" x14ac:dyDescent="0.3">
      <c r="A1254" s="221">
        <v>42748</v>
      </c>
      <c r="B1254" s="222">
        <v>7.9642219543457031</v>
      </c>
    </row>
    <row r="1255" spans="1:2" x14ac:dyDescent="0.3">
      <c r="A1255" s="221">
        <v>42751</v>
      </c>
      <c r="B1255" s="222">
        <v>8.5811691284179688</v>
      </c>
    </row>
    <row r="1256" spans="1:2" x14ac:dyDescent="0.3">
      <c r="A1256" s="221">
        <v>42752</v>
      </c>
      <c r="B1256" s="222">
        <v>8.8615999221801758</v>
      </c>
    </row>
    <row r="1257" spans="1:2" x14ac:dyDescent="0.3">
      <c r="A1257" s="221">
        <v>42753</v>
      </c>
      <c r="B1257" s="222">
        <v>8.5250825881958008</v>
      </c>
    </row>
    <row r="1258" spans="1:2" x14ac:dyDescent="0.3">
      <c r="A1258" s="221">
        <v>42754</v>
      </c>
      <c r="B1258" s="222">
        <v>8.5811691284179688</v>
      </c>
    </row>
    <row r="1259" spans="1:2" x14ac:dyDescent="0.3">
      <c r="A1259" s="221">
        <v>42755</v>
      </c>
      <c r="B1259" s="222">
        <v>8.4689970016479492</v>
      </c>
    </row>
    <row r="1260" spans="1:2" x14ac:dyDescent="0.3">
      <c r="A1260" s="221">
        <v>42758</v>
      </c>
      <c r="B1260" s="222">
        <v>8.6372547149658203</v>
      </c>
    </row>
    <row r="1261" spans="1:2" x14ac:dyDescent="0.3">
      <c r="A1261" s="221">
        <v>42759</v>
      </c>
      <c r="B1261" s="222">
        <v>8.5250825881958008</v>
      </c>
    </row>
    <row r="1262" spans="1:2" x14ac:dyDescent="0.3">
      <c r="A1262" s="221">
        <v>42761</v>
      </c>
      <c r="B1262" s="222">
        <v>8.5250825881958008</v>
      </c>
    </row>
    <row r="1263" spans="1:2" x14ac:dyDescent="0.3">
      <c r="A1263" s="221">
        <v>42762</v>
      </c>
      <c r="B1263" s="222">
        <v>8.5250825881958008</v>
      </c>
    </row>
    <row r="1264" spans="1:2" x14ac:dyDescent="0.3">
      <c r="A1264" s="221">
        <v>42765</v>
      </c>
      <c r="B1264" s="222">
        <v>8.3007392883300781</v>
      </c>
    </row>
    <row r="1265" spans="1:2" x14ac:dyDescent="0.3">
      <c r="A1265" s="221">
        <v>42766</v>
      </c>
      <c r="B1265" s="222">
        <v>8.4129114151000977</v>
      </c>
    </row>
    <row r="1266" spans="1:2" x14ac:dyDescent="0.3">
      <c r="A1266" s="221">
        <v>42767</v>
      </c>
      <c r="B1266" s="222">
        <v>8.3007392883300781</v>
      </c>
    </row>
    <row r="1267" spans="1:2" x14ac:dyDescent="0.3">
      <c r="A1267" s="221">
        <v>42768</v>
      </c>
      <c r="B1267" s="222">
        <v>8.2446527481079102</v>
      </c>
    </row>
    <row r="1268" spans="1:2" x14ac:dyDescent="0.3">
      <c r="A1268" s="221">
        <v>42769</v>
      </c>
      <c r="B1268" s="222">
        <v>8.5250825881958008</v>
      </c>
    </row>
    <row r="1269" spans="1:2" x14ac:dyDescent="0.3">
      <c r="A1269" s="221">
        <v>42772</v>
      </c>
      <c r="B1269" s="222">
        <v>8.3007392883300781</v>
      </c>
    </row>
    <row r="1270" spans="1:2" x14ac:dyDescent="0.3">
      <c r="A1270" s="221">
        <v>42773</v>
      </c>
      <c r="B1270" s="222">
        <v>8.3568248748779297</v>
      </c>
    </row>
    <row r="1271" spans="1:2" x14ac:dyDescent="0.3">
      <c r="A1271" s="221">
        <v>42774</v>
      </c>
      <c r="B1271" s="222">
        <v>8.1885671615600586</v>
      </c>
    </row>
    <row r="1272" spans="1:2" x14ac:dyDescent="0.3">
      <c r="A1272" s="221">
        <v>42775</v>
      </c>
      <c r="B1272" s="222">
        <v>8.2446527481079102</v>
      </c>
    </row>
    <row r="1273" spans="1:2" x14ac:dyDescent="0.3">
      <c r="A1273" s="221">
        <v>42776</v>
      </c>
      <c r="B1273" s="222">
        <v>8.2446527481079102</v>
      </c>
    </row>
    <row r="1274" spans="1:2" x14ac:dyDescent="0.3">
      <c r="A1274" s="221">
        <v>42779</v>
      </c>
      <c r="B1274" s="222">
        <v>8.9176864624023438</v>
      </c>
    </row>
    <row r="1275" spans="1:2" x14ac:dyDescent="0.3">
      <c r="A1275" s="221">
        <v>42780</v>
      </c>
      <c r="B1275" s="222">
        <v>8.5250825881958008</v>
      </c>
    </row>
    <row r="1276" spans="1:2" x14ac:dyDescent="0.3">
      <c r="A1276" s="221">
        <v>42781</v>
      </c>
      <c r="B1276" s="222">
        <v>8.5811691284179688</v>
      </c>
    </row>
    <row r="1277" spans="1:2" x14ac:dyDescent="0.3">
      <c r="A1277" s="221">
        <v>42782</v>
      </c>
      <c r="B1277" s="222">
        <v>8.4129114151000977</v>
      </c>
    </row>
    <row r="1278" spans="1:2" x14ac:dyDescent="0.3">
      <c r="A1278" s="221">
        <v>42783</v>
      </c>
      <c r="B1278" s="222">
        <v>8.3568248748779297</v>
      </c>
    </row>
    <row r="1279" spans="1:2" x14ac:dyDescent="0.3">
      <c r="A1279" s="221">
        <v>42786</v>
      </c>
      <c r="B1279" s="222">
        <v>8.3568248748779297</v>
      </c>
    </row>
    <row r="1280" spans="1:2" x14ac:dyDescent="0.3">
      <c r="A1280" s="221">
        <v>42787</v>
      </c>
      <c r="B1280" s="222">
        <v>8.4689970016479492</v>
      </c>
    </row>
    <row r="1281" spans="1:2" x14ac:dyDescent="0.3">
      <c r="A1281" s="221">
        <v>42788</v>
      </c>
      <c r="B1281" s="222">
        <v>8.4689970016479492</v>
      </c>
    </row>
    <row r="1282" spans="1:2" x14ac:dyDescent="0.3">
      <c r="A1282" s="221">
        <v>42789</v>
      </c>
      <c r="B1282" s="222">
        <v>8.3007392883300781</v>
      </c>
    </row>
    <row r="1283" spans="1:2" x14ac:dyDescent="0.3">
      <c r="A1283" s="221">
        <v>42790</v>
      </c>
      <c r="B1283" s="222">
        <v>8.2446527481079102</v>
      </c>
    </row>
    <row r="1284" spans="1:2" x14ac:dyDescent="0.3">
      <c r="A1284" s="221">
        <v>42795</v>
      </c>
      <c r="B1284" s="222">
        <v>8.3007392883300781</v>
      </c>
    </row>
    <row r="1285" spans="1:2" x14ac:dyDescent="0.3">
      <c r="A1285" s="221">
        <v>42796</v>
      </c>
      <c r="B1285" s="222">
        <v>8.3007392883300781</v>
      </c>
    </row>
    <row r="1286" spans="1:2" x14ac:dyDescent="0.3">
      <c r="A1286" s="221">
        <v>42797</v>
      </c>
      <c r="B1286" s="222">
        <v>8.3007392883300781</v>
      </c>
    </row>
    <row r="1287" spans="1:2" x14ac:dyDescent="0.3">
      <c r="A1287" s="221">
        <v>42800</v>
      </c>
      <c r="B1287" s="222">
        <v>8.3007392883300781</v>
      </c>
    </row>
    <row r="1288" spans="1:2" x14ac:dyDescent="0.3">
      <c r="A1288" s="221">
        <v>42801</v>
      </c>
      <c r="B1288" s="222">
        <v>8.3007392883300781</v>
      </c>
    </row>
    <row r="1289" spans="1:2" x14ac:dyDescent="0.3">
      <c r="A1289" s="221">
        <v>42802</v>
      </c>
      <c r="B1289" s="222">
        <v>8.0763950347900391</v>
      </c>
    </row>
    <row r="1290" spans="1:2" x14ac:dyDescent="0.3">
      <c r="A1290" s="221">
        <v>42803</v>
      </c>
      <c r="B1290" s="222">
        <v>8.0203075408935547</v>
      </c>
    </row>
    <row r="1291" spans="1:2" x14ac:dyDescent="0.3">
      <c r="A1291" s="221">
        <v>42804</v>
      </c>
      <c r="B1291" s="222">
        <v>7.9642219543457031</v>
      </c>
    </row>
    <row r="1292" spans="1:2" x14ac:dyDescent="0.3">
      <c r="A1292" s="221">
        <v>42807</v>
      </c>
      <c r="B1292" s="222">
        <v>7.9642219543457031</v>
      </c>
    </row>
    <row r="1293" spans="1:2" x14ac:dyDescent="0.3">
      <c r="A1293" s="221">
        <v>42808</v>
      </c>
      <c r="B1293" s="222">
        <v>7.571619987487793</v>
      </c>
    </row>
    <row r="1294" spans="1:2" x14ac:dyDescent="0.3">
      <c r="A1294" s="221">
        <v>42809</v>
      </c>
      <c r="B1294" s="222">
        <v>7.6837921142578116</v>
      </c>
    </row>
    <row r="1295" spans="1:2" x14ac:dyDescent="0.3">
      <c r="A1295" s="221">
        <v>42810</v>
      </c>
      <c r="B1295" s="222">
        <v>7.571619987487793</v>
      </c>
    </row>
    <row r="1296" spans="1:2" x14ac:dyDescent="0.3">
      <c r="A1296" s="221">
        <v>42811</v>
      </c>
      <c r="B1296" s="222">
        <v>7.4594478607177734</v>
      </c>
    </row>
    <row r="1297" spans="1:2" x14ac:dyDescent="0.3">
      <c r="A1297" s="221">
        <v>42814</v>
      </c>
      <c r="B1297" s="222">
        <v>7.4033617973327637</v>
      </c>
    </row>
    <row r="1298" spans="1:2" x14ac:dyDescent="0.3">
      <c r="A1298" s="221">
        <v>42815</v>
      </c>
      <c r="B1298" s="222">
        <v>7.2351031303405762</v>
      </c>
    </row>
    <row r="1299" spans="1:2" x14ac:dyDescent="0.3">
      <c r="A1299" s="221">
        <v>42816</v>
      </c>
      <c r="B1299" s="222">
        <v>7.2351031303405762</v>
      </c>
    </row>
    <row r="1300" spans="1:2" x14ac:dyDescent="0.3">
      <c r="A1300" s="221">
        <v>42817</v>
      </c>
      <c r="B1300" s="222">
        <v>7.2911891937255859</v>
      </c>
    </row>
    <row r="1301" spans="1:2" x14ac:dyDescent="0.3">
      <c r="A1301" s="221">
        <v>42818</v>
      </c>
      <c r="B1301" s="222">
        <v>7.2911891937255859</v>
      </c>
    </row>
    <row r="1302" spans="1:2" x14ac:dyDescent="0.3">
      <c r="A1302" s="221">
        <v>42821</v>
      </c>
      <c r="B1302" s="222">
        <v>7.3472762107849121</v>
      </c>
    </row>
    <row r="1303" spans="1:2" x14ac:dyDescent="0.3">
      <c r="A1303" s="221">
        <v>42822</v>
      </c>
      <c r="B1303" s="222">
        <v>7.2911891937255859</v>
      </c>
    </row>
    <row r="1304" spans="1:2" x14ac:dyDescent="0.3">
      <c r="A1304" s="221">
        <v>42823</v>
      </c>
      <c r="B1304" s="222">
        <v>7.4033617973327637</v>
      </c>
    </row>
    <row r="1305" spans="1:2" x14ac:dyDescent="0.3">
      <c r="A1305" s="221">
        <v>42824</v>
      </c>
      <c r="B1305" s="222">
        <v>7.4033617973327637</v>
      </c>
    </row>
    <row r="1306" spans="1:2" x14ac:dyDescent="0.3">
      <c r="A1306" s="221">
        <v>42825</v>
      </c>
      <c r="B1306" s="222">
        <v>7.3472762107849121</v>
      </c>
    </row>
    <row r="1307" spans="1:2" x14ac:dyDescent="0.3">
      <c r="A1307" s="221">
        <v>42828</v>
      </c>
      <c r="B1307" s="222">
        <v>7.2911891937255859</v>
      </c>
    </row>
    <row r="1308" spans="1:2" x14ac:dyDescent="0.3">
      <c r="A1308" s="221">
        <v>42829</v>
      </c>
      <c r="B1308" s="222">
        <v>7.4033617973327637</v>
      </c>
    </row>
    <row r="1309" spans="1:2" x14ac:dyDescent="0.3">
      <c r="A1309" s="221">
        <v>42830</v>
      </c>
      <c r="B1309" s="222">
        <v>7.2351031303405762</v>
      </c>
    </row>
    <row r="1310" spans="1:2" x14ac:dyDescent="0.3">
      <c r="A1310" s="221">
        <v>42831</v>
      </c>
      <c r="B1310" s="222">
        <v>7.2351031303405762</v>
      </c>
    </row>
    <row r="1311" spans="1:2" x14ac:dyDescent="0.3">
      <c r="A1311" s="221">
        <v>42832</v>
      </c>
      <c r="B1311" s="222">
        <v>7.2911891937255859</v>
      </c>
    </row>
    <row r="1312" spans="1:2" x14ac:dyDescent="0.3">
      <c r="A1312" s="221">
        <v>42835</v>
      </c>
      <c r="B1312" s="222">
        <v>7.2911891937255859</v>
      </c>
    </row>
    <row r="1313" spans="1:2" x14ac:dyDescent="0.3">
      <c r="A1313" s="221">
        <v>42836</v>
      </c>
      <c r="B1313" s="222">
        <v>7.1790170669555664</v>
      </c>
    </row>
    <row r="1314" spans="1:2" x14ac:dyDescent="0.3">
      <c r="A1314" s="221">
        <v>42837</v>
      </c>
      <c r="B1314" s="222">
        <v>7.5155339241027832</v>
      </c>
    </row>
    <row r="1315" spans="1:2" x14ac:dyDescent="0.3">
      <c r="A1315" s="221">
        <v>42838</v>
      </c>
      <c r="B1315" s="222">
        <v>8.0763950347900391</v>
      </c>
    </row>
    <row r="1316" spans="1:2" x14ac:dyDescent="0.3">
      <c r="A1316" s="221">
        <v>42842</v>
      </c>
      <c r="B1316" s="222">
        <v>7.6277060508728027</v>
      </c>
    </row>
    <row r="1317" spans="1:2" x14ac:dyDescent="0.3">
      <c r="A1317" s="221">
        <v>42843</v>
      </c>
      <c r="B1317" s="222">
        <v>7.6277060508728027</v>
      </c>
    </row>
    <row r="1318" spans="1:2" x14ac:dyDescent="0.3">
      <c r="A1318" s="221">
        <v>42844</v>
      </c>
      <c r="B1318" s="222">
        <v>7.571619987487793</v>
      </c>
    </row>
    <row r="1319" spans="1:2" x14ac:dyDescent="0.3">
      <c r="A1319" s="221">
        <v>42845</v>
      </c>
      <c r="B1319" s="222">
        <v>7.7959637641906738</v>
      </c>
    </row>
    <row r="1320" spans="1:2" x14ac:dyDescent="0.3">
      <c r="A1320" s="221">
        <v>42849</v>
      </c>
      <c r="B1320" s="222">
        <v>7.571619987487793</v>
      </c>
    </row>
    <row r="1321" spans="1:2" x14ac:dyDescent="0.3">
      <c r="A1321" s="221">
        <v>42850</v>
      </c>
      <c r="B1321" s="222">
        <v>7.571619987487793</v>
      </c>
    </row>
    <row r="1322" spans="1:2" x14ac:dyDescent="0.3">
      <c r="A1322" s="221">
        <v>42851</v>
      </c>
      <c r="B1322" s="222">
        <v>7.2351031303405762</v>
      </c>
    </row>
    <row r="1323" spans="1:2" x14ac:dyDescent="0.3">
      <c r="A1323" s="221">
        <v>42852</v>
      </c>
      <c r="B1323" s="222">
        <v>7.2911891937255859</v>
      </c>
    </row>
    <row r="1324" spans="1:2" x14ac:dyDescent="0.3">
      <c r="A1324" s="221">
        <v>42853</v>
      </c>
      <c r="B1324" s="222">
        <v>7.2351031303405762</v>
      </c>
    </row>
    <row r="1325" spans="1:2" x14ac:dyDescent="0.3">
      <c r="A1325" s="221">
        <v>42857</v>
      </c>
      <c r="B1325" s="222">
        <v>7.2911891937255859</v>
      </c>
    </row>
    <row r="1326" spans="1:2" x14ac:dyDescent="0.3">
      <c r="A1326" s="221">
        <v>42858</v>
      </c>
      <c r="B1326" s="222">
        <v>7.3472762107849121</v>
      </c>
    </row>
    <row r="1327" spans="1:2" x14ac:dyDescent="0.3">
      <c r="A1327" s="221">
        <v>42859</v>
      </c>
      <c r="B1327" s="222">
        <v>7.2351031303405762</v>
      </c>
    </row>
    <row r="1328" spans="1:2" x14ac:dyDescent="0.3">
      <c r="A1328" s="221">
        <v>42860</v>
      </c>
      <c r="B1328" s="222">
        <v>7.2351031303405762</v>
      </c>
    </row>
    <row r="1329" spans="1:2" x14ac:dyDescent="0.3">
      <c r="A1329" s="221">
        <v>42863</v>
      </c>
      <c r="B1329" s="222">
        <v>7.2351031303405762</v>
      </c>
    </row>
    <row r="1330" spans="1:2" x14ac:dyDescent="0.3">
      <c r="A1330" s="221">
        <v>42864</v>
      </c>
      <c r="B1330" s="222">
        <v>7.2351031303405762</v>
      </c>
    </row>
    <row r="1331" spans="1:2" x14ac:dyDescent="0.3">
      <c r="A1331" s="221">
        <v>42865</v>
      </c>
      <c r="B1331" s="222">
        <v>7.3472762107849121</v>
      </c>
    </row>
    <row r="1332" spans="1:2" x14ac:dyDescent="0.3">
      <c r="A1332" s="221">
        <v>42866</v>
      </c>
      <c r="B1332" s="222">
        <v>7.3472762107849121</v>
      </c>
    </row>
    <row r="1333" spans="1:2" x14ac:dyDescent="0.3">
      <c r="A1333" s="221">
        <v>42867</v>
      </c>
      <c r="B1333" s="222">
        <v>7.3472762107849121</v>
      </c>
    </row>
    <row r="1334" spans="1:2" x14ac:dyDescent="0.3">
      <c r="A1334" s="221">
        <v>42870</v>
      </c>
      <c r="B1334" s="222">
        <v>7.2911891937255859</v>
      </c>
    </row>
    <row r="1335" spans="1:2" x14ac:dyDescent="0.3">
      <c r="A1335" s="221">
        <v>42871</v>
      </c>
      <c r="B1335" s="222">
        <v>7.2351031303405762</v>
      </c>
    </row>
    <row r="1336" spans="1:2" x14ac:dyDescent="0.3">
      <c r="A1336" s="221">
        <v>42872</v>
      </c>
      <c r="B1336" s="222">
        <v>7.2351031303405762</v>
      </c>
    </row>
    <row r="1337" spans="1:2" x14ac:dyDescent="0.3">
      <c r="A1337" s="221">
        <v>42873</v>
      </c>
      <c r="B1337" s="222">
        <v>6.6742429733276367</v>
      </c>
    </row>
    <row r="1338" spans="1:2" x14ac:dyDescent="0.3">
      <c r="A1338" s="221">
        <v>42874</v>
      </c>
      <c r="B1338" s="222">
        <v>6.8985872268676758</v>
      </c>
    </row>
    <row r="1339" spans="1:2" x14ac:dyDescent="0.3">
      <c r="A1339" s="221">
        <v>42877</v>
      </c>
      <c r="B1339" s="222">
        <v>6.6742429733276367</v>
      </c>
    </row>
    <row r="1340" spans="1:2" x14ac:dyDescent="0.3">
      <c r="A1340" s="221">
        <v>42878</v>
      </c>
      <c r="B1340" s="222">
        <v>6.6742429733276367</v>
      </c>
    </row>
    <row r="1341" spans="1:2" x14ac:dyDescent="0.3">
      <c r="A1341" s="221">
        <v>42879</v>
      </c>
      <c r="B1341" s="222">
        <v>6.6742429733276367</v>
      </c>
    </row>
    <row r="1342" spans="1:2" x14ac:dyDescent="0.3">
      <c r="A1342" s="221">
        <v>42880</v>
      </c>
      <c r="B1342" s="222">
        <v>6.7864151000976563</v>
      </c>
    </row>
    <row r="1343" spans="1:2" x14ac:dyDescent="0.3">
      <c r="A1343" s="221">
        <v>42881</v>
      </c>
      <c r="B1343" s="222">
        <v>6.7864151000976563</v>
      </c>
    </row>
    <row r="1344" spans="1:2" x14ac:dyDescent="0.3">
      <c r="A1344" s="221">
        <v>42884</v>
      </c>
      <c r="B1344" s="222">
        <v>6.7864151000976563</v>
      </c>
    </row>
    <row r="1345" spans="1:2" x14ac:dyDescent="0.3">
      <c r="A1345" s="221">
        <v>42885</v>
      </c>
      <c r="B1345" s="222">
        <v>6.7864151000976563</v>
      </c>
    </row>
    <row r="1346" spans="1:2" x14ac:dyDescent="0.3">
      <c r="A1346" s="221">
        <v>42886</v>
      </c>
      <c r="B1346" s="222">
        <v>6.618156909942627</v>
      </c>
    </row>
    <row r="1347" spans="1:2" x14ac:dyDescent="0.3">
      <c r="A1347" s="221">
        <v>42887</v>
      </c>
      <c r="B1347" s="222">
        <v>6.5620698928833008</v>
      </c>
    </row>
    <row r="1348" spans="1:2" x14ac:dyDescent="0.3">
      <c r="A1348" s="221">
        <v>42888</v>
      </c>
      <c r="B1348" s="222">
        <v>6.505983829498291</v>
      </c>
    </row>
    <row r="1349" spans="1:2" x14ac:dyDescent="0.3">
      <c r="A1349" s="221">
        <v>42891</v>
      </c>
      <c r="B1349" s="222">
        <v>6.4498977661132813</v>
      </c>
    </row>
    <row r="1350" spans="1:2" x14ac:dyDescent="0.3">
      <c r="A1350" s="221">
        <v>42892</v>
      </c>
      <c r="B1350" s="222">
        <v>6.505983829498291</v>
      </c>
    </row>
    <row r="1351" spans="1:2" x14ac:dyDescent="0.3">
      <c r="A1351" s="221">
        <v>42893</v>
      </c>
      <c r="B1351" s="222">
        <v>6.505983829498291</v>
      </c>
    </row>
    <row r="1352" spans="1:2" x14ac:dyDescent="0.3">
      <c r="A1352" s="221">
        <v>42894</v>
      </c>
      <c r="B1352" s="222">
        <v>6.505983829498291</v>
      </c>
    </row>
    <row r="1353" spans="1:2" x14ac:dyDescent="0.3">
      <c r="A1353" s="221">
        <v>42895</v>
      </c>
      <c r="B1353" s="222">
        <v>6.4498977661132813</v>
      </c>
    </row>
    <row r="1354" spans="1:2" x14ac:dyDescent="0.3">
      <c r="A1354" s="221">
        <v>42898</v>
      </c>
      <c r="B1354" s="222">
        <v>6.3377261161804199</v>
      </c>
    </row>
    <row r="1355" spans="1:2" x14ac:dyDescent="0.3">
      <c r="A1355" s="221">
        <v>42899</v>
      </c>
      <c r="B1355" s="222">
        <v>6.3938121795654297</v>
      </c>
    </row>
    <row r="1356" spans="1:2" x14ac:dyDescent="0.3">
      <c r="A1356" s="221">
        <v>42900</v>
      </c>
      <c r="B1356" s="222">
        <v>6.3377261161804199</v>
      </c>
    </row>
    <row r="1357" spans="1:2" x14ac:dyDescent="0.3">
      <c r="A1357" s="221">
        <v>42901</v>
      </c>
      <c r="B1357" s="222">
        <v>6.3377261161804199</v>
      </c>
    </row>
    <row r="1358" spans="1:2" x14ac:dyDescent="0.3">
      <c r="A1358" s="221">
        <v>42902</v>
      </c>
      <c r="B1358" s="222">
        <v>6.3377261161804199</v>
      </c>
    </row>
    <row r="1359" spans="1:2" x14ac:dyDescent="0.3">
      <c r="A1359" s="221">
        <v>42905</v>
      </c>
      <c r="B1359" s="222">
        <v>6.2255539894104004</v>
      </c>
    </row>
    <row r="1360" spans="1:2" x14ac:dyDescent="0.3">
      <c r="A1360" s="221">
        <v>42906</v>
      </c>
      <c r="B1360" s="222">
        <v>6.0572957992553711</v>
      </c>
    </row>
    <row r="1361" spans="1:2" x14ac:dyDescent="0.3">
      <c r="A1361" s="221">
        <v>42907</v>
      </c>
      <c r="B1361" s="222">
        <v>5.9451241493225098</v>
      </c>
    </row>
    <row r="1362" spans="1:2" x14ac:dyDescent="0.3">
      <c r="A1362" s="221">
        <v>42908</v>
      </c>
      <c r="B1362" s="222">
        <v>6.0572957992553711</v>
      </c>
    </row>
    <row r="1363" spans="1:2" x14ac:dyDescent="0.3">
      <c r="A1363" s="221">
        <v>42909</v>
      </c>
      <c r="B1363" s="222">
        <v>6.0572957992553711</v>
      </c>
    </row>
    <row r="1364" spans="1:2" x14ac:dyDescent="0.3">
      <c r="A1364" s="221">
        <v>42912</v>
      </c>
      <c r="B1364" s="222">
        <v>6.505983829498291</v>
      </c>
    </row>
    <row r="1365" spans="1:2" x14ac:dyDescent="0.3">
      <c r="A1365" s="221">
        <v>42913</v>
      </c>
      <c r="B1365" s="222">
        <v>6.1694679260253906</v>
      </c>
    </row>
    <row r="1366" spans="1:2" x14ac:dyDescent="0.3">
      <c r="A1366" s="221">
        <v>42914</v>
      </c>
      <c r="B1366" s="222">
        <v>6.1694679260253906</v>
      </c>
    </row>
    <row r="1367" spans="1:2" x14ac:dyDescent="0.3">
      <c r="A1367" s="221">
        <v>42915</v>
      </c>
      <c r="B1367" s="222">
        <v>6.0572957992553711</v>
      </c>
    </row>
    <row r="1368" spans="1:2" x14ac:dyDescent="0.3">
      <c r="A1368" s="221">
        <v>42916</v>
      </c>
      <c r="B1368" s="222">
        <v>6.2816400527954102</v>
      </c>
    </row>
    <row r="1369" spans="1:2" x14ac:dyDescent="0.3">
      <c r="A1369" s="221">
        <v>42919</v>
      </c>
      <c r="B1369" s="222">
        <v>6.4498977661132813</v>
      </c>
    </row>
    <row r="1370" spans="1:2" x14ac:dyDescent="0.3">
      <c r="A1370" s="221">
        <v>42920</v>
      </c>
      <c r="B1370" s="222">
        <v>6.618156909942627</v>
      </c>
    </row>
    <row r="1371" spans="1:2" x14ac:dyDescent="0.3">
      <c r="A1371" s="221">
        <v>42921</v>
      </c>
      <c r="B1371" s="222">
        <v>6.6742429733276367</v>
      </c>
    </row>
    <row r="1372" spans="1:2" x14ac:dyDescent="0.3">
      <c r="A1372" s="221">
        <v>42922</v>
      </c>
      <c r="B1372" s="222">
        <v>6.5620698928833008</v>
      </c>
    </row>
    <row r="1373" spans="1:2" x14ac:dyDescent="0.3">
      <c r="A1373" s="221">
        <v>42923</v>
      </c>
      <c r="B1373" s="222">
        <v>6.3377261161804199</v>
      </c>
    </row>
    <row r="1374" spans="1:2" x14ac:dyDescent="0.3">
      <c r="A1374" s="221">
        <v>42926</v>
      </c>
      <c r="B1374" s="222">
        <v>6.505983829498291</v>
      </c>
    </row>
    <row r="1375" spans="1:2" x14ac:dyDescent="0.3">
      <c r="A1375" s="221">
        <v>42927</v>
      </c>
      <c r="B1375" s="222">
        <v>6.618156909942627</v>
      </c>
    </row>
    <row r="1376" spans="1:2" x14ac:dyDescent="0.3">
      <c r="A1376" s="221">
        <v>42928</v>
      </c>
      <c r="B1376" s="222">
        <v>6.505983829498291</v>
      </c>
    </row>
    <row r="1377" spans="1:2" x14ac:dyDescent="0.3">
      <c r="A1377" s="221">
        <v>42929</v>
      </c>
      <c r="B1377" s="222">
        <v>6.4498977661132813</v>
      </c>
    </row>
    <row r="1378" spans="1:2" x14ac:dyDescent="0.3">
      <c r="A1378" s="221">
        <v>42930</v>
      </c>
      <c r="B1378" s="222">
        <v>6.3938121795654297</v>
      </c>
    </row>
    <row r="1379" spans="1:2" x14ac:dyDescent="0.3">
      <c r="A1379" s="221">
        <v>42933</v>
      </c>
      <c r="B1379" s="222">
        <v>6.505983829498291</v>
      </c>
    </row>
    <row r="1380" spans="1:2" x14ac:dyDescent="0.3">
      <c r="A1380" s="221">
        <v>42934</v>
      </c>
      <c r="B1380" s="222">
        <v>6.505983829498291</v>
      </c>
    </row>
    <row r="1381" spans="1:2" x14ac:dyDescent="0.3">
      <c r="A1381" s="221">
        <v>42935</v>
      </c>
      <c r="B1381" s="222">
        <v>6.6742429733276367</v>
      </c>
    </row>
    <row r="1382" spans="1:2" x14ac:dyDescent="0.3">
      <c r="A1382" s="221">
        <v>42936</v>
      </c>
      <c r="B1382" s="222">
        <v>6.6742429733276367</v>
      </c>
    </row>
    <row r="1383" spans="1:2" x14ac:dyDescent="0.3">
      <c r="A1383" s="221">
        <v>42937</v>
      </c>
      <c r="B1383" s="222">
        <v>6.9546728134155273</v>
      </c>
    </row>
    <row r="1384" spans="1:2" x14ac:dyDescent="0.3">
      <c r="A1384" s="221">
        <v>42940</v>
      </c>
      <c r="B1384" s="222">
        <v>6.7864151000976563</v>
      </c>
    </row>
    <row r="1385" spans="1:2" x14ac:dyDescent="0.3">
      <c r="A1385" s="221">
        <v>42941</v>
      </c>
      <c r="B1385" s="222">
        <v>6.9546728134155273</v>
      </c>
    </row>
    <row r="1386" spans="1:2" x14ac:dyDescent="0.3">
      <c r="A1386" s="221">
        <v>42942</v>
      </c>
      <c r="B1386" s="222">
        <v>7.3472762107849121</v>
      </c>
    </row>
    <row r="1387" spans="1:2" x14ac:dyDescent="0.3">
      <c r="A1387" s="221">
        <v>42943</v>
      </c>
      <c r="B1387" s="222">
        <v>7.2911891937255859</v>
      </c>
    </row>
    <row r="1388" spans="1:2" x14ac:dyDescent="0.3">
      <c r="A1388" s="221">
        <v>42944</v>
      </c>
      <c r="B1388" s="222">
        <v>7.2911891937255859</v>
      </c>
    </row>
    <row r="1389" spans="1:2" x14ac:dyDescent="0.3">
      <c r="A1389" s="221">
        <v>42947</v>
      </c>
      <c r="B1389" s="222">
        <v>7.2351031303405762</v>
      </c>
    </row>
    <row r="1390" spans="1:2" x14ac:dyDescent="0.3">
      <c r="A1390" s="221">
        <v>42948</v>
      </c>
      <c r="B1390" s="222">
        <v>7.2351031303405762</v>
      </c>
    </row>
    <row r="1391" spans="1:2" x14ac:dyDescent="0.3">
      <c r="A1391" s="221">
        <v>42949</v>
      </c>
      <c r="B1391" s="222">
        <v>7.2351031303405762</v>
      </c>
    </row>
    <row r="1392" spans="1:2" x14ac:dyDescent="0.3">
      <c r="A1392" s="221">
        <v>42950</v>
      </c>
      <c r="B1392" s="222">
        <v>7.2351031303405762</v>
      </c>
    </row>
    <row r="1393" spans="1:2" x14ac:dyDescent="0.3">
      <c r="A1393" s="221">
        <v>42951</v>
      </c>
      <c r="B1393" s="222">
        <v>7.1790170669555664</v>
      </c>
    </row>
    <row r="1394" spans="1:2" x14ac:dyDescent="0.3">
      <c r="A1394" s="221">
        <v>42954</v>
      </c>
      <c r="B1394" s="222">
        <v>7.1229310035705566</v>
      </c>
    </row>
    <row r="1395" spans="1:2" x14ac:dyDescent="0.3">
      <c r="A1395" s="221">
        <v>42955</v>
      </c>
      <c r="B1395" s="222">
        <v>7.1229310035705566</v>
      </c>
    </row>
    <row r="1396" spans="1:2" x14ac:dyDescent="0.3">
      <c r="A1396" s="221">
        <v>42956</v>
      </c>
      <c r="B1396" s="222">
        <v>7.0107588768005371</v>
      </c>
    </row>
    <row r="1397" spans="1:2" x14ac:dyDescent="0.3">
      <c r="A1397" s="221">
        <v>42957</v>
      </c>
      <c r="B1397" s="222">
        <v>6.7303290367126456</v>
      </c>
    </row>
    <row r="1398" spans="1:2" x14ac:dyDescent="0.3">
      <c r="A1398" s="221">
        <v>42958</v>
      </c>
      <c r="B1398" s="222">
        <v>6.5620698928833008</v>
      </c>
    </row>
    <row r="1399" spans="1:2" x14ac:dyDescent="0.3">
      <c r="A1399" s="221">
        <v>42961</v>
      </c>
      <c r="B1399" s="222">
        <v>6.6742429733276367</v>
      </c>
    </row>
    <row r="1400" spans="1:2" x14ac:dyDescent="0.3">
      <c r="A1400" s="221">
        <v>42962</v>
      </c>
      <c r="B1400" s="222">
        <v>6.618156909942627</v>
      </c>
    </row>
    <row r="1401" spans="1:2" x14ac:dyDescent="0.3">
      <c r="A1401" s="221">
        <v>42963</v>
      </c>
      <c r="B1401" s="222">
        <v>6.505983829498291</v>
      </c>
    </row>
    <row r="1402" spans="1:2" x14ac:dyDescent="0.3">
      <c r="A1402" s="221">
        <v>42964</v>
      </c>
      <c r="B1402" s="222">
        <v>6.5620698928833008</v>
      </c>
    </row>
    <row r="1403" spans="1:2" x14ac:dyDescent="0.3">
      <c r="A1403" s="221">
        <v>42965</v>
      </c>
      <c r="B1403" s="222">
        <v>6.5620698928833008</v>
      </c>
    </row>
    <row r="1404" spans="1:2" x14ac:dyDescent="0.3">
      <c r="A1404" s="221">
        <v>42968</v>
      </c>
      <c r="B1404" s="222">
        <v>6.5620698928833008</v>
      </c>
    </row>
    <row r="1405" spans="1:2" x14ac:dyDescent="0.3">
      <c r="A1405" s="221">
        <v>42969</v>
      </c>
      <c r="B1405" s="222">
        <v>6.505983829498291</v>
      </c>
    </row>
    <row r="1406" spans="1:2" x14ac:dyDescent="0.3">
      <c r="A1406" s="221">
        <v>42970</v>
      </c>
      <c r="B1406" s="222">
        <v>6.3938121795654297</v>
      </c>
    </row>
    <row r="1407" spans="1:2" x14ac:dyDescent="0.3">
      <c r="A1407" s="221">
        <v>42971</v>
      </c>
      <c r="B1407" s="222">
        <v>6.842501163482666</v>
      </c>
    </row>
    <row r="1408" spans="1:2" x14ac:dyDescent="0.3">
      <c r="A1408" s="221">
        <v>42972</v>
      </c>
      <c r="B1408" s="222">
        <v>6.505983829498291</v>
      </c>
    </row>
    <row r="1409" spans="1:2" x14ac:dyDescent="0.3">
      <c r="A1409" s="221">
        <v>42975</v>
      </c>
      <c r="B1409" s="222">
        <v>6.5620698928833008</v>
      </c>
    </row>
    <row r="1410" spans="1:2" x14ac:dyDescent="0.3">
      <c r="A1410" s="221">
        <v>42976</v>
      </c>
      <c r="B1410" s="222">
        <v>6.4498977661132813</v>
      </c>
    </row>
    <row r="1411" spans="1:2" x14ac:dyDescent="0.3">
      <c r="A1411" s="221">
        <v>42977</v>
      </c>
      <c r="B1411" s="222">
        <v>6.4498977661132813</v>
      </c>
    </row>
    <row r="1412" spans="1:2" x14ac:dyDescent="0.3">
      <c r="A1412" s="221">
        <v>42978</v>
      </c>
      <c r="B1412" s="222">
        <v>6.3377261161804199</v>
      </c>
    </row>
    <row r="1413" spans="1:2" x14ac:dyDescent="0.3">
      <c r="A1413" s="221">
        <v>42979</v>
      </c>
      <c r="B1413" s="222">
        <v>6.2816400527954102</v>
      </c>
    </row>
    <row r="1414" spans="1:2" x14ac:dyDescent="0.3">
      <c r="A1414" s="221">
        <v>42982</v>
      </c>
      <c r="B1414" s="222">
        <v>6.2255539894104004</v>
      </c>
    </row>
    <row r="1415" spans="1:2" x14ac:dyDescent="0.3">
      <c r="A1415" s="221">
        <v>42983</v>
      </c>
      <c r="B1415" s="222">
        <v>6.1133818626403809</v>
      </c>
    </row>
    <row r="1416" spans="1:2" x14ac:dyDescent="0.3">
      <c r="A1416" s="221">
        <v>42984</v>
      </c>
      <c r="B1416" s="222">
        <v>6.1694679260253906</v>
      </c>
    </row>
    <row r="1417" spans="1:2" x14ac:dyDescent="0.3">
      <c r="A1417" s="221">
        <v>42985</v>
      </c>
      <c r="B1417" s="222">
        <v>6.1694679260253906</v>
      </c>
    </row>
    <row r="1418" spans="1:2" x14ac:dyDescent="0.3">
      <c r="A1418" s="221">
        <v>42986</v>
      </c>
      <c r="B1418" s="222">
        <v>6.1694679260253906</v>
      </c>
    </row>
    <row r="1419" spans="1:2" x14ac:dyDescent="0.3">
      <c r="A1419" s="221">
        <v>42989</v>
      </c>
      <c r="B1419" s="222">
        <v>6.2816400527954102</v>
      </c>
    </row>
    <row r="1420" spans="1:2" x14ac:dyDescent="0.3">
      <c r="A1420" s="221">
        <v>42990</v>
      </c>
      <c r="B1420" s="222">
        <v>6.2816400527954102</v>
      </c>
    </row>
    <row r="1421" spans="1:2" x14ac:dyDescent="0.3">
      <c r="A1421" s="221">
        <v>42991</v>
      </c>
      <c r="B1421" s="222">
        <v>6.2255539894104004</v>
      </c>
    </row>
    <row r="1422" spans="1:2" x14ac:dyDescent="0.3">
      <c r="A1422" s="221">
        <v>42992</v>
      </c>
      <c r="B1422" s="222">
        <v>6.2255539894104004</v>
      </c>
    </row>
    <row r="1423" spans="1:2" x14ac:dyDescent="0.3">
      <c r="A1423" s="221">
        <v>42993</v>
      </c>
      <c r="B1423" s="222">
        <v>6.4498977661132813</v>
      </c>
    </row>
    <row r="1424" spans="1:2" x14ac:dyDescent="0.3">
      <c r="A1424" s="221">
        <v>42996</v>
      </c>
      <c r="B1424" s="222">
        <v>6.6742429733276367</v>
      </c>
    </row>
    <row r="1425" spans="1:2" x14ac:dyDescent="0.3">
      <c r="A1425" s="221">
        <v>42997</v>
      </c>
      <c r="B1425" s="222">
        <v>6.9546728134155273</v>
      </c>
    </row>
    <row r="1426" spans="1:2" x14ac:dyDescent="0.3">
      <c r="A1426" s="221">
        <v>42998</v>
      </c>
      <c r="B1426" s="222">
        <v>6.7303290367126456</v>
      </c>
    </row>
    <row r="1427" spans="1:2" x14ac:dyDescent="0.3">
      <c r="A1427" s="221">
        <v>42999</v>
      </c>
      <c r="B1427" s="222">
        <v>6.618156909942627</v>
      </c>
    </row>
    <row r="1428" spans="1:2" x14ac:dyDescent="0.3">
      <c r="A1428" s="221">
        <v>43000</v>
      </c>
      <c r="B1428" s="222">
        <v>6.618156909942627</v>
      </c>
    </row>
    <row r="1429" spans="1:2" x14ac:dyDescent="0.3">
      <c r="A1429" s="221">
        <v>43003</v>
      </c>
      <c r="B1429" s="222">
        <v>6.3938121795654297</v>
      </c>
    </row>
    <row r="1430" spans="1:2" x14ac:dyDescent="0.3">
      <c r="A1430" s="221">
        <v>43004</v>
      </c>
      <c r="B1430" s="222">
        <v>6.505983829498291</v>
      </c>
    </row>
    <row r="1431" spans="1:2" x14ac:dyDescent="0.3">
      <c r="A1431" s="221">
        <v>43005</v>
      </c>
      <c r="B1431" s="222">
        <v>6.3377261161804199</v>
      </c>
    </row>
    <row r="1432" spans="1:2" x14ac:dyDescent="0.3">
      <c r="A1432" s="221">
        <v>43006</v>
      </c>
      <c r="B1432" s="222">
        <v>6.4498977661132813</v>
      </c>
    </row>
    <row r="1433" spans="1:2" x14ac:dyDescent="0.3">
      <c r="A1433" s="221">
        <v>43007</v>
      </c>
      <c r="B1433" s="222">
        <v>6.3938121795654297</v>
      </c>
    </row>
    <row r="1434" spans="1:2" x14ac:dyDescent="0.3">
      <c r="A1434" s="221">
        <v>43010</v>
      </c>
      <c r="B1434" s="222">
        <v>6.3938121795654297</v>
      </c>
    </row>
    <row r="1435" spans="1:2" x14ac:dyDescent="0.3">
      <c r="A1435" s="221">
        <v>43011</v>
      </c>
      <c r="B1435" s="222">
        <v>6.505983829498291</v>
      </c>
    </row>
    <row r="1436" spans="1:2" x14ac:dyDescent="0.3">
      <c r="A1436" s="221">
        <v>43012</v>
      </c>
      <c r="B1436" s="222">
        <v>6.505983829498291</v>
      </c>
    </row>
    <row r="1437" spans="1:2" x14ac:dyDescent="0.3">
      <c r="A1437" s="221">
        <v>43013</v>
      </c>
      <c r="B1437" s="222">
        <v>6.3938121795654297</v>
      </c>
    </row>
    <row r="1438" spans="1:2" x14ac:dyDescent="0.3">
      <c r="A1438" s="221">
        <v>43014</v>
      </c>
      <c r="B1438" s="222">
        <v>6.3938121795654297</v>
      </c>
    </row>
    <row r="1439" spans="1:2" x14ac:dyDescent="0.3">
      <c r="A1439" s="221">
        <v>43017</v>
      </c>
      <c r="B1439" s="222">
        <v>6.3938121795654297</v>
      </c>
    </row>
    <row r="1440" spans="1:2" x14ac:dyDescent="0.3">
      <c r="A1440" s="221">
        <v>43018</v>
      </c>
      <c r="B1440" s="222">
        <v>6.3938121795654297</v>
      </c>
    </row>
    <row r="1441" spans="1:2" x14ac:dyDescent="0.3">
      <c r="A1441" s="221">
        <v>43019</v>
      </c>
      <c r="B1441" s="222">
        <v>6.2816400527954102</v>
      </c>
    </row>
    <row r="1442" spans="1:2" x14ac:dyDescent="0.3">
      <c r="A1442" s="221">
        <v>43020</v>
      </c>
      <c r="B1442" s="222">
        <v>6.2816400527954102</v>
      </c>
    </row>
    <row r="1443" spans="1:2" x14ac:dyDescent="0.3">
      <c r="A1443" s="221">
        <v>43021</v>
      </c>
      <c r="B1443" s="222">
        <v>6.2255539894104004</v>
      </c>
    </row>
    <row r="1444" spans="1:2" x14ac:dyDescent="0.3">
      <c r="A1444" s="221">
        <v>43024</v>
      </c>
      <c r="B1444" s="222">
        <v>6.2816400527954102</v>
      </c>
    </row>
    <row r="1445" spans="1:2" x14ac:dyDescent="0.3">
      <c r="A1445" s="221">
        <v>43025</v>
      </c>
      <c r="B1445" s="222">
        <v>6.2255539894104004</v>
      </c>
    </row>
    <row r="1446" spans="1:2" x14ac:dyDescent="0.3">
      <c r="A1446" s="221">
        <v>43026</v>
      </c>
      <c r="B1446" s="222">
        <v>6.3377261161804199</v>
      </c>
    </row>
    <row r="1447" spans="1:2" x14ac:dyDescent="0.3">
      <c r="A1447" s="221">
        <v>43027</v>
      </c>
      <c r="B1447" s="222">
        <v>6.3377261161804199</v>
      </c>
    </row>
    <row r="1448" spans="1:2" x14ac:dyDescent="0.3">
      <c r="A1448" s="221">
        <v>43028</v>
      </c>
      <c r="B1448" s="222">
        <v>6.2816400527954102</v>
      </c>
    </row>
    <row r="1449" spans="1:2" x14ac:dyDescent="0.3">
      <c r="A1449" s="221">
        <v>43031</v>
      </c>
      <c r="B1449" s="222">
        <v>6.2255539894104004</v>
      </c>
    </row>
    <row r="1450" spans="1:2" x14ac:dyDescent="0.3">
      <c r="A1450" s="221">
        <v>43032</v>
      </c>
      <c r="B1450" s="222">
        <v>6.2816400527954102</v>
      </c>
    </row>
    <row r="1451" spans="1:2" x14ac:dyDescent="0.3">
      <c r="A1451" s="221">
        <v>43033</v>
      </c>
      <c r="B1451" s="222">
        <v>6.1694679260253906</v>
      </c>
    </row>
    <row r="1452" spans="1:2" x14ac:dyDescent="0.3">
      <c r="A1452" s="221">
        <v>43034</v>
      </c>
      <c r="B1452" s="222">
        <v>6.1694679260253906</v>
      </c>
    </row>
    <row r="1453" spans="1:2" x14ac:dyDescent="0.3">
      <c r="A1453" s="221">
        <v>43035</v>
      </c>
      <c r="B1453" s="222">
        <v>6.2816400527954102</v>
      </c>
    </row>
    <row r="1454" spans="1:2" x14ac:dyDescent="0.3">
      <c r="A1454" s="221">
        <v>43038</v>
      </c>
      <c r="B1454" s="222">
        <v>6.1133818626403809</v>
      </c>
    </row>
    <row r="1455" spans="1:2" x14ac:dyDescent="0.3">
      <c r="A1455" s="221">
        <v>43039</v>
      </c>
      <c r="B1455" s="222">
        <v>6.0572957992553711</v>
      </c>
    </row>
    <row r="1456" spans="1:2" x14ac:dyDescent="0.3">
      <c r="A1456" s="221">
        <v>43040</v>
      </c>
      <c r="B1456" s="222">
        <v>6.1694679260253906</v>
      </c>
    </row>
    <row r="1457" spans="1:2" x14ac:dyDescent="0.3">
      <c r="A1457" s="221">
        <v>43041</v>
      </c>
      <c r="B1457" s="222">
        <v>6.1694679260253906</v>
      </c>
    </row>
    <row r="1458" spans="1:2" x14ac:dyDescent="0.3">
      <c r="A1458" s="221">
        <v>43042</v>
      </c>
      <c r="B1458" s="222">
        <v>6.1694679260253906</v>
      </c>
    </row>
    <row r="1459" spans="1:2" x14ac:dyDescent="0.3">
      <c r="A1459" s="221">
        <v>43045</v>
      </c>
      <c r="B1459" s="222">
        <v>6.0572957992553711</v>
      </c>
    </row>
    <row r="1460" spans="1:2" x14ac:dyDescent="0.3">
      <c r="A1460" s="221">
        <v>43046</v>
      </c>
      <c r="B1460" s="222">
        <v>6.0012102127075204</v>
      </c>
    </row>
    <row r="1461" spans="1:2" x14ac:dyDescent="0.3">
      <c r="A1461" s="221">
        <v>43047</v>
      </c>
      <c r="B1461" s="222">
        <v>6.1133818626403809</v>
      </c>
    </row>
    <row r="1462" spans="1:2" x14ac:dyDescent="0.3">
      <c r="A1462" s="221">
        <v>43048</v>
      </c>
      <c r="B1462" s="222">
        <v>6.0572957992553711</v>
      </c>
    </row>
    <row r="1463" spans="1:2" x14ac:dyDescent="0.3">
      <c r="A1463" s="221">
        <v>43049</v>
      </c>
      <c r="B1463" s="222">
        <v>5.9451241493225098</v>
      </c>
    </row>
    <row r="1464" spans="1:2" x14ac:dyDescent="0.3">
      <c r="A1464" s="221">
        <v>43052</v>
      </c>
      <c r="B1464" s="222">
        <v>5.6086068153381348</v>
      </c>
    </row>
    <row r="1465" spans="1:2" x14ac:dyDescent="0.3">
      <c r="A1465" s="221">
        <v>43053</v>
      </c>
      <c r="B1465" s="222">
        <v>5.6086068153381348</v>
      </c>
    </row>
    <row r="1466" spans="1:2" x14ac:dyDescent="0.3">
      <c r="A1466" s="221">
        <v>43054</v>
      </c>
      <c r="B1466" s="222">
        <v>5.6086068153381348</v>
      </c>
    </row>
    <row r="1467" spans="1:2" x14ac:dyDescent="0.3">
      <c r="A1467" s="221">
        <v>43055</v>
      </c>
      <c r="B1467" s="222">
        <v>5.4964351654052734</v>
      </c>
    </row>
    <row r="1468" spans="1:2" x14ac:dyDescent="0.3">
      <c r="A1468" s="221">
        <v>43056</v>
      </c>
      <c r="B1468" s="222">
        <v>5.3842630386352539</v>
      </c>
    </row>
    <row r="1469" spans="1:2" x14ac:dyDescent="0.3">
      <c r="A1469" s="221">
        <v>43059</v>
      </c>
      <c r="B1469" s="222">
        <v>5.3842630386352539</v>
      </c>
    </row>
    <row r="1470" spans="1:2" x14ac:dyDescent="0.3">
      <c r="A1470" s="221">
        <v>43060</v>
      </c>
      <c r="B1470" s="222">
        <v>5.5525212287902832</v>
      </c>
    </row>
    <row r="1471" spans="1:2" x14ac:dyDescent="0.3">
      <c r="A1471" s="221">
        <v>43061</v>
      </c>
      <c r="B1471" s="222">
        <v>5.4964351654052734</v>
      </c>
    </row>
    <row r="1472" spans="1:2" x14ac:dyDescent="0.3">
      <c r="A1472" s="221">
        <v>43062</v>
      </c>
      <c r="B1472" s="222">
        <v>5.4403491020202637</v>
      </c>
    </row>
    <row r="1473" spans="1:2" x14ac:dyDescent="0.3">
      <c r="A1473" s="221">
        <v>43063</v>
      </c>
      <c r="B1473" s="222">
        <v>5.4964351654052734</v>
      </c>
    </row>
    <row r="1474" spans="1:2" x14ac:dyDescent="0.3">
      <c r="A1474" s="221">
        <v>43066</v>
      </c>
      <c r="B1474" s="222">
        <v>5.4403491020202637</v>
      </c>
    </row>
    <row r="1475" spans="1:2" x14ac:dyDescent="0.3">
      <c r="A1475" s="221">
        <v>43067</v>
      </c>
      <c r="B1475" s="222">
        <v>6.2816400527954102</v>
      </c>
    </row>
    <row r="1476" spans="1:2" x14ac:dyDescent="0.3">
      <c r="A1476" s="221">
        <v>43068</v>
      </c>
      <c r="B1476" s="222">
        <v>5.8890380859375</v>
      </c>
    </row>
    <row r="1477" spans="1:2" x14ac:dyDescent="0.3">
      <c r="A1477" s="221">
        <v>43069</v>
      </c>
      <c r="B1477" s="222">
        <v>5.4403491020202637</v>
      </c>
    </row>
    <row r="1478" spans="1:2" x14ac:dyDescent="0.3">
      <c r="A1478" s="221">
        <v>43070</v>
      </c>
      <c r="B1478" s="222">
        <v>5.4964351654052734</v>
      </c>
    </row>
    <row r="1479" spans="1:2" x14ac:dyDescent="0.3">
      <c r="A1479" s="221">
        <v>43073</v>
      </c>
      <c r="B1479" s="222">
        <v>5.4403491020202637</v>
      </c>
    </row>
    <row r="1480" spans="1:2" x14ac:dyDescent="0.3">
      <c r="A1480" s="221">
        <v>43074</v>
      </c>
      <c r="B1480" s="222">
        <v>5.3281769752502441</v>
      </c>
    </row>
    <row r="1481" spans="1:2" x14ac:dyDescent="0.3">
      <c r="A1481" s="221">
        <v>43075</v>
      </c>
      <c r="B1481" s="222">
        <v>5.1599187850952148</v>
      </c>
    </row>
    <row r="1482" spans="1:2" x14ac:dyDescent="0.3">
      <c r="A1482" s="221">
        <v>43076</v>
      </c>
      <c r="B1482" s="222">
        <v>5.1599187850952148</v>
      </c>
    </row>
    <row r="1483" spans="1:2" x14ac:dyDescent="0.3">
      <c r="A1483" s="221">
        <v>43077</v>
      </c>
      <c r="B1483" s="222">
        <v>5.2160048484802246</v>
      </c>
    </row>
    <row r="1484" spans="1:2" x14ac:dyDescent="0.3">
      <c r="A1484" s="221">
        <v>43080</v>
      </c>
      <c r="B1484" s="222">
        <v>5.1599187850952148</v>
      </c>
    </row>
    <row r="1485" spans="1:2" x14ac:dyDescent="0.3">
      <c r="A1485" s="221">
        <v>43081</v>
      </c>
      <c r="B1485" s="222">
        <v>5.1038317680358887</v>
      </c>
    </row>
    <row r="1486" spans="1:2" x14ac:dyDescent="0.3">
      <c r="A1486" s="221">
        <v>43082</v>
      </c>
      <c r="B1486" s="222">
        <v>5.1599187850952148</v>
      </c>
    </row>
    <row r="1487" spans="1:2" x14ac:dyDescent="0.3">
      <c r="A1487" s="221">
        <v>43083</v>
      </c>
      <c r="B1487" s="222">
        <v>5.0477461814880371</v>
      </c>
    </row>
    <row r="1488" spans="1:2" x14ac:dyDescent="0.3">
      <c r="A1488" s="221">
        <v>43084</v>
      </c>
      <c r="B1488" s="222">
        <v>5.0477461814880371</v>
      </c>
    </row>
    <row r="1489" spans="1:2" x14ac:dyDescent="0.3">
      <c r="A1489" s="221">
        <v>43087</v>
      </c>
      <c r="B1489" s="222">
        <v>5.0477461814880371</v>
      </c>
    </row>
    <row r="1490" spans="1:2" x14ac:dyDescent="0.3">
      <c r="A1490" s="221">
        <v>43088</v>
      </c>
      <c r="B1490" s="222">
        <v>4.9916601181030273</v>
      </c>
    </row>
    <row r="1491" spans="1:2" x14ac:dyDescent="0.3">
      <c r="A1491" s="221">
        <v>43089</v>
      </c>
      <c r="B1491" s="222">
        <v>4.9916601181030273</v>
      </c>
    </row>
    <row r="1492" spans="1:2" x14ac:dyDescent="0.3">
      <c r="A1492" s="221">
        <v>43090</v>
      </c>
      <c r="B1492" s="222">
        <v>5.1599187850952148</v>
      </c>
    </row>
    <row r="1493" spans="1:2" x14ac:dyDescent="0.3">
      <c r="A1493" s="221">
        <v>43091</v>
      </c>
      <c r="B1493" s="222">
        <v>5.1038317680358887</v>
      </c>
    </row>
    <row r="1494" spans="1:2" x14ac:dyDescent="0.3">
      <c r="A1494" s="221">
        <v>43094</v>
      </c>
      <c r="B1494" s="222">
        <v>5.1038317680358887</v>
      </c>
    </row>
    <row r="1495" spans="1:2" x14ac:dyDescent="0.3">
      <c r="A1495" s="221">
        <v>43095</v>
      </c>
      <c r="B1495" s="222">
        <v>5.0477461814880371</v>
      </c>
    </row>
    <row r="1496" spans="1:2" x14ac:dyDescent="0.3">
      <c r="A1496" s="221">
        <v>43096</v>
      </c>
      <c r="B1496" s="222">
        <v>5.1599187850952148</v>
      </c>
    </row>
    <row r="1497" spans="1:2" x14ac:dyDescent="0.3">
      <c r="A1497" s="221">
        <v>43097</v>
      </c>
      <c r="B1497" s="222">
        <v>5.1599187850952148</v>
      </c>
    </row>
    <row r="1498" spans="1:2" x14ac:dyDescent="0.3">
      <c r="A1498" s="221">
        <v>43098</v>
      </c>
      <c r="B1498" s="222">
        <v>5.1599187850952148</v>
      </c>
    </row>
    <row r="1499" spans="1:2" x14ac:dyDescent="0.3">
      <c r="A1499" s="221">
        <v>43102</v>
      </c>
      <c r="B1499" s="222">
        <v>5.2720909118652344</v>
      </c>
    </row>
    <row r="1500" spans="1:2" x14ac:dyDescent="0.3">
      <c r="A1500" s="221">
        <v>43103</v>
      </c>
      <c r="B1500" s="222">
        <v>5.5525212287902832</v>
      </c>
    </row>
    <row r="1501" spans="1:2" x14ac:dyDescent="0.3">
      <c r="A1501" s="221">
        <v>43104</v>
      </c>
      <c r="B1501" s="222">
        <v>5.8329510688781738</v>
      </c>
    </row>
    <row r="1502" spans="1:2" x14ac:dyDescent="0.3">
      <c r="A1502" s="221">
        <v>43105</v>
      </c>
      <c r="B1502" s="222">
        <v>5.8890380859375</v>
      </c>
    </row>
    <row r="1503" spans="1:2" x14ac:dyDescent="0.3">
      <c r="A1503" s="221">
        <v>43108</v>
      </c>
      <c r="B1503" s="222">
        <v>5.7768650054931641</v>
      </c>
    </row>
    <row r="1504" spans="1:2" x14ac:dyDescent="0.3">
      <c r="A1504" s="221">
        <v>43109</v>
      </c>
      <c r="B1504" s="222">
        <v>5.6086068153381348</v>
      </c>
    </row>
    <row r="1505" spans="1:2" x14ac:dyDescent="0.3">
      <c r="A1505" s="221">
        <v>43110</v>
      </c>
      <c r="B1505" s="222">
        <v>5.6086068153381348</v>
      </c>
    </row>
    <row r="1506" spans="1:2" x14ac:dyDescent="0.3">
      <c r="A1506" s="221">
        <v>43111</v>
      </c>
      <c r="B1506" s="222">
        <v>5.7768650054931641</v>
      </c>
    </row>
    <row r="1507" spans="1:2" x14ac:dyDescent="0.3">
      <c r="A1507" s="221">
        <v>43112</v>
      </c>
      <c r="B1507" s="222">
        <v>5.6086068153381348</v>
      </c>
    </row>
    <row r="1508" spans="1:2" x14ac:dyDescent="0.3">
      <c r="A1508" s="221">
        <v>43115</v>
      </c>
      <c r="B1508" s="222">
        <v>5.7768650054931641</v>
      </c>
    </row>
    <row r="1509" spans="1:2" x14ac:dyDescent="0.3">
      <c r="A1509" s="221">
        <v>43116</v>
      </c>
      <c r="B1509" s="222">
        <v>5.7207789421081543</v>
      </c>
    </row>
    <row r="1510" spans="1:2" x14ac:dyDescent="0.3">
      <c r="A1510" s="221">
        <v>43117</v>
      </c>
      <c r="B1510" s="222">
        <v>5.7207789421081543</v>
      </c>
    </row>
    <row r="1511" spans="1:2" x14ac:dyDescent="0.3">
      <c r="A1511" s="221">
        <v>43118</v>
      </c>
      <c r="B1511" s="222">
        <v>5.6086068153381348</v>
      </c>
    </row>
    <row r="1512" spans="1:2" x14ac:dyDescent="0.3">
      <c r="A1512" s="221">
        <v>43119</v>
      </c>
      <c r="B1512" s="222">
        <v>5.5525212287902832</v>
      </c>
    </row>
    <row r="1513" spans="1:2" x14ac:dyDescent="0.3">
      <c r="A1513" s="221">
        <v>43122</v>
      </c>
      <c r="B1513" s="222">
        <v>5.4964351654052734</v>
      </c>
    </row>
    <row r="1514" spans="1:2" x14ac:dyDescent="0.3">
      <c r="A1514" s="221">
        <v>43123</v>
      </c>
      <c r="B1514" s="222">
        <v>5.6086068153381348</v>
      </c>
    </row>
    <row r="1515" spans="1:2" x14ac:dyDescent="0.3">
      <c r="A1515" s="221">
        <v>43124</v>
      </c>
      <c r="B1515" s="222">
        <v>5.6646928787231454</v>
      </c>
    </row>
    <row r="1516" spans="1:2" x14ac:dyDescent="0.3">
      <c r="A1516" s="221">
        <v>43125</v>
      </c>
      <c r="B1516" s="222">
        <v>5.6646928787231454</v>
      </c>
    </row>
    <row r="1517" spans="1:2" x14ac:dyDescent="0.3">
      <c r="A1517" s="221">
        <v>43126</v>
      </c>
      <c r="B1517" s="222">
        <v>5.6646928787231454</v>
      </c>
    </row>
    <row r="1518" spans="1:2" x14ac:dyDescent="0.3">
      <c r="A1518" s="221">
        <v>43129</v>
      </c>
      <c r="B1518" s="222">
        <v>5.6086068153381348</v>
      </c>
    </row>
    <row r="1519" spans="1:2" x14ac:dyDescent="0.3">
      <c r="A1519" s="221">
        <v>43130</v>
      </c>
      <c r="B1519" s="222">
        <v>5.6646928787231454</v>
      </c>
    </row>
    <row r="1520" spans="1:2" x14ac:dyDescent="0.3">
      <c r="A1520" s="221">
        <v>43131</v>
      </c>
      <c r="B1520" s="222">
        <v>5.6086068153381348</v>
      </c>
    </row>
    <row r="1521" spans="1:2" x14ac:dyDescent="0.3">
      <c r="A1521" s="221">
        <v>43132</v>
      </c>
      <c r="B1521" s="222">
        <v>5.7207789421081543</v>
      </c>
    </row>
    <row r="1522" spans="1:2" x14ac:dyDescent="0.3">
      <c r="A1522" s="221">
        <v>43133</v>
      </c>
      <c r="B1522" s="222">
        <v>5.6086068153381348</v>
      </c>
    </row>
    <row r="1523" spans="1:2" x14ac:dyDescent="0.3">
      <c r="A1523" s="221">
        <v>43136</v>
      </c>
      <c r="B1523" s="222">
        <v>5.6086068153381348</v>
      </c>
    </row>
    <row r="1524" spans="1:2" x14ac:dyDescent="0.3">
      <c r="A1524" s="221">
        <v>43137</v>
      </c>
      <c r="B1524" s="222">
        <v>5.6646928787231454</v>
      </c>
    </row>
    <row r="1525" spans="1:2" x14ac:dyDescent="0.3">
      <c r="A1525" s="221">
        <v>43138</v>
      </c>
      <c r="B1525" s="222">
        <v>5.5525212287902832</v>
      </c>
    </row>
    <row r="1526" spans="1:2" x14ac:dyDescent="0.3">
      <c r="A1526" s="221">
        <v>43139</v>
      </c>
      <c r="B1526" s="222">
        <v>5.5525212287902832</v>
      </c>
    </row>
    <row r="1527" spans="1:2" x14ac:dyDescent="0.3">
      <c r="A1527" s="221">
        <v>43140</v>
      </c>
      <c r="B1527" s="222">
        <v>5.4964351654052734</v>
      </c>
    </row>
    <row r="1528" spans="1:2" x14ac:dyDescent="0.3">
      <c r="A1528" s="221">
        <v>43146</v>
      </c>
      <c r="B1528" s="222">
        <v>5.4403491020202637</v>
      </c>
    </row>
    <row r="1529" spans="1:2" x14ac:dyDescent="0.3">
      <c r="A1529" s="221">
        <v>43147</v>
      </c>
      <c r="B1529" s="222">
        <v>5.5525212287902832</v>
      </c>
    </row>
    <row r="1530" spans="1:2" x14ac:dyDescent="0.3">
      <c r="A1530" s="221">
        <v>43150</v>
      </c>
      <c r="B1530" s="222">
        <v>5.4403491020202637</v>
      </c>
    </row>
    <row r="1531" spans="1:2" x14ac:dyDescent="0.3">
      <c r="A1531" s="221">
        <v>43151</v>
      </c>
      <c r="B1531" s="222">
        <v>5.3281769752502441</v>
      </c>
    </row>
    <row r="1532" spans="1:2" x14ac:dyDescent="0.3">
      <c r="A1532" s="221">
        <v>43152</v>
      </c>
      <c r="B1532" s="222">
        <v>5.3842630386352539</v>
      </c>
    </row>
    <row r="1533" spans="1:2" x14ac:dyDescent="0.3">
      <c r="A1533" s="221">
        <v>43153</v>
      </c>
      <c r="B1533" s="222">
        <v>5.3281769752502441</v>
      </c>
    </row>
    <row r="1534" spans="1:2" x14ac:dyDescent="0.3">
      <c r="A1534" s="221">
        <v>43154</v>
      </c>
      <c r="B1534" s="222">
        <v>5.2160048484802246</v>
      </c>
    </row>
    <row r="1535" spans="1:2" x14ac:dyDescent="0.3">
      <c r="A1535" s="221">
        <v>43157</v>
      </c>
      <c r="B1535" s="222">
        <v>5.2720909118652344</v>
      </c>
    </row>
    <row r="1536" spans="1:2" x14ac:dyDescent="0.3">
      <c r="A1536" s="221">
        <v>43158</v>
      </c>
      <c r="B1536" s="222">
        <v>5.4403491020202637</v>
      </c>
    </row>
    <row r="1537" spans="1:2" x14ac:dyDescent="0.3">
      <c r="A1537" s="221">
        <v>43159</v>
      </c>
      <c r="B1537" s="222">
        <v>5.8329510688781738</v>
      </c>
    </row>
    <row r="1538" spans="1:2" x14ac:dyDescent="0.3">
      <c r="A1538" s="221">
        <v>43160</v>
      </c>
      <c r="B1538" s="222">
        <v>5.4964351654052734</v>
      </c>
    </row>
    <row r="1539" spans="1:2" x14ac:dyDescent="0.3">
      <c r="A1539" s="221">
        <v>43161</v>
      </c>
      <c r="B1539" s="222">
        <v>5.4964351654052734</v>
      </c>
    </row>
    <row r="1540" spans="1:2" x14ac:dyDescent="0.3">
      <c r="A1540" s="221">
        <v>43164</v>
      </c>
      <c r="B1540" s="222">
        <v>5.4403491020202637</v>
      </c>
    </row>
    <row r="1541" spans="1:2" x14ac:dyDescent="0.3">
      <c r="A1541" s="221">
        <v>43165</v>
      </c>
      <c r="B1541" s="222">
        <v>5.4964351654052734</v>
      </c>
    </row>
    <row r="1542" spans="1:2" x14ac:dyDescent="0.3">
      <c r="A1542" s="221">
        <v>43166</v>
      </c>
      <c r="B1542" s="222">
        <v>5.4964351654052734</v>
      </c>
    </row>
    <row r="1543" spans="1:2" x14ac:dyDescent="0.3">
      <c r="A1543" s="221">
        <v>43167</v>
      </c>
      <c r="B1543" s="222">
        <v>5.6086068153381348</v>
      </c>
    </row>
    <row r="1544" spans="1:2" x14ac:dyDescent="0.3">
      <c r="A1544" s="221">
        <v>43168</v>
      </c>
      <c r="B1544" s="222">
        <v>5.6086068153381348</v>
      </c>
    </row>
    <row r="1545" spans="1:2" x14ac:dyDescent="0.3">
      <c r="A1545" s="221">
        <v>43171</v>
      </c>
      <c r="B1545" s="222">
        <v>5.6086068153381348</v>
      </c>
    </row>
    <row r="1546" spans="1:2" x14ac:dyDescent="0.3">
      <c r="A1546" s="221">
        <v>43172</v>
      </c>
      <c r="B1546" s="222">
        <v>5.6646928787231454</v>
      </c>
    </row>
    <row r="1547" spans="1:2" x14ac:dyDescent="0.3">
      <c r="A1547" s="221">
        <v>43173</v>
      </c>
      <c r="B1547" s="222">
        <v>5.4964351654052734</v>
      </c>
    </row>
    <row r="1548" spans="1:2" x14ac:dyDescent="0.3">
      <c r="A1548" s="221">
        <v>43174</v>
      </c>
      <c r="B1548" s="222">
        <v>5.6086068153381348</v>
      </c>
    </row>
    <row r="1549" spans="1:2" x14ac:dyDescent="0.3">
      <c r="A1549" s="221">
        <v>43175</v>
      </c>
      <c r="B1549" s="222">
        <v>5.5525212287902832</v>
      </c>
    </row>
    <row r="1550" spans="1:2" x14ac:dyDescent="0.3">
      <c r="A1550" s="221">
        <v>43178</v>
      </c>
      <c r="B1550" s="222">
        <v>5.5525212287902832</v>
      </c>
    </row>
    <row r="1551" spans="1:2" x14ac:dyDescent="0.3">
      <c r="A1551" s="221">
        <v>43179</v>
      </c>
      <c r="B1551" s="222">
        <v>5.1599187850952148</v>
      </c>
    </row>
    <row r="1552" spans="1:2" x14ac:dyDescent="0.3">
      <c r="A1552" s="221">
        <v>43180</v>
      </c>
      <c r="B1552" s="222">
        <v>4.5990581512451172</v>
      </c>
    </row>
    <row r="1553" spans="1:2" x14ac:dyDescent="0.3">
      <c r="A1553" s="221">
        <v>43181</v>
      </c>
      <c r="B1553" s="222">
        <v>4.823401927947998</v>
      </c>
    </row>
    <row r="1554" spans="1:2" x14ac:dyDescent="0.3">
      <c r="A1554" s="221">
        <v>43182</v>
      </c>
      <c r="B1554" s="222">
        <v>4.823401927947998</v>
      </c>
    </row>
    <row r="1555" spans="1:2" x14ac:dyDescent="0.3">
      <c r="A1555" s="221">
        <v>43185</v>
      </c>
      <c r="B1555" s="222">
        <v>4.823401927947998</v>
      </c>
    </row>
    <row r="1556" spans="1:2" x14ac:dyDescent="0.3">
      <c r="A1556" s="221">
        <v>43186</v>
      </c>
      <c r="B1556" s="222">
        <v>4.7673158645629883</v>
      </c>
    </row>
    <row r="1557" spans="1:2" x14ac:dyDescent="0.3">
      <c r="A1557" s="221">
        <v>43187</v>
      </c>
      <c r="B1557" s="222">
        <v>4.7112298011779794</v>
      </c>
    </row>
    <row r="1558" spans="1:2" x14ac:dyDescent="0.3">
      <c r="A1558" s="221">
        <v>43188</v>
      </c>
      <c r="B1558" s="222">
        <v>4.7673158645629883</v>
      </c>
    </row>
    <row r="1559" spans="1:2" x14ac:dyDescent="0.3">
      <c r="A1559" s="221">
        <v>43192</v>
      </c>
      <c r="B1559" s="222">
        <v>4.7112298011779794</v>
      </c>
    </row>
    <row r="1560" spans="1:2" x14ac:dyDescent="0.3">
      <c r="A1560" s="221">
        <v>43193</v>
      </c>
      <c r="B1560" s="222">
        <v>4.655144214630127</v>
      </c>
    </row>
    <row r="1561" spans="1:2" x14ac:dyDescent="0.3">
      <c r="A1561" s="221">
        <v>43194</v>
      </c>
      <c r="B1561" s="222">
        <v>4.5429720878601074</v>
      </c>
    </row>
    <row r="1562" spans="1:2" x14ac:dyDescent="0.3">
      <c r="A1562" s="221">
        <v>43195</v>
      </c>
      <c r="B1562" s="222">
        <v>4.5429720878601074</v>
      </c>
    </row>
    <row r="1563" spans="1:2" x14ac:dyDescent="0.3">
      <c r="A1563" s="221">
        <v>43196</v>
      </c>
      <c r="B1563" s="222">
        <v>4.5429720878601074</v>
      </c>
    </row>
    <row r="1564" spans="1:2" x14ac:dyDescent="0.3">
      <c r="A1564" s="221">
        <v>43199</v>
      </c>
      <c r="B1564" s="222">
        <v>4.4868860244750977</v>
      </c>
    </row>
    <row r="1565" spans="1:2" x14ac:dyDescent="0.3">
      <c r="A1565" s="221">
        <v>43200</v>
      </c>
      <c r="B1565" s="222">
        <v>4.4868860244750977</v>
      </c>
    </row>
    <row r="1566" spans="1:2" x14ac:dyDescent="0.3">
      <c r="A1566" s="221">
        <v>43201</v>
      </c>
      <c r="B1566" s="222">
        <v>4.4307999610900879</v>
      </c>
    </row>
    <row r="1567" spans="1:2" x14ac:dyDescent="0.3">
      <c r="A1567" s="221">
        <v>43202</v>
      </c>
      <c r="B1567" s="222">
        <v>4.2064552307128906</v>
      </c>
    </row>
    <row r="1568" spans="1:2" x14ac:dyDescent="0.3">
      <c r="A1568" s="221">
        <v>43203</v>
      </c>
      <c r="B1568" s="222">
        <v>3.982110977172852</v>
      </c>
    </row>
    <row r="1569" spans="1:2" x14ac:dyDescent="0.3">
      <c r="A1569" s="221">
        <v>43206</v>
      </c>
      <c r="B1569" s="222">
        <v>3.8699390888214111</v>
      </c>
    </row>
    <row r="1570" spans="1:2" x14ac:dyDescent="0.3">
      <c r="A1570" s="221">
        <v>43207</v>
      </c>
      <c r="B1570" s="222">
        <v>4.2064552307128906</v>
      </c>
    </row>
    <row r="1571" spans="1:2" x14ac:dyDescent="0.3">
      <c r="A1571" s="221">
        <v>43208</v>
      </c>
      <c r="B1571" s="222">
        <v>4.1503691673278809</v>
      </c>
    </row>
    <row r="1572" spans="1:2" x14ac:dyDescent="0.3">
      <c r="A1572" s="221">
        <v>43209</v>
      </c>
      <c r="B1572" s="222">
        <v>3.9260249137878418</v>
      </c>
    </row>
    <row r="1573" spans="1:2" x14ac:dyDescent="0.3">
      <c r="A1573" s="221">
        <v>43210</v>
      </c>
      <c r="B1573" s="222">
        <v>3.9260249137878418</v>
      </c>
    </row>
    <row r="1574" spans="1:2" x14ac:dyDescent="0.3">
      <c r="A1574" s="221">
        <v>43213</v>
      </c>
      <c r="B1574" s="222">
        <v>3.982110977172852</v>
      </c>
    </row>
    <row r="1575" spans="1:2" x14ac:dyDescent="0.3">
      <c r="A1575" s="221">
        <v>43214</v>
      </c>
      <c r="B1575" s="222">
        <v>3.982110977172852</v>
      </c>
    </row>
    <row r="1576" spans="1:2" x14ac:dyDescent="0.3">
      <c r="A1576" s="221">
        <v>43215</v>
      </c>
      <c r="B1576" s="222">
        <v>4.0381970405578613</v>
      </c>
    </row>
    <row r="1577" spans="1:2" x14ac:dyDescent="0.3">
      <c r="A1577" s="221">
        <v>43216</v>
      </c>
      <c r="B1577" s="222">
        <v>4.1503691673278809</v>
      </c>
    </row>
    <row r="1578" spans="1:2" x14ac:dyDescent="0.3">
      <c r="A1578" s="221">
        <v>43217</v>
      </c>
      <c r="B1578" s="222">
        <v>4.0381970405578613</v>
      </c>
    </row>
    <row r="1579" spans="1:2" x14ac:dyDescent="0.3">
      <c r="A1579" s="221">
        <v>43220</v>
      </c>
      <c r="B1579" s="222">
        <v>3.982110977172852</v>
      </c>
    </row>
    <row r="1580" spans="1:2" x14ac:dyDescent="0.3">
      <c r="A1580" s="221">
        <v>43222</v>
      </c>
      <c r="B1580" s="222">
        <v>4.0381970405578613</v>
      </c>
    </row>
    <row r="1581" spans="1:2" x14ac:dyDescent="0.3">
      <c r="A1581" s="221">
        <v>43223</v>
      </c>
      <c r="B1581" s="222">
        <v>3.9260249137878418</v>
      </c>
    </row>
    <row r="1582" spans="1:2" x14ac:dyDescent="0.3">
      <c r="A1582" s="221">
        <v>43224</v>
      </c>
      <c r="B1582" s="222">
        <v>3.9260249137878418</v>
      </c>
    </row>
    <row r="1583" spans="1:2" x14ac:dyDescent="0.3">
      <c r="A1583" s="221">
        <v>43227</v>
      </c>
      <c r="B1583" s="222">
        <v>3.9260249137878418</v>
      </c>
    </row>
    <row r="1584" spans="1:2" x14ac:dyDescent="0.3">
      <c r="A1584" s="221">
        <v>43228</v>
      </c>
      <c r="B1584" s="222">
        <v>3.9260249137878418</v>
      </c>
    </row>
    <row r="1585" spans="1:2" x14ac:dyDescent="0.3">
      <c r="A1585" s="221">
        <v>43229</v>
      </c>
      <c r="B1585" s="222">
        <v>3.9260249137878418</v>
      </c>
    </row>
    <row r="1586" spans="1:2" x14ac:dyDescent="0.3">
      <c r="A1586" s="221">
        <v>43230</v>
      </c>
      <c r="B1586" s="222">
        <v>3.8699390888214111</v>
      </c>
    </row>
    <row r="1587" spans="1:2" x14ac:dyDescent="0.3">
      <c r="A1587" s="221">
        <v>43231</v>
      </c>
      <c r="B1587" s="222">
        <v>3.9260249137878418</v>
      </c>
    </row>
    <row r="1588" spans="1:2" x14ac:dyDescent="0.3">
      <c r="A1588" s="221">
        <v>43234</v>
      </c>
      <c r="B1588" s="222">
        <v>3.8699390888214111</v>
      </c>
    </row>
    <row r="1589" spans="1:2" x14ac:dyDescent="0.3">
      <c r="A1589" s="221">
        <v>43235</v>
      </c>
      <c r="B1589" s="222">
        <v>3.8699390888214111</v>
      </c>
    </row>
    <row r="1590" spans="1:2" x14ac:dyDescent="0.3">
      <c r="A1590" s="221">
        <v>43236</v>
      </c>
      <c r="B1590" s="222">
        <v>3.8699390888214111</v>
      </c>
    </row>
    <row r="1591" spans="1:2" x14ac:dyDescent="0.3">
      <c r="A1591" s="221">
        <v>43237</v>
      </c>
      <c r="B1591" s="222">
        <v>3.9260249137878418</v>
      </c>
    </row>
    <row r="1592" spans="1:2" x14ac:dyDescent="0.3">
      <c r="A1592" s="221">
        <v>43238</v>
      </c>
      <c r="B1592" s="222">
        <v>3.8138530254364009</v>
      </c>
    </row>
    <row r="1593" spans="1:2" x14ac:dyDescent="0.3">
      <c r="A1593" s="221">
        <v>43241</v>
      </c>
      <c r="B1593" s="222">
        <v>3.7016808986663818</v>
      </c>
    </row>
    <row r="1594" spans="1:2" x14ac:dyDescent="0.3">
      <c r="A1594" s="221">
        <v>43242</v>
      </c>
      <c r="B1594" s="222">
        <v>3.477335929870605</v>
      </c>
    </row>
    <row r="1595" spans="1:2" x14ac:dyDescent="0.3">
      <c r="A1595" s="221">
        <v>43243</v>
      </c>
      <c r="B1595" s="222">
        <v>3.3090779781341548</v>
      </c>
    </row>
    <row r="1596" spans="1:2" x14ac:dyDescent="0.3">
      <c r="A1596" s="221">
        <v>43244</v>
      </c>
      <c r="B1596" s="222">
        <v>3.0847339630126949</v>
      </c>
    </row>
    <row r="1597" spans="1:2" x14ac:dyDescent="0.3">
      <c r="A1597" s="221">
        <v>43245</v>
      </c>
      <c r="B1597" s="222">
        <v>2.6921310424804692</v>
      </c>
    </row>
    <row r="1598" spans="1:2" x14ac:dyDescent="0.3">
      <c r="A1598" s="221">
        <v>43248</v>
      </c>
      <c r="B1598" s="222">
        <v>2.6921310424804692</v>
      </c>
    </row>
    <row r="1599" spans="1:2" x14ac:dyDescent="0.3">
      <c r="A1599" s="221">
        <v>43249</v>
      </c>
      <c r="B1599" s="222">
        <v>2.5799589157104492</v>
      </c>
    </row>
    <row r="1600" spans="1:2" x14ac:dyDescent="0.3">
      <c r="A1600" s="221">
        <v>43250</v>
      </c>
      <c r="B1600" s="222">
        <v>2.523873090744019</v>
      </c>
    </row>
    <row r="1601" spans="1:2" x14ac:dyDescent="0.3">
      <c r="A1601" s="221">
        <v>43252</v>
      </c>
      <c r="B1601" s="222">
        <v>2.2434430122375488</v>
      </c>
    </row>
    <row r="1602" spans="1:2" x14ac:dyDescent="0.3">
      <c r="A1602" s="221">
        <v>43255</v>
      </c>
      <c r="B1602" s="222">
        <v>2.299529075622559</v>
      </c>
    </row>
    <row r="1603" spans="1:2" x14ac:dyDescent="0.3">
      <c r="A1603" s="221">
        <v>43256</v>
      </c>
      <c r="B1603" s="222">
        <v>2.1312699317932129</v>
      </c>
    </row>
    <row r="1604" spans="1:2" x14ac:dyDescent="0.3">
      <c r="A1604" s="221">
        <v>43257</v>
      </c>
      <c r="B1604" s="222">
        <v>2.1312699317932129</v>
      </c>
    </row>
    <row r="1605" spans="1:2" x14ac:dyDescent="0.3">
      <c r="A1605" s="221">
        <v>43258</v>
      </c>
      <c r="B1605" s="222">
        <v>2.0751841068267818</v>
      </c>
    </row>
    <row r="1606" spans="1:2" x14ac:dyDescent="0.3">
      <c r="A1606" s="221">
        <v>43259</v>
      </c>
      <c r="B1606" s="222">
        <v>2.1312699317932129</v>
      </c>
    </row>
    <row r="1607" spans="1:2" x14ac:dyDescent="0.3">
      <c r="A1607" s="221">
        <v>43262</v>
      </c>
      <c r="B1607" s="222">
        <v>2.0751841068267818</v>
      </c>
    </row>
    <row r="1608" spans="1:2" x14ac:dyDescent="0.3">
      <c r="A1608" s="221">
        <v>43263</v>
      </c>
      <c r="B1608" s="222">
        <v>2.1312699317932129</v>
      </c>
    </row>
    <row r="1609" spans="1:2" x14ac:dyDescent="0.3">
      <c r="A1609" s="221">
        <v>43264</v>
      </c>
      <c r="B1609" s="222">
        <v>2.3556149005889888</v>
      </c>
    </row>
    <row r="1610" spans="1:2" x14ac:dyDescent="0.3">
      <c r="A1610" s="221">
        <v>43265</v>
      </c>
      <c r="B1610" s="222">
        <v>2.299529075622559</v>
      </c>
    </row>
    <row r="1611" spans="1:2" x14ac:dyDescent="0.3">
      <c r="A1611" s="221">
        <v>43266</v>
      </c>
      <c r="B1611" s="222">
        <v>2.4677870273590088</v>
      </c>
    </row>
    <row r="1612" spans="1:2" x14ac:dyDescent="0.3">
      <c r="A1612" s="221">
        <v>43269</v>
      </c>
      <c r="B1612" s="222">
        <v>2.523873090744019</v>
      </c>
    </row>
    <row r="1613" spans="1:2" x14ac:dyDescent="0.3">
      <c r="A1613" s="221">
        <v>43270</v>
      </c>
      <c r="B1613" s="222">
        <v>2.636044979095459</v>
      </c>
    </row>
    <row r="1614" spans="1:2" x14ac:dyDescent="0.3">
      <c r="A1614" s="221">
        <v>43271</v>
      </c>
      <c r="B1614" s="222">
        <v>3.0847339630126949</v>
      </c>
    </row>
    <row r="1615" spans="1:2" x14ac:dyDescent="0.3">
      <c r="A1615" s="221">
        <v>43272</v>
      </c>
      <c r="B1615" s="222">
        <v>3.4212501049041748</v>
      </c>
    </row>
    <row r="1616" spans="1:2" x14ac:dyDescent="0.3">
      <c r="A1616" s="221">
        <v>43273</v>
      </c>
      <c r="B1616" s="222">
        <v>3.1969060897827148</v>
      </c>
    </row>
    <row r="1617" spans="1:2" x14ac:dyDescent="0.3">
      <c r="A1617" s="221">
        <v>43276</v>
      </c>
      <c r="B1617" s="222">
        <v>2.9164750576019292</v>
      </c>
    </row>
    <row r="1618" spans="1:2" x14ac:dyDescent="0.3">
      <c r="A1618" s="221">
        <v>43277</v>
      </c>
      <c r="B1618" s="222">
        <v>2.8603889942169189</v>
      </c>
    </row>
    <row r="1619" spans="1:2" x14ac:dyDescent="0.3">
      <c r="A1619" s="221">
        <v>43278</v>
      </c>
      <c r="B1619" s="222">
        <v>2.9725620746612549</v>
      </c>
    </row>
    <row r="1620" spans="1:2" x14ac:dyDescent="0.3">
      <c r="A1620" s="221">
        <v>43279</v>
      </c>
      <c r="B1620" s="222">
        <v>2.9725620746612549</v>
      </c>
    </row>
    <row r="1621" spans="1:2" x14ac:dyDescent="0.3">
      <c r="A1621" s="221">
        <v>43280</v>
      </c>
      <c r="B1621" s="222">
        <v>2.9725620746612549</v>
      </c>
    </row>
    <row r="1622" spans="1:2" x14ac:dyDescent="0.3">
      <c r="A1622" s="221">
        <v>43283</v>
      </c>
      <c r="B1622" s="222">
        <v>2.9164750576019292</v>
      </c>
    </row>
    <row r="1623" spans="1:2" x14ac:dyDescent="0.3">
      <c r="A1623" s="221">
        <v>43284</v>
      </c>
      <c r="B1623" s="222">
        <v>2.9164750576019292</v>
      </c>
    </row>
    <row r="1624" spans="1:2" x14ac:dyDescent="0.3">
      <c r="A1624" s="221">
        <v>43285</v>
      </c>
      <c r="B1624" s="222">
        <v>3.028647899627686</v>
      </c>
    </row>
    <row r="1625" spans="1:2" x14ac:dyDescent="0.3">
      <c r="A1625" s="221">
        <v>43286</v>
      </c>
      <c r="B1625" s="222">
        <v>3.589508056640625</v>
      </c>
    </row>
    <row r="1626" spans="1:2" x14ac:dyDescent="0.3">
      <c r="A1626" s="221">
        <v>43287</v>
      </c>
      <c r="B1626" s="222">
        <v>3.757766962051392</v>
      </c>
    </row>
    <row r="1627" spans="1:2" x14ac:dyDescent="0.3">
      <c r="A1627" s="221">
        <v>43291</v>
      </c>
      <c r="B1627" s="222">
        <v>3.757766962051392</v>
      </c>
    </row>
    <row r="1628" spans="1:2" x14ac:dyDescent="0.3">
      <c r="A1628" s="221">
        <v>43292</v>
      </c>
      <c r="B1628" s="222">
        <v>4.0942831039428711</v>
      </c>
    </row>
    <row r="1629" spans="1:2" x14ac:dyDescent="0.3">
      <c r="A1629" s="221">
        <v>43293</v>
      </c>
      <c r="B1629" s="222">
        <v>4.5990581512451172</v>
      </c>
    </row>
    <row r="1630" spans="1:2" x14ac:dyDescent="0.3">
      <c r="A1630" s="221">
        <v>43294</v>
      </c>
      <c r="B1630" s="222">
        <v>4.5990581512451172</v>
      </c>
    </row>
    <row r="1631" spans="1:2" x14ac:dyDescent="0.3">
      <c r="A1631" s="221">
        <v>43297</v>
      </c>
      <c r="B1631" s="222">
        <v>4.5990581512451172</v>
      </c>
    </row>
    <row r="1632" spans="1:2" x14ac:dyDescent="0.3">
      <c r="A1632" s="221">
        <v>43298</v>
      </c>
      <c r="B1632" s="222">
        <v>4.3747129440307617</v>
      </c>
    </row>
    <row r="1633" spans="1:2" x14ac:dyDescent="0.3">
      <c r="A1633" s="221">
        <v>43299</v>
      </c>
      <c r="B1633" s="222">
        <v>4.1503691673278809</v>
      </c>
    </row>
    <row r="1634" spans="1:2" x14ac:dyDescent="0.3">
      <c r="A1634" s="221">
        <v>43300</v>
      </c>
      <c r="B1634" s="222">
        <v>4.1503691673278809</v>
      </c>
    </row>
    <row r="1635" spans="1:2" x14ac:dyDescent="0.3">
      <c r="A1635" s="221">
        <v>43301</v>
      </c>
      <c r="B1635" s="222">
        <v>4.1503691673278809</v>
      </c>
    </row>
    <row r="1636" spans="1:2" x14ac:dyDescent="0.3">
      <c r="A1636" s="221">
        <v>43304</v>
      </c>
      <c r="B1636" s="222">
        <v>4.0381970405578613</v>
      </c>
    </row>
    <row r="1637" spans="1:2" x14ac:dyDescent="0.3">
      <c r="A1637" s="221">
        <v>43305</v>
      </c>
      <c r="B1637" s="222">
        <v>4.0942831039428711</v>
      </c>
    </row>
    <row r="1638" spans="1:2" x14ac:dyDescent="0.3">
      <c r="A1638" s="221">
        <v>43306</v>
      </c>
      <c r="B1638" s="222">
        <v>4.0381970405578613</v>
      </c>
    </row>
    <row r="1639" spans="1:2" x14ac:dyDescent="0.3">
      <c r="A1639" s="221">
        <v>43307</v>
      </c>
      <c r="B1639" s="222">
        <v>3.982110977172852</v>
      </c>
    </row>
    <row r="1640" spans="1:2" x14ac:dyDescent="0.3">
      <c r="A1640" s="221">
        <v>43308</v>
      </c>
      <c r="B1640" s="222">
        <v>3.757766962051392</v>
      </c>
    </row>
    <row r="1641" spans="1:2" x14ac:dyDescent="0.3">
      <c r="A1641" s="221">
        <v>43311</v>
      </c>
      <c r="B1641" s="222">
        <v>3.8699390888214111</v>
      </c>
    </row>
    <row r="1642" spans="1:2" x14ac:dyDescent="0.3">
      <c r="A1642" s="221">
        <v>43312</v>
      </c>
      <c r="B1642" s="222">
        <v>3.5334219932556148</v>
      </c>
    </row>
    <row r="1643" spans="1:2" x14ac:dyDescent="0.3">
      <c r="A1643" s="221">
        <v>43313</v>
      </c>
      <c r="B1643" s="222">
        <v>3.4212501049041748</v>
      </c>
    </row>
    <row r="1644" spans="1:2" x14ac:dyDescent="0.3">
      <c r="A1644" s="221">
        <v>43314</v>
      </c>
      <c r="B1644" s="222">
        <v>3.757766962051392</v>
      </c>
    </row>
    <row r="1645" spans="1:2" x14ac:dyDescent="0.3">
      <c r="A1645" s="221">
        <v>43315</v>
      </c>
      <c r="B1645" s="222">
        <v>3.7016808986663818</v>
      </c>
    </row>
    <row r="1646" spans="1:2" x14ac:dyDescent="0.3">
      <c r="A1646" s="221">
        <v>43318</v>
      </c>
      <c r="B1646" s="222">
        <v>3.589508056640625</v>
      </c>
    </row>
    <row r="1647" spans="1:2" x14ac:dyDescent="0.3">
      <c r="A1647" s="221">
        <v>43319</v>
      </c>
      <c r="B1647" s="222">
        <v>3.6455938816070561</v>
      </c>
    </row>
    <row r="1648" spans="1:2" x14ac:dyDescent="0.3">
      <c r="A1648" s="221">
        <v>43320</v>
      </c>
      <c r="B1648" s="222">
        <v>3.589508056640625</v>
      </c>
    </row>
    <row r="1649" spans="1:2" x14ac:dyDescent="0.3">
      <c r="A1649" s="221">
        <v>43321</v>
      </c>
      <c r="B1649" s="222">
        <v>3.477335929870605</v>
      </c>
    </row>
    <row r="1650" spans="1:2" x14ac:dyDescent="0.3">
      <c r="A1650" s="221">
        <v>43322</v>
      </c>
      <c r="B1650" s="222">
        <v>3.477335929870605</v>
      </c>
    </row>
    <row r="1651" spans="1:2" x14ac:dyDescent="0.3">
      <c r="A1651" s="221">
        <v>43325</v>
      </c>
      <c r="B1651" s="222">
        <v>3.477335929870605</v>
      </c>
    </row>
    <row r="1652" spans="1:2" x14ac:dyDescent="0.3">
      <c r="A1652" s="221">
        <v>43326</v>
      </c>
      <c r="B1652" s="222">
        <v>3.477335929870605</v>
      </c>
    </row>
    <row r="1653" spans="1:2" x14ac:dyDescent="0.3">
      <c r="A1653" s="221">
        <v>43327</v>
      </c>
      <c r="B1653" s="222">
        <v>3.365164041519165</v>
      </c>
    </row>
    <row r="1654" spans="1:2" x14ac:dyDescent="0.3">
      <c r="A1654" s="221">
        <v>43328</v>
      </c>
      <c r="B1654" s="222">
        <v>3.252991914749146</v>
      </c>
    </row>
    <row r="1655" spans="1:2" x14ac:dyDescent="0.3">
      <c r="A1655" s="221">
        <v>43329</v>
      </c>
      <c r="B1655" s="222">
        <v>3.3090779781341548</v>
      </c>
    </row>
    <row r="1656" spans="1:2" x14ac:dyDescent="0.3">
      <c r="A1656" s="221">
        <v>43332</v>
      </c>
      <c r="B1656" s="222">
        <v>3.3090779781341548</v>
      </c>
    </row>
    <row r="1657" spans="1:2" x14ac:dyDescent="0.3">
      <c r="A1657" s="221">
        <v>43333</v>
      </c>
      <c r="B1657" s="222">
        <v>3.365164041519165</v>
      </c>
    </row>
    <row r="1658" spans="1:2" x14ac:dyDescent="0.3">
      <c r="A1658" s="221">
        <v>43334</v>
      </c>
      <c r="B1658" s="222">
        <v>3.252991914749146</v>
      </c>
    </row>
    <row r="1659" spans="1:2" x14ac:dyDescent="0.3">
      <c r="A1659" s="221">
        <v>43335</v>
      </c>
      <c r="B1659" s="222">
        <v>3.1969060897827148</v>
      </c>
    </row>
    <row r="1660" spans="1:2" x14ac:dyDescent="0.3">
      <c r="A1660" s="221">
        <v>43336</v>
      </c>
      <c r="B1660" s="222">
        <v>3.1969060897827148</v>
      </c>
    </row>
    <row r="1661" spans="1:2" x14ac:dyDescent="0.3">
      <c r="A1661" s="221">
        <v>43339</v>
      </c>
      <c r="B1661" s="222">
        <v>3.0847339630126949</v>
      </c>
    </row>
    <row r="1662" spans="1:2" x14ac:dyDescent="0.3">
      <c r="A1662" s="221">
        <v>43340</v>
      </c>
      <c r="B1662" s="222">
        <v>3.0847339630126949</v>
      </c>
    </row>
    <row r="1663" spans="1:2" x14ac:dyDescent="0.3">
      <c r="A1663" s="221">
        <v>43341</v>
      </c>
      <c r="B1663" s="222">
        <v>3.1408200263977051</v>
      </c>
    </row>
    <row r="1664" spans="1:2" x14ac:dyDescent="0.3">
      <c r="A1664" s="221">
        <v>43342</v>
      </c>
      <c r="B1664" s="222">
        <v>3.028647899627686</v>
      </c>
    </row>
    <row r="1665" spans="1:2" x14ac:dyDescent="0.3">
      <c r="A1665" s="221">
        <v>43343</v>
      </c>
      <c r="B1665" s="222">
        <v>3.0847339630126949</v>
      </c>
    </row>
    <row r="1666" spans="1:2" x14ac:dyDescent="0.3">
      <c r="A1666" s="221">
        <v>43346</v>
      </c>
      <c r="B1666" s="222">
        <v>3.0847339630126949</v>
      </c>
    </row>
    <row r="1667" spans="1:2" x14ac:dyDescent="0.3">
      <c r="A1667" s="221">
        <v>43347</v>
      </c>
      <c r="B1667" s="222">
        <v>3.028647899627686</v>
      </c>
    </row>
    <row r="1668" spans="1:2" x14ac:dyDescent="0.3">
      <c r="A1668" s="221">
        <v>43348</v>
      </c>
      <c r="B1668" s="222">
        <v>3.028647899627686</v>
      </c>
    </row>
    <row r="1669" spans="1:2" x14ac:dyDescent="0.3">
      <c r="A1669" s="221">
        <v>43349</v>
      </c>
      <c r="B1669" s="222">
        <v>2.9725620746612549</v>
      </c>
    </row>
    <row r="1670" spans="1:2" x14ac:dyDescent="0.3">
      <c r="A1670" s="221">
        <v>43353</v>
      </c>
      <c r="B1670" s="222">
        <v>3.028647899627686</v>
      </c>
    </row>
    <row r="1671" spans="1:2" x14ac:dyDescent="0.3">
      <c r="A1671" s="221">
        <v>43354</v>
      </c>
      <c r="B1671" s="222">
        <v>2.9164750576019292</v>
      </c>
    </row>
    <row r="1672" spans="1:2" x14ac:dyDescent="0.3">
      <c r="A1672" s="221">
        <v>43355</v>
      </c>
      <c r="B1672" s="222">
        <v>2.9725620746612549</v>
      </c>
    </row>
    <row r="1673" spans="1:2" x14ac:dyDescent="0.3">
      <c r="A1673" s="221">
        <v>43356</v>
      </c>
      <c r="B1673" s="222">
        <v>2.8603889942169189</v>
      </c>
    </row>
    <row r="1674" spans="1:2" x14ac:dyDescent="0.3">
      <c r="A1674" s="221">
        <v>43357</v>
      </c>
      <c r="B1674" s="222">
        <v>2.8043029308319092</v>
      </c>
    </row>
    <row r="1675" spans="1:2" x14ac:dyDescent="0.3">
      <c r="A1675" s="221">
        <v>43360</v>
      </c>
      <c r="B1675" s="222">
        <v>2.9164750576019292</v>
      </c>
    </row>
    <row r="1676" spans="1:2" x14ac:dyDescent="0.3">
      <c r="A1676" s="221">
        <v>43361</v>
      </c>
      <c r="B1676" s="222">
        <v>2.9164750576019292</v>
      </c>
    </row>
    <row r="1677" spans="1:2" x14ac:dyDescent="0.3">
      <c r="A1677" s="221">
        <v>43362</v>
      </c>
      <c r="B1677" s="222">
        <v>2.8043029308319092</v>
      </c>
    </row>
    <row r="1678" spans="1:2" x14ac:dyDescent="0.3">
      <c r="A1678" s="221">
        <v>43363</v>
      </c>
      <c r="B1678" s="222">
        <v>3.0847339630126949</v>
      </c>
    </row>
    <row r="1679" spans="1:2" x14ac:dyDescent="0.3">
      <c r="A1679" s="221">
        <v>43364</v>
      </c>
      <c r="B1679" s="222">
        <v>3.0847339630126949</v>
      </c>
    </row>
    <row r="1680" spans="1:2" x14ac:dyDescent="0.3">
      <c r="A1680" s="221">
        <v>43367</v>
      </c>
      <c r="B1680" s="222">
        <v>3.0847339630126949</v>
      </c>
    </row>
    <row r="1681" spans="1:2" x14ac:dyDescent="0.3">
      <c r="A1681" s="221">
        <v>43368</v>
      </c>
      <c r="B1681" s="222">
        <v>2.9164750576019292</v>
      </c>
    </row>
    <row r="1682" spans="1:2" x14ac:dyDescent="0.3">
      <c r="A1682" s="221">
        <v>43369</v>
      </c>
      <c r="B1682" s="222">
        <v>2.748217105865479</v>
      </c>
    </row>
    <row r="1683" spans="1:2" x14ac:dyDescent="0.3">
      <c r="A1683" s="221">
        <v>43370</v>
      </c>
      <c r="B1683" s="222">
        <v>2.8043029308319092</v>
      </c>
    </row>
    <row r="1684" spans="1:2" x14ac:dyDescent="0.3">
      <c r="A1684" s="221">
        <v>43371</v>
      </c>
      <c r="B1684" s="222">
        <v>2.8043029308319092</v>
      </c>
    </row>
    <row r="1685" spans="1:2" x14ac:dyDescent="0.3">
      <c r="A1685" s="221">
        <v>43374</v>
      </c>
      <c r="B1685" s="222">
        <v>2.8043029308319092</v>
      </c>
    </row>
    <row r="1686" spans="1:2" x14ac:dyDescent="0.3">
      <c r="A1686" s="221">
        <v>43375</v>
      </c>
      <c r="B1686" s="222">
        <v>2.748217105865479</v>
      </c>
    </row>
    <row r="1687" spans="1:2" x14ac:dyDescent="0.3">
      <c r="A1687" s="221">
        <v>43376</v>
      </c>
      <c r="B1687" s="222">
        <v>2.748217105865479</v>
      </c>
    </row>
    <row r="1688" spans="1:2" x14ac:dyDescent="0.3">
      <c r="A1688" s="221">
        <v>43377</v>
      </c>
      <c r="B1688" s="222">
        <v>2.748217105865479</v>
      </c>
    </row>
    <row r="1689" spans="1:2" x14ac:dyDescent="0.3">
      <c r="A1689" s="221">
        <v>43378</v>
      </c>
      <c r="B1689" s="222">
        <v>2.636044979095459</v>
      </c>
    </row>
    <row r="1690" spans="1:2" x14ac:dyDescent="0.3">
      <c r="A1690" s="221">
        <v>43381</v>
      </c>
      <c r="B1690" s="222">
        <v>2.748217105865479</v>
      </c>
    </row>
    <row r="1691" spans="1:2" x14ac:dyDescent="0.3">
      <c r="A1691" s="221">
        <v>43382</v>
      </c>
      <c r="B1691" s="222">
        <v>2.748217105865479</v>
      </c>
    </row>
    <row r="1692" spans="1:2" x14ac:dyDescent="0.3">
      <c r="A1692" s="221">
        <v>43383</v>
      </c>
      <c r="B1692" s="222">
        <v>2.636044979095459</v>
      </c>
    </row>
    <row r="1693" spans="1:2" x14ac:dyDescent="0.3">
      <c r="A1693" s="221">
        <v>43384</v>
      </c>
      <c r="B1693" s="222">
        <v>2.636044979095459</v>
      </c>
    </row>
    <row r="1694" spans="1:2" x14ac:dyDescent="0.3">
      <c r="A1694" s="221">
        <v>43388</v>
      </c>
      <c r="B1694" s="222">
        <v>2.748217105865479</v>
      </c>
    </row>
    <row r="1695" spans="1:2" x14ac:dyDescent="0.3">
      <c r="A1695" s="221">
        <v>43389</v>
      </c>
      <c r="B1695" s="222">
        <v>2.8603889942169189</v>
      </c>
    </row>
    <row r="1696" spans="1:2" x14ac:dyDescent="0.3">
      <c r="A1696" s="221">
        <v>43390</v>
      </c>
      <c r="B1696" s="222">
        <v>2.9164750576019292</v>
      </c>
    </row>
    <row r="1697" spans="1:2" x14ac:dyDescent="0.3">
      <c r="A1697" s="221">
        <v>43391</v>
      </c>
      <c r="B1697" s="222">
        <v>2.8603889942169189</v>
      </c>
    </row>
    <row r="1698" spans="1:2" x14ac:dyDescent="0.3">
      <c r="A1698" s="221">
        <v>43392</v>
      </c>
      <c r="B1698" s="222">
        <v>2.8603889942169189</v>
      </c>
    </row>
    <row r="1699" spans="1:2" x14ac:dyDescent="0.3">
      <c r="A1699" s="221">
        <v>43395</v>
      </c>
      <c r="B1699" s="222">
        <v>2.9164750576019292</v>
      </c>
    </row>
    <row r="1700" spans="1:2" x14ac:dyDescent="0.3">
      <c r="A1700" s="221">
        <v>43396</v>
      </c>
      <c r="B1700" s="222">
        <v>3.7016808986663818</v>
      </c>
    </row>
    <row r="1701" spans="1:2" x14ac:dyDescent="0.3">
      <c r="A1701" s="221">
        <v>43397</v>
      </c>
      <c r="B1701" s="222">
        <v>3.477335929870605</v>
      </c>
    </row>
    <row r="1702" spans="1:2" x14ac:dyDescent="0.3">
      <c r="A1702" s="221">
        <v>43398</v>
      </c>
      <c r="B1702" s="222">
        <v>3.1969060897827148</v>
      </c>
    </row>
    <row r="1703" spans="1:2" x14ac:dyDescent="0.3">
      <c r="A1703" s="221">
        <v>43399</v>
      </c>
      <c r="B1703" s="222">
        <v>3.0847339630126949</v>
      </c>
    </row>
    <row r="1704" spans="1:2" x14ac:dyDescent="0.3">
      <c r="A1704" s="221">
        <v>43402</v>
      </c>
      <c r="B1704" s="222">
        <v>3.0847399234771729</v>
      </c>
    </row>
    <row r="1705" spans="1:2" x14ac:dyDescent="0.3">
      <c r="A1705" s="221">
        <v>43403</v>
      </c>
      <c r="B1705" s="222">
        <v>2.935177087783813</v>
      </c>
    </row>
    <row r="1706" spans="1:2" x14ac:dyDescent="0.3">
      <c r="A1706" s="221">
        <v>43404</v>
      </c>
      <c r="B1706" s="222">
        <v>2.8884379863739009</v>
      </c>
    </row>
    <row r="1707" spans="1:2" x14ac:dyDescent="0.3">
      <c r="A1707" s="221">
        <v>43405</v>
      </c>
      <c r="B1707" s="222">
        <v>2.9819149971008301</v>
      </c>
    </row>
    <row r="1708" spans="1:2" x14ac:dyDescent="0.3">
      <c r="A1708" s="221">
        <v>43409</v>
      </c>
      <c r="B1708" s="222">
        <v>3.019305944442749</v>
      </c>
    </row>
    <row r="1709" spans="1:2" x14ac:dyDescent="0.3">
      <c r="A1709" s="221">
        <v>43410</v>
      </c>
      <c r="B1709" s="222">
        <v>2.9912629127502441</v>
      </c>
    </row>
    <row r="1710" spans="1:2" x14ac:dyDescent="0.3">
      <c r="A1710" s="221">
        <v>43411</v>
      </c>
      <c r="B1710" s="222">
        <v>2.9258289337158199</v>
      </c>
    </row>
    <row r="1711" spans="1:2" x14ac:dyDescent="0.3">
      <c r="A1711" s="221">
        <v>43412</v>
      </c>
      <c r="B1711" s="222">
        <v>2.8790910243988042</v>
      </c>
    </row>
    <row r="1712" spans="1:2" x14ac:dyDescent="0.3">
      <c r="A1712" s="221">
        <v>43413</v>
      </c>
      <c r="B1712" s="222">
        <v>2.6453979015350342</v>
      </c>
    </row>
    <row r="1713" spans="1:2" x14ac:dyDescent="0.3">
      <c r="A1713" s="221">
        <v>43416</v>
      </c>
      <c r="B1713" s="222">
        <v>2.589312076568604</v>
      </c>
    </row>
    <row r="1714" spans="1:2" x14ac:dyDescent="0.3">
      <c r="A1714" s="221">
        <v>43417</v>
      </c>
      <c r="B1714" s="222">
        <v>2.430401086807251</v>
      </c>
    </row>
    <row r="1715" spans="1:2" x14ac:dyDescent="0.3">
      <c r="A1715" s="221">
        <v>43418</v>
      </c>
      <c r="B1715" s="222">
        <v>2.3369240760803218</v>
      </c>
    </row>
    <row r="1716" spans="1:2" x14ac:dyDescent="0.3">
      <c r="A1716" s="221">
        <v>43420</v>
      </c>
      <c r="B1716" s="222">
        <v>2.3930099010467529</v>
      </c>
    </row>
    <row r="1717" spans="1:2" x14ac:dyDescent="0.3">
      <c r="A1717" s="221">
        <v>43423</v>
      </c>
      <c r="B1717" s="222">
        <v>2.626703023910522</v>
      </c>
    </row>
    <row r="1718" spans="1:2" x14ac:dyDescent="0.3">
      <c r="A1718" s="221">
        <v>43425</v>
      </c>
      <c r="B1718" s="222">
        <v>2.664093017578125</v>
      </c>
    </row>
    <row r="1719" spans="1:2" x14ac:dyDescent="0.3">
      <c r="A1719" s="221">
        <v>43426</v>
      </c>
      <c r="B1719" s="222">
        <v>2.598659992218018</v>
      </c>
    </row>
    <row r="1720" spans="1:2" x14ac:dyDescent="0.3">
      <c r="A1720" s="221">
        <v>43427</v>
      </c>
      <c r="B1720" s="222">
        <v>2.5706160068511958</v>
      </c>
    </row>
    <row r="1721" spans="1:2" x14ac:dyDescent="0.3">
      <c r="A1721" s="221">
        <v>43430</v>
      </c>
      <c r="B1721" s="222">
        <v>2.598659992218018</v>
      </c>
    </row>
    <row r="1722" spans="1:2" x14ac:dyDescent="0.3">
      <c r="A1722" s="221">
        <v>43431</v>
      </c>
      <c r="B1722" s="222">
        <v>2.589312076568604</v>
      </c>
    </row>
    <row r="1723" spans="1:2" x14ac:dyDescent="0.3">
      <c r="A1723" s="221">
        <v>43432</v>
      </c>
      <c r="B1723" s="222">
        <v>2.589312076568604</v>
      </c>
    </row>
    <row r="1724" spans="1:2" x14ac:dyDescent="0.3">
      <c r="A1724" s="221">
        <v>43433</v>
      </c>
      <c r="B1724" s="222">
        <v>2.5612690448760991</v>
      </c>
    </row>
    <row r="1725" spans="1:2" x14ac:dyDescent="0.3">
      <c r="A1725" s="221">
        <v>43434</v>
      </c>
      <c r="B1725" s="222">
        <v>2.5706160068511958</v>
      </c>
    </row>
    <row r="1726" spans="1:2" x14ac:dyDescent="0.3">
      <c r="A1726" s="221">
        <v>43437</v>
      </c>
      <c r="B1726" s="222">
        <v>2.542572975158691</v>
      </c>
    </row>
    <row r="1727" spans="1:2" x14ac:dyDescent="0.3">
      <c r="A1727" s="221">
        <v>43438</v>
      </c>
      <c r="B1727" s="222">
        <v>2.5332260131835942</v>
      </c>
    </row>
    <row r="1728" spans="1:2" x14ac:dyDescent="0.3">
      <c r="A1728" s="221">
        <v>43439</v>
      </c>
      <c r="B1728" s="222">
        <v>2.4958350658416748</v>
      </c>
    </row>
    <row r="1729" spans="1:2" x14ac:dyDescent="0.3">
      <c r="A1729" s="221">
        <v>43440</v>
      </c>
      <c r="B1729" s="222">
        <v>2.430401086807251</v>
      </c>
    </row>
    <row r="1730" spans="1:2" x14ac:dyDescent="0.3">
      <c r="A1730" s="221">
        <v>43441</v>
      </c>
      <c r="B1730" s="222">
        <v>2.3930099010467529</v>
      </c>
    </row>
    <row r="1731" spans="1:2" x14ac:dyDescent="0.3">
      <c r="A1731" s="221">
        <v>43444</v>
      </c>
      <c r="B1731" s="222">
        <v>2.3369240760803218</v>
      </c>
    </row>
    <row r="1732" spans="1:2" x14ac:dyDescent="0.3">
      <c r="A1732" s="221">
        <v>43445</v>
      </c>
      <c r="B1732" s="222">
        <v>2.355618953704834</v>
      </c>
    </row>
    <row r="1733" spans="1:2" x14ac:dyDescent="0.3">
      <c r="A1733" s="221">
        <v>43446</v>
      </c>
      <c r="B1733" s="222">
        <v>2.355618953704834</v>
      </c>
    </row>
    <row r="1734" spans="1:2" x14ac:dyDescent="0.3">
      <c r="A1734" s="221">
        <v>43447</v>
      </c>
      <c r="B1734" s="222">
        <v>2.355618953704834</v>
      </c>
    </row>
    <row r="1735" spans="1:2" x14ac:dyDescent="0.3">
      <c r="A1735" s="221">
        <v>43448</v>
      </c>
      <c r="B1735" s="222">
        <v>2.439749002456665</v>
      </c>
    </row>
    <row r="1736" spans="1:2" x14ac:dyDescent="0.3">
      <c r="A1736" s="221">
        <v>43451</v>
      </c>
      <c r="B1736" s="222">
        <v>2.4958350658416748</v>
      </c>
    </row>
    <row r="1737" spans="1:2" x14ac:dyDescent="0.3">
      <c r="A1737" s="221">
        <v>43452</v>
      </c>
      <c r="B1737" s="222">
        <v>2.551920890808105</v>
      </c>
    </row>
    <row r="1738" spans="1:2" x14ac:dyDescent="0.3">
      <c r="A1738" s="221">
        <v>43453</v>
      </c>
      <c r="B1738" s="222">
        <v>2.5612690448760991</v>
      </c>
    </row>
    <row r="1739" spans="1:2" x14ac:dyDescent="0.3">
      <c r="A1739" s="221">
        <v>43454</v>
      </c>
      <c r="B1739" s="222">
        <v>2.5706160068511958</v>
      </c>
    </row>
    <row r="1740" spans="1:2" x14ac:dyDescent="0.3">
      <c r="A1740" s="221">
        <v>43455</v>
      </c>
      <c r="B1740" s="222">
        <v>2.5706160068511958</v>
      </c>
    </row>
    <row r="1741" spans="1:2" x14ac:dyDescent="0.3">
      <c r="A1741" s="221">
        <v>43460</v>
      </c>
      <c r="B1741" s="222">
        <v>2.514529943466187</v>
      </c>
    </row>
    <row r="1742" spans="1:2" x14ac:dyDescent="0.3">
      <c r="A1742" s="221">
        <v>43461</v>
      </c>
      <c r="B1742" s="222">
        <v>2.6453979015350342</v>
      </c>
    </row>
    <row r="1743" spans="1:2" x14ac:dyDescent="0.3">
      <c r="A1743" s="221">
        <v>43462</v>
      </c>
      <c r="B1743" s="222">
        <v>2.617355108261108</v>
      </c>
    </row>
    <row r="1744" spans="1:2" x14ac:dyDescent="0.3">
      <c r="A1744" s="221">
        <v>43467</v>
      </c>
      <c r="B1744" s="222">
        <v>2.785614013671875</v>
      </c>
    </row>
    <row r="1745" spans="1:2" x14ac:dyDescent="0.3">
      <c r="A1745" s="221">
        <v>43468</v>
      </c>
      <c r="B1745" s="222">
        <v>2.897785902023315</v>
      </c>
    </row>
    <row r="1746" spans="1:2" x14ac:dyDescent="0.3">
      <c r="A1746" s="221">
        <v>43469</v>
      </c>
      <c r="B1746" s="222">
        <v>3.2249550819396968</v>
      </c>
    </row>
    <row r="1747" spans="1:2" x14ac:dyDescent="0.3">
      <c r="A1747" s="221">
        <v>43472</v>
      </c>
      <c r="B1747" s="222">
        <v>2.9258289337158199</v>
      </c>
    </row>
    <row r="1748" spans="1:2" x14ac:dyDescent="0.3">
      <c r="A1748" s="221">
        <v>43473</v>
      </c>
      <c r="B1748" s="222">
        <v>2.9445240497589111</v>
      </c>
    </row>
    <row r="1749" spans="1:2" x14ac:dyDescent="0.3">
      <c r="A1749" s="221">
        <v>43474</v>
      </c>
      <c r="B1749" s="222">
        <v>2.907134056091309</v>
      </c>
    </row>
    <row r="1750" spans="1:2" x14ac:dyDescent="0.3">
      <c r="A1750" s="221">
        <v>43475</v>
      </c>
      <c r="B1750" s="222">
        <v>2.7949609756469731</v>
      </c>
    </row>
    <row r="1751" spans="1:2" x14ac:dyDescent="0.3">
      <c r="A1751" s="221">
        <v>43476</v>
      </c>
      <c r="B1751" s="222">
        <v>2.8884379863739009</v>
      </c>
    </row>
    <row r="1752" spans="1:2" x14ac:dyDescent="0.3">
      <c r="A1752" s="221">
        <v>43479</v>
      </c>
      <c r="B1752" s="222">
        <v>3.0847399234771729</v>
      </c>
    </row>
    <row r="1753" spans="1:2" x14ac:dyDescent="0.3">
      <c r="A1753" s="221">
        <v>43480</v>
      </c>
      <c r="B1753" s="222">
        <v>3.094088077545166</v>
      </c>
    </row>
    <row r="1754" spans="1:2" x14ac:dyDescent="0.3">
      <c r="A1754" s="221">
        <v>43481</v>
      </c>
      <c r="B1754" s="222">
        <v>2.9632198810577388</v>
      </c>
    </row>
    <row r="1755" spans="1:2" x14ac:dyDescent="0.3">
      <c r="A1755" s="221">
        <v>43482</v>
      </c>
      <c r="B1755" s="222">
        <v>2.9819149971008301</v>
      </c>
    </row>
    <row r="1756" spans="1:2" x14ac:dyDescent="0.3">
      <c r="A1756" s="221">
        <v>43483</v>
      </c>
      <c r="B1756" s="222">
        <v>2.9819149971008301</v>
      </c>
    </row>
    <row r="1757" spans="1:2" x14ac:dyDescent="0.3">
      <c r="A1757" s="221">
        <v>43486</v>
      </c>
      <c r="B1757" s="222">
        <v>2.9445240497589111</v>
      </c>
    </row>
    <row r="1758" spans="1:2" x14ac:dyDescent="0.3">
      <c r="A1758" s="221">
        <v>43487</v>
      </c>
      <c r="B1758" s="222">
        <v>2.897785902023315</v>
      </c>
    </row>
    <row r="1759" spans="1:2" x14ac:dyDescent="0.3">
      <c r="A1759" s="221">
        <v>43488</v>
      </c>
      <c r="B1759" s="222">
        <v>2.897785902023315</v>
      </c>
    </row>
    <row r="1760" spans="1:2" x14ac:dyDescent="0.3">
      <c r="A1760" s="221">
        <v>43489</v>
      </c>
      <c r="B1760" s="222">
        <v>2.8790910243988042</v>
      </c>
    </row>
    <row r="1761" spans="1:2" x14ac:dyDescent="0.3">
      <c r="A1761" s="221">
        <v>43493</v>
      </c>
      <c r="B1761" s="222">
        <v>2.8043088912963872</v>
      </c>
    </row>
    <row r="1762" spans="1:2" x14ac:dyDescent="0.3">
      <c r="A1762" s="221">
        <v>43494</v>
      </c>
      <c r="B1762" s="222">
        <v>2.8697431087493901</v>
      </c>
    </row>
    <row r="1763" spans="1:2" x14ac:dyDescent="0.3">
      <c r="A1763" s="221">
        <v>43495</v>
      </c>
      <c r="B1763" s="222">
        <v>2.8417000770568852</v>
      </c>
    </row>
    <row r="1764" spans="1:2" x14ac:dyDescent="0.3">
      <c r="A1764" s="221">
        <v>43496</v>
      </c>
      <c r="B1764" s="222">
        <v>2.8043088912963872</v>
      </c>
    </row>
    <row r="1765" spans="1:2" x14ac:dyDescent="0.3">
      <c r="A1765" s="221">
        <v>43497</v>
      </c>
      <c r="B1765" s="222">
        <v>2.8043088912963872</v>
      </c>
    </row>
    <row r="1766" spans="1:2" x14ac:dyDescent="0.3">
      <c r="A1766" s="221">
        <v>43500</v>
      </c>
      <c r="B1766" s="222">
        <v>2.8790910243988042</v>
      </c>
    </row>
    <row r="1767" spans="1:2" x14ac:dyDescent="0.3">
      <c r="A1767" s="221">
        <v>43501</v>
      </c>
      <c r="B1767" s="222">
        <v>2.7295269966125488</v>
      </c>
    </row>
    <row r="1768" spans="1:2" x14ac:dyDescent="0.3">
      <c r="A1768" s="221">
        <v>43502</v>
      </c>
      <c r="B1768" s="222">
        <v>2.6734409332275391</v>
      </c>
    </row>
    <row r="1769" spans="1:2" x14ac:dyDescent="0.3">
      <c r="A1769" s="221">
        <v>43503</v>
      </c>
      <c r="B1769" s="222">
        <v>2.6921370029449458</v>
      </c>
    </row>
    <row r="1770" spans="1:2" x14ac:dyDescent="0.3">
      <c r="A1770" s="221">
        <v>43504</v>
      </c>
      <c r="B1770" s="222">
        <v>2.7108321189880371</v>
      </c>
    </row>
    <row r="1771" spans="1:2" x14ac:dyDescent="0.3">
      <c r="A1771" s="221">
        <v>43507</v>
      </c>
      <c r="B1771" s="222">
        <v>2.6360499858856201</v>
      </c>
    </row>
    <row r="1772" spans="1:2" x14ac:dyDescent="0.3">
      <c r="A1772" s="221">
        <v>43508</v>
      </c>
      <c r="B1772" s="222">
        <v>2.6734409332275391</v>
      </c>
    </row>
    <row r="1773" spans="1:2" x14ac:dyDescent="0.3">
      <c r="A1773" s="221">
        <v>43509</v>
      </c>
      <c r="B1773" s="222">
        <v>2.6547460556030269</v>
      </c>
    </row>
    <row r="1774" spans="1:2" x14ac:dyDescent="0.3">
      <c r="A1774" s="221">
        <v>43510</v>
      </c>
      <c r="B1774" s="222">
        <v>2.589312076568604</v>
      </c>
    </row>
    <row r="1775" spans="1:2" x14ac:dyDescent="0.3">
      <c r="A1775" s="221">
        <v>43511</v>
      </c>
      <c r="B1775" s="222">
        <v>2.6080069541931148</v>
      </c>
    </row>
    <row r="1776" spans="1:2" x14ac:dyDescent="0.3">
      <c r="A1776" s="221">
        <v>43514</v>
      </c>
      <c r="B1776" s="222">
        <v>2.617355108261108</v>
      </c>
    </row>
    <row r="1777" spans="1:2" x14ac:dyDescent="0.3">
      <c r="A1777" s="221">
        <v>43515</v>
      </c>
      <c r="B1777" s="222">
        <v>2.6080069541931148</v>
      </c>
    </row>
    <row r="1778" spans="1:2" x14ac:dyDescent="0.3">
      <c r="A1778" s="221">
        <v>43516</v>
      </c>
      <c r="B1778" s="222">
        <v>2.5799639225006099</v>
      </c>
    </row>
    <row r="1779" spans="1:2" x14ac:dyDescent="0.3">
      <c r="A1779" s="221">
        <v>43517</v>
      </c>
      <c r="B1779" s="222">
        <v>2.514529943466187</v>
      </c>
    </row>
    <row r="1780" spans="1:2" x14ac:dyDescent="0.3">
      <c r="A1780" s="221">
        <v>43518</v>
      </c>
      <c r="B1780" s="222">
        <v>2.5799639225006099</v>
      </c>
    </row>
    <row r="1781" spans="1:2" x14ac:dyDescent="0.3">
      <c r="A1781" s="221">
        <v>43521</v>
      </c>
      <c r="B1781" s="222">
        <v>2.5706160068511958</v>
      </c>
    </row>
    <row r="1782" spans="1:2" x14ac:dyDescent="0.3">
      <c r="A1782" s="221">
        <v>43522</v>
      </c>
      <c r="B1782" s="222">
        <v>2.5706160068511958</v>
      </c>
    </row>
    <row r="1783" spans="1:2" x14ac:dyDescent="0.3">
      <c r="A1783" s="221">
        <v>43523</v>
      </c>
      <c r="B1783" s="222">
        <v>2.5799639225006099</v>
      </c>
    </row>
    <row r="1784" spans="1:2" x14ac:dyDescent="0.3">
      <c r="A1784" s="221">
        <v>43524</v>
      </c>
      <c r="B1784" s="222">
        <v>2.5612690448760991</v>
      </c>
    </row>
    <row r="1785" spans="1:2" x14ac:dyDescent="0.3">
      <c r="A1785" s="221">
        <v>43525</v>
      </c>
      <c r="B1785" s="222">
        <v>2.5706160068511958</v>
      </c>
    </row>
    <row r="1786" spans="1:2" x14ac:dyDescent="0.3">
      <c r="A1786" s="221">
        <v>43531</v>
      </c>
      <c r="B1786" s="222">
        <v>2.5706160068511958</v>
      </c>
    </row>
    <row r="1787" spans="1:2" x14ac:dyDescent="0.3">
      <c r="A1787" s="221">
        <v>43532</v>
      </c>
      <c r="B1787" s="222">
        <v>2.598659992218018</v>
      </c>
    </row>
    <row r="1788" spans="1:2" x14ac:dyDescent="0.3">
      <c r="A1788" s="221">
        <v>43535</v>
      </c>
      <c r="B1788" s="222">
        <v>2.617355108261108</v>
      </c>
    </row>
    <row r="1789" spans="1:2" x14ac:dyDescent="0.3">
      <c r="A1789" s="221">
        <v>43536</v>
      </c>
      <c r="B1789" s="222">
        <v>2.6360499858856201</v>
      </c>
    </row>
    <row r="1790" spans="1:2" x14ac:dyDescent="0.3">
      <c r="A1790" s="221">
        <v>43537</v>
      </c>
      <c r="B1790" s="222">
        <v>2.514529943466187</v>
      </c>
    </row>
    <row r="1791" spans="1:2" x14ac:dyDescent="0.3">
      <c r="A1791" s="221">
        <v>43538</v>
      </c>
      <c r="B1791" s="222">
        <v>2.542572975158691</v>
      </c>
    </row>
    <row r="1792" spans="1:2" x14ac:dyDescent="0.3">
      <c r="A1792" s="221">
        <v>43539</v>
      </c>
      <c r="B1792" s="222">
        <v>2.5612690448760991</v>
      </c>
    </row>
    <row r="1793" spans="1:2" x14ac:dyDescent="0.3">
      <c r="A1793" s="221">
        <v>43542</v>
      </c>
      <c r="B1793" s="222">
        <v>2.542572975158691</v>
      </c>
    </row>
    <row r="1794" spans="1:2" x14ac:dyDescent="0.3">
      <c r="A1794" s="221">
        <v>43543</v>
      </c>
      <c r="B1794" s="222">
        <v>2.4958350658416748</v>
      </c>
    </row>
    <row r="1795" spans="1:2" x14ac:dyDescent="0.3">
      <c r="A1795" s="221">
        <v>43544</v>
      </c>
      <c r="B1795" s="222">
        <v>2.5051829814910889</v>
      </c>
    </row>
    <row r="1796" spans="1:2" x14ac:dyDescent="0.3">
      <c r="A1796" s="221">
        <v>43545</v>
      </c>
      <c r="B1796" s="222">
        <v>2.4490959644317631</v>
      </c>
    </row>
    <row r="1797" spans="1:2" x14ac:dyDescent="0.3">
      <c r="A1797" s="221">
        <v>43546</v>
      </c>
      <c r="B1797" s="222">
        <v>2.3930099010467529</v>
      </c>
    </row>
    <row r="1798" spans="1:2" x14ac:dyDescent="0.3">
      <c r="A1798" s="221">
        <v>43549</v>
      </c>
      <c r="B1798" s="222">
        <v>2.2995328903198242</v>
      </c>
    </row>
    <row r="1799" spans="1:2" x14ac:dyDescent="0.3">
      <c r="A1799" s="221">
        <v>43550</v>
      </c>
      <c r="B1799" s="222">
        <v>2.2340989112853999</v>
      </c>
    </row>
    <row r="1800" spans="1:2" x14ac:dyDescent="0.3">
      <c r="A1800" s="221">
        <v>43551</v>
      </c>
      <c r="B1800" s="222">
        <v>2.1032319068908691</v>
      </c>
    </row>
    <row r="1801" spans="1:2" x14ac:dyDescent="0.3">
      <c r="A1801" s="221">
        <v>43552</v>
      </c>
      <c r="B1801" s="222">
        <v>2.0564930438995361</v>
      </c>
    </row>
    <row r="1802" spans="1:2" x14ac:dyDescent="0.3">
      <c r="A1802" s="221">
        <v>43553</v>
      </c>
      <c r="B1802" s="222">
        <v>1.934973001480103</v>
      </c>
    </row>
    <row r="1803" spans="1:2" x14ac:dyDescent="0.3">
      <c r="A1803" s="221">
        <v>43556</v>
      </c>
      <c r="B1803" s="222">
        <v>1.8882349729537959</v>
      </c>
    </row>
    <row r="1804" spans="1:2" x14ac:dyDescent="0.3">
      <c r="A1804" s="221">
        <v>43557</v>
      </c>
      <c r="B1804" s="222">
        <v>1.916278004646301</v>
      </c>
    </row>
    <row r="1805" spans="1:2" x14ac:dyDescent="0.3">
      <c r="A1805" s="221">
        <v>43558</v>
      </c>
      <c r="B1805" s="222">
        <v>1.897582054138184</v>
      </c>
    </row>
    <row r="1806" spans="1:2" x14ac:dyDescent="0.3">
      <c r="A1806" s="221">
        <v>43559</v>
      </c>
      <c r="B1806" s="222">
        <v>1.8882349729537959</v>
      </c>
    </row>
    <row r="1807" spans="1:2" x14ac:dyDescent="0.3">
      <c r="A1807" s="221">
        <v>43560</v>
      </c>
      <c r="B1807" s="222">
        <v>1.8882349729537959</v>
      </c>
    </row>
    <row r="1808" spans="1:2" x14ac:dyDescent="0.3">
      <c r="A1808" s="221">
        <v>43563</v>
      </c>
      <c r="B1808" s="222">
        <v>1.897582054138184</v>
      </c>
    </row>
    <row r="1809" spans="1:2" x14ac:dyDescent="0.3">
      <c r="A1809" s="221">
        <v>43564</v>
      </c>
      <c r="B1809" s="222">
        <v>1.8882349729537959</v>
      </c>
    </row>
    <row r="1810" spans="1:2" x14ac:dyDescent="0.3">
      <c r="A1810" s="221">
        <v>43565</v>
      </c>
      <c r="B1810" s="222">
        <v>1.897582054138184</v>
      </c>
    </row>
    <row r="1811" spans="1:2" x14ac:dyDescent="0.3">
      <c r="A1811" s="221">
        <v>43566</v>
      </c>
      <c r="B1811" s="222">
        <v>1.8788870573043821</v>
      </c>
    </row>
    <row r="1812" spans="1:2" x14ac:dyDescent="0.3">
      <c r="A1812" s="221">
        <v>43567</v>
      </c>
      <c r="B1812" s="222">
        <v>1.8882349729537959</v>
      </c>
    </row>
    <row r="1813" spans="1:2" x14ac:dyDescent="0.3">
      <c r="A1813" s="221">
        <v>43570</v>
      </c>
      <c r="B1813" s="222">
        <v>1.897582054138184</v>
      </c>
    </row>
    <row r="1814" spans="1:2" x14ac:dyDescent="0.3">
      <c r="A1814" s="221">
        <v>43571</v>
      </c>
      <c r="B1814" s="222">
        <v>1.850844025611877</v>
      </c>
    </row>
    <row r="1815" spans="1:2" x14ac:dyDescent="0.3">
      <c r="A1815" s="221">
        <v>43572</v>
      </c>
      <c r="B1815" s="222">
        <v>1.8601909875869751</v>
      </c>
    </row>
    <row r="1816" spans="1:2" x14ac:dyDescent="0.3">
      <c r="A1816" s="221">
        <v>43573</v>
      </c>
      <c r="B1816" s="222">
        <v>1.850844025611877</v>
      </c>
    </row>
    <row r="1817" spans="1:2" x14ac:dyDescent="0.3">
      <c r="A1817" s="221">
        <v>43577</v>
      </c>
      <c r="B1817" s="222">
        <v>1.7947579622268679</v>
      </c>
    </row>
    <row r="1818" spans="1:2" x14ac:dyDescent="0.3">
      <c r="A1818" s="221">
        <v>43578</v>
      </c>
      <c r="B1818" s="222">
        <v>1.8041050434112551</v>
      </c>
    </row>
    <row r="1819" spans="1:2" x14ac:dyDescent="0.3">
      <c r="A1819" s="221">
        <v>43579</v>
      </c>
      <c r="B1819" s="222">
        <v>1.8134529590606689</v>
      </c>
    </row>
    <row r="1820" spans="1:2" x14ac:dyDescent="0.3">
      <c r="A1820" s="221">
        <v>43580</v>
      </c>
      <c r="B1820" s="222">
        <v>1.8414959907531741</v>
      </c>
    </row>
    <row r="1821" spans="1:2" x14ac:dyDescent="0.3">
      <c r="A1821" s="221">
        <v>43581</v>
      </c>
      <c r="B1821" s="222">
        <v>1.8695390224456789</v>
      </c>
    </row>
    <row r="1822" spans="1:2" x14ac:dyDescent="0.3">
      <c r="A1822" s="221">
        <v>43584</v>
      </c>
      <c r="B1822" s="222">
        <v>2.131274938583374</v>
      </c>
    </row>
    <row r="1823" spans="1:2" x14ac:dyDescent="0.3">
      <c r="A1823" s="221">
        <v>43585</v>
      </c>
      <c r="B1823" s="222">
        <v>1.972363948822021</v>
      </c>
    </row>
    <row r="1824" spans="1:2" x14ac:dyDescent="0.3">
      <c r="A1824" s="221">
        <v>43587</v>
      </c>
      <c r="B1824" s="222">
        <v>1.8882349729537959</v>
      </c>
    </row>
    <row r="1825" spans="1:2" x14ac:dyDescent="0.3">
      <c r="A1825" s="221">
        <v>43588</v>
      </c>
      <c r="B1825" s="222">
        <v>1.9256249666213989</v>
      </c>
    </row>
    <row r="1826" spans="1:2" x14ac:dyDescent="0.3">
      <c r="A1826" s="221">
        <v>43591</v>
      </c>
      <c r="B1826" s="222">
        <v>1.9256249666213989</v>
      </c>
    </row>
    <row r="1827" spans="1:2" x14ac:dyDescent="0.3">
      <c r="A1827" s="221">
        <v>43592</v>
      </c>
      <c r="B1827" s="222">
        <v>1.897582054138184</v>
      </c>
    </row>
    <row r="1828" spans="1:2" x14ac:dyDescent="0.3">
      <c r="A1828" s="221">
        <v>43593</v>
      </c>
      <c r="B1828" s="222">
        <v>2.00975489616394</v>
      </c>
    </row>
    <row r="1829" spans="1:2" x14ac:dyDescent="0.3">
      <c r="A1829" s="221">
        <v>43594</v>
      </c>
      <c r="B1829" s="222">
        <v>1.953667998313904</v>
      </c>
    </row>
    <row r="1830" spans="1:2" x14ac:dyDescent="0.3">
      <c r="A1830" s="221">
        <v>43595</v>
      </c>
      <c r="B1830" s="222">
        <v>1.963016033172607</v>
      </c>
    </row>
    <row r="1831" spans="1:2" x14ac:dyDescent="0.3">
      <c r="A1831" s="221">
        <v>43598</v>
      </c>
      <c r="B1831" s="222">
        <v>1.916278004646301</v>
      </c>
    </row>
    <row r="1832" spans="1:2" x14ac:dyDescent="0.3">
      <c r="A1832" s="221">
        <v>43599</v>
      </c>
      <c r="B1832" s="222">
        <v>1.8695390224456789</v>
      </c>
    </row>
    <row r="1833" spans="1:2" x14ac:dyDescent="0.3">
      <c r="A1833" s="221">
        <v>43600</v>
      </c>
      <c r="B1833" s="222">
        <v>1.8882349729537959</v>
      </c>
    </row>
    <row r="1834" spans="1:2" x14ac:dyDescent="0.3">
      <c r="A1834" s="221">
        <v>43601</v>
      </c>
      <c r="B1834" s="222">
        <v>1.8788870573043821</v>
      </c>
    </row>
    <row r="1835" spans="1:2" x14ac:dyDescent="0.3">
      <c r="A1835" s="221">
        <v>43602</v>
      </c>
      <c r="B1835" s="222">
        <v>1.8695390224456789</v>
      </c>
    </row>
    <row r="1836" spans="1:2" x14ac:dyDescent="0.3">
      <c r="A1836" s="221">
        <v>43605</v>
      </c>
      <c r="B1836" s="222">
        <v>1.8601909875869751</v>
      </c>
    </row>
    <row r="1837" spans="1:2" x14ac:dyDescent="0.3">
      <c r="A1837" s="221">
        <v>43606</v>
      </c>
      <c r="B1837" s="222">
        <v>1.916278004646301</v>
      </c>
    </row>
    <row r="1838" spans="1:2" x14ac:dyDescent="0.3">
      <c r="A1838" s="221">
        <v>43607</v>
      </c>
      <c r="B1838" s="222">
        <v>1.897582054138184</v>
      </c>
    </row>
    <row r="1839" spans="1:2" x14ac:dyDescent="0.3">
      <c r="A1839" s="221">
        <v>43608</v>
      </c>
      <c r="B1839" s="222">
        <v>2.0751879215240479</v>
      </c>
    </row>
    <row r="1840" spans="1:2" x14ac:dyDescent="0.3">
      <c r="A1840" s="221">
        <v>43609</v>
      </c>
      <c r="B1840" s="222">
        <v>2.1125791072845459</v>
      </c>
    </row>
    <row r="1841" spans="1:2" x14ac:dyDescent="0.3">
      <c r="A1841" s="221">
        <v>43612</v>
      </c>
      <c r="B1841" s="222">
        <v>2.0284500122070308</v>
      </c>
    </row>
    <row r="1842" spans="1:2" x14ac:dyDescent="0.3">
      <c r="A1842" s="221">
        <v>43613</v>
      </c>
      <c r="B1842" s="222">
        <v>2.0377979278564449</v>
      </c>
    </row>
    <row r="1843" spans="1:2" x14ac:dyDescent="0.3">
      <c r="A1843" s="221">
        <v>43614</v>
      </c>
      <c r="B1843" s="222">
        <v>2.7108321189880371</v>
      </c>
    </row>
    <row r="1844" spans="1:2" x14ac:dyDescent="0.3">
      <c r="A1844" s="221">
        <v>43615</v>
      </c>
      <c r="B1844" s="222">
        <v>2.3088810443878169</v>
      </c>
    </row>
    <row r="1845" spans="1:2" x14ac:dyDescent="0.3">
      <c r="A1845" s="221">
        <v>43616</v>
      </c>
      <c r="B1845" s="222">
        <v>2.1499700546264648</v>
      </c>
    </row>
    <row r="1846" spans="1:2" x14ac:dyDescent="0.3">
      <c r="A1846" s="221">
        <v>43619</v>
      </c>
      <c r="B1846" s="222">
        <v>2.3369240760803218</v>
      </c>
    </row>
    <row r="1847" spans="1:2" x14ac:dyDescent="0.3">
      <c r="A1847" s="221">
        <v>43620</v>
      </c>
      <c r="B1847" s="222">
        <v>2.3275759220123291</v>
      </c>
    </row>
    <row r="1848" spans="1:2" x14ac:dyDescent="0.3">
      <c r="A1848" s="221">
        <v>43621</v>
      </c>
      <c r="B1848" s="222">
        <v>2.290185928344727</v>
      </c>
    </row>
    <row r="1849" spans="1:2" x14ac:dyDescent="0.3">
      <c r="A1849" s="221">
        <v>43622</v>
      </c>
      <c r="B1849" s="222">
        <v>2.243447065353394</v>
      </c>
    </row>
    <row r="1850" spans="1:2" x14ac:dyDescent="0.3">
      <c r="A1850" s="221">
        <v>43623</v>
      </c>
      <c r="B1850" s="222">
        <v>2.2060561180114751</v>
      </c>
    </row>
    <row r="1851" spans="1:2" x14ac:dyDescent="0.3">
      <c r="A1851" s="221">
        <v>43626</v>
      </c>
      <c r="B1851" s="222">
        <v>2.243447065353394</v>
      </c>
    </row>
    <row r="1852" spans="1:2" x14ac:dyDescent="0.3">
      <c r="A1852" s="221">
        <v>43627</v>
      </c>
      <c r="B1852" s="222">
        <v>2.3649671077728271</v>
      </c>
    </row>
    <row r="1853" spans="1:2" x14ac:dyDescent="0.3">
      <c r="A1853" s="221">
        <v>43628</v>
      </c>
      <c r="B1853" s="222">
        <v>2.2154040336608891</v>
      </c>
    </row>
    <row r="1854" spans="1:2" x14ac:dyDescent="0.3">
      <c r="A1854" s="221">
        <v>43629</v>
      </c>
      <c r="B1854" s="222">
        <v>2.2621419429779048</v>
      </c>
    </row>
    <row r="1855" spans="1:2" x14ac:dyDescent="0.3">
      <c r="A1855" s="221">
        <v>43630</v>
      </c>
      <c r="B1855" s="222">
        <v>2.2527949810028081</v>
      </c>
    </row>
    <row r="1856" spans="1:2" x14ac:dyDescent="0.3">
      <c r="A1856" s="221">
        <v>43633</v>
      </c>
      <c r="B1856" s="222">
        <v>2.243447065353394</v>
      </c>
    </row>
    <row r="1857" spans="1:2" x14ac:dyDescent="0.3">
      <c r="A1857" s="221">
        <v>43634</v>
      </c>
      <c r="B1857" s="222">
        <v>2.3275759220123291</v>
      </c>
    </row>
    <row r="1858" spans="1:2" x14ac:dyDescent="0.3">
      <c r="A1858" s="221">
        <v>43635</v>
      </c>
      <c r="B1858" s="222">
        <v>2.271490097045898</v>
      </c>
    </row>
    <row r="1859" spans="1:2" x14ac:dyDescent="0.3">
      <c r="A1859" s="221">
        <v>43637</v>
      </c>
      <c r="B1859" s="222">
        <v>2.290185928344727</v>
      </c>
    </row>
    <row r="1860" spans="1:2" x14ac:dyDescent="0.3">
      <c r="A1860" s="221">
        <v>43640</v>
      </c>
      <c r="B1860" s="222">
        <v>2.2340989112853999</v>
      </c>
    </row>
    <row r="1861" spans="1:2" x14ac:dyDescent="0.3">
      <c r="A1861" s="221">
        <v>43641</v>
      </c>
      <c r="B1861" s="222">
        <v>2.2154040336608891</v>
      </c>
    </row>
    <row r="1862" spans="1:2" x14ac:dyDescent="0.3">
      <c r="A1862" s="221">
        <v>43642</v>
      </c>
      <c r="B1862" s="222">
        <v>2.2060561180114751</v>
      </c>
    </row>
    <row r="1863" spans="1:2" x14ac:dyDescent="0.3">
      <c r="A1863" s="221">
        <v>43643</v>
      </c>
      <c r="B1863" s="222">
        <v>2.2247519493103032</v>
      </c>
    </row>
    <row r="1864" spans="1:2" x14ac:dyDescent="0.3">
      <c r="A1864" s="221">
        <v>43644</v>
      </c>
      <c r="B1864" s="222">
        <v>2.2060561180114751</v>
      </c>
    </row>
    <row r="1865" spans="1:2" x14ac:dyDescent="0.3">
      <c r="A1865" s="221">
        <v>43647</v>
      </c>
      <c r="B1865" s="222">
        <v>2.168664932250977</v>
      </c>
    </row>
    <row r="1866" spans="1:2" x14ac:dyDescent="0.3">
      <c r="A1866" s="221">
        <v>43648</v>
      </c>
      <c r="B1866" s="222">
        <v>2.243447065353394</v>
      </c>
    </row>
    <row r="1867" spans="1:2" x14ac:dyDescent="0.3">
      <c r="A1867" s="221">
        <v>43649</v>
      </c>
      <c r="B1867" s="222">
        <v>2.3649671077728271</v>
      </c>
    </row>
    <row r="1868" spans="1:2" x14ac:dyDescent="0.3">
      <c r="A1868" s="221">
        <v>43650</v>
      </c>
      <c r="B1868" s="222">
        <v>2.355618953704834</v>
      </c>
    </row>
    <row r="1869" spans="1:2" x14ac:dyDescent="0.3">
      <c r="A1869" s="221">
        <v>43651</v>
      </c>
      <c r="B1869" s="222">
        <v>2.3369240760803218</v>
      </c>
    </row>
    <row r="1870" spans="1:2" x14ac:dyDescent="0.3">
      <c r="A1870" s="221">
        <v>43654</v>
      </c>
      <c r="B1870" s="222">
        <v>2.3369240760803218</v>
      </c>
    </row>
    <row r="1871" spans="1:2" x14ac:dyDescent="0.3">
      <c r="A1871" s="221">
        <v>43656</v>
      </c>
      <c r="B1871" s="222">
        <v>2.3369240760803218</v>
      </c>
    </row>
    <row r="1872" spans="1:2" x14ac:dyDescent="0.3">
      <c r="A1872" s="221">
        <v>43657</v>
      </c>
      <c r="B1872" s="222">
        <v>2.3369240760803218</v>
      </c>
    </row>
    <row r="1873" spans="1:2" x14ac:dyDescent="0.3">
      <c r="A1873" s="221">
        <v>43658</v>
      </c>
      <c r="B1873" s="222">
        <v>2.2808380126953121</v>
      </c>
    </row>
    <row r="1874" spans="1:2" x14ac:dyDescent="0.3">
      <c r="A1874" s="221">
        <v>43661</v>
      </c>
      <c r="B1874" s="222">
        <v>2.2808380126953121</v>
      </c>
    </row>
    <row r="1875" spans="1:2" x14ac:dyDescent="0.3">
      <c r="A1875" s="221">
        <v>43662</v>
      </c>
      <c r="B1875" s="222">
        <v>2.271490097045898</v>
      </c>
    </row>
    <row r="1876" spans="1:2" x14ac:dyDescent="0.3">
      <c r="A1876" s="221">
        <v>43663</v>
      </c>
      <c r="B1876" s="222">
        <v>2.2527949810028081</v>
      </c>
    </row>
    <row r="1877" spans="1:2" x14ac:dyDescent="0.3">
      <c r="A1877" s="221">
        <v>43664</v>
      </c>
      <c r="B1877" s="222">
        <v>2.243447065353394</v>
      </c>
    </row>
    <row r="1878" spans="1:2" x14ac:dyDescent="0.3">
      <c r="A1878" s="221">
        <v>43665</v>
      </c>
      <c r="B1878" s="222">
        <v>2.3743150234222412</v>
      </c>
    </row>
    <row r="1879" spans="1:2" x14ac:dyDescent="0.3">
      <c r="A1879" s="221">
        <v>43668</v>
      </c>
      <c r="B1879" s="222">
        <v>2.3348290920257568</v>
      </c>
    </row>
    <row r="1880" spans="1:2" x14ac:dyDescent="0.3">
      <c r="A1880" s="221">
        <v>43669</v>
      </c>
      <c r="B1880" s="222">
        <v>2.3254520893096919</v>
      </c>
    </row>
    <row r="1881" spans="1:2" x14ac:dyDescent="0.3">
      <c r="A1881" s="221">
        <v>43670</v>
      </c>
      <c r="B1881" s="222">
        <v>2.3066990375518799</v>
      </c>
    </row>
    <row r="1882" spans="1:2" x14ac:dyDescent="0.3">
      <c r="A1882" s="221">
        <v>43671</v>
      </c>
      <c r="B1882" s="222">
        <v>2.3066990375518799</v>
      </c>
    </row>
    <row r="1883" spans="1:2" x14ac:dyDescent="0.3">
      <c r="A1883" s="221">
        <v>43672</v>
      </c>
      <c r="B1883" s="222">
        <v>2.3348290920257568</v>
      </c>
    </row>
    <row r="1884" spans="1:2" x14ac:dyDescent="0.3">
      <c r="A1884" s="221">
        <v>43675</v>
      </c>
      <c r="B1884" s="222">
        <v>2.3066990375518799</v>
      </c>
    </row>
    <row r="1885" spans="1:2" x14ac:dyDescent="0.3">
      <c r="A1885" s="221">
        <v>43676</v>
      </c>
      <c r="B1885" s="222">
        <v>2.3629601001739502</v>
      </c>
    </row>
    <row r="1886" spans="1:2" x14ac:dyDescent="0.3">
      <c r="A1886" s="221">
        <v>43677</v>
      </c>
      <c r="B1886" s="222">
        <v>2.3160750865936279</v>
      </c>
    </row>
    <row r="1887" spans="1:2" x14ac:dyDescent="0.3">
      <c r="A1887" s="221">
        <v>43678</v>
      </c>
      <c r="B1887" s="222">
        <v>2.3066990375518799</v>
      </c>
    </row>
    <row r="1888" spans="1:2" x14ac:dyDescent="0.3">
      <c r="A1888" s="221">
        <v>43679</v>
      </c>
      <c r="B1888" s="222">
        <v>2.297322034835815</v>
      </c>
    </row>
    <row r="1889" spans="1:2" x14ac:dyDescent="0.3">
      <c r="A1889" s="221">
        <v>43682</v>
      </c>
      <c r="B1889" s="222">
        <v>2.2316839694976811</v>
      </c>
    </row>
    <row r="1890" spans="1:2" x14ac:dyDescent="0.3">
      <c r="A1890" s="221">
        <v>43683</v>
      </c>
      <c r="B1890" s="222">
        <v>2.2410609722137451</v>
      </c>
    </row>
    <row r="1891" spans="1:2" x14ac:dyDescent="0.3">
      <c r="A1891" s="221">
        <v>43684</v>
      </c>
      <c r="B1891" s="222">
        <v>2.1847999095916748</v>
      </c>
    </row>
    <row r="1892" spans="1:2" x14ac:dyDescent="0.3">
      <c r="A1892" s="221">
        <v>43685</v>
      </c>
      <c r="B1892" s="222">
        <v>2.1847999095916748</v>
      </c>
    </row>
    <row r="1893" spans="1:2" x14ac:dyDescent="0.3">
      <c r="A1893" s="221">
        <v>43686</v>
      </c>
      <c r="B1893" s="222">
        <v>2.2129299640655522</v>
      </c>
    </row>
    <row r="1894" spans="1:2" x14ac:dyDescent="0.3">
      <c r="A1894" s="221">
        <v>43689</v>
      </c>
      <c r="B1894" s="222">
        <v>2.2598140239715581</v>
      </c>
    </row>
    <row r="1895" spans="1:2" x14ac:dyDescent="0.3">
      <c r="A1895" s="221">
        <v>43690</v>
      </c>
      <c r="B1895" s="222">
        <v>2.3160750865936279</v>
      </c>
    </row>
    <row r="1896" spans="1:2" x14ac:dyDescent="0.3">
      <c r="A1896" s="221">
        <v>43691</v>
      </c>
      <c r="B1896" s="222">
        <v>2.2598140239715581</v>
      </c>
    </row>
    <row r="1897" spans="1:2" x14ac:dyDescent="0.3">
      <c r="A1897" s="221">
        <v>43692</v>
      </c>
      <c r="B1897" s="222">
        <v>2.2129299640655522</v>
      </c>
    </row>
    <row r="1898" spans="1:2" x14ac:dyDescent="0.3">
      <c r="A1898" s="221">
        <v>43693</v>
      </c>
      <c r="B1898" s="222">
        <v>2.2129299640655522</v>
      </c>
    </row>
    <row r="1899" spans="1:2" x14ac:dyDescent="0.3">
      <c r="A1899" s="221">
        <v>43696</v>
      </c>
      <c r="B1899" s="222">
        <v>2.2316839694976811</v>
      </c>
    </row>
    <row r="1900" spans="1:2" x14ac:dyDescent="0.3">
      <c r="A1900" s="221">
        <v>43697</v>
      </c>
      <c r="B1900" s="222">
        <v>2.1754229068756099</v>
      </c>
    </row>
    <row r="1901" spans="1:2" x14ac:dyDescent="0.3">
      <c r="A1901" s="221">
        <v>43698</v>
      </c>
      <c r="B1901" s="222">
        <v>2.1847999095916748</v>
      </c>
    </row>
    <row r="1902" spans="1:2" x14ac:dyDescent="0.3">
      <c r="A1902" s="221">
        <v>43699</v>
      </c>
      <c r="B1902" s="222">
        <v>2.2035539150238042</v>
      </c>
    </row>
    <row r="1903" spans="1:2" x14ac:dyDescent="0.3">
      <c r="A1903" s="221">
        <v>43700</v>
      </c>
      <c r="B1903" s="222">
        <v>2.1660459041595459</v>
      </c>
    </row>
    <row r="1904" spans="1:2" x14ac:dyDescent="0.3">
      <c r="A1904" s="221">
        <v>43703</v>
      </c>
      <c r="B1904" s="222">
        <v>1.959756016731262</v>
      </c>
    </row>
    <row r="1905" spans="1:2" x14ac:dyDescent="0.3">
      <c r="A1905" s="221">
        <v>43704</v>
      </c>
      <c r="B1905" s="222">
        <v>3.3756570816040039</v>
      </c>
    </row>
    <row r="1906" spans="1:2" x14ac:dyDescent="0.3">
      <c r="A1906" s="221">
        <v>43705</v>
      </c>
      <c r="B1906" s="222">
        <v>3.0193369388580318</v>
      </c>
    </row>
    <row r="1907" spans="1:2" x14ac:dyDescent="0.3">
      <c r="A1907" s="221">
        <v>43706</v>
      </c>
      <c r="B1907" s="222">
        <v>2.6161339282989502</v>
      </c>
    </row>
    <row r="1908" spans="1:2" x14ac:dyDescent="0.3">
      <c r="A1908" s="221">
        <v>43707</v>
      </c>
      <c r="B1908" s="222">
        <v>2.7099020481109619</v>
      </c>
    </row>
    <row r="1909" spans="1:2" x14ac:dyDescent="0.3">
      <c r="A1909" s="221">
        <v>43710</v>
      </c>
      <c r="B1909" s="222">
        <v>2.7567861080169682</v>
      </c>
    </row>
    <row r="1910" spans="1:2" x14ac:dyDescent="0.3">
      <c r="A1910" s="221">
        <v>43711</v>
      </c>
      <c r="B1910" s="222">
        <v>2.7567861080169682</v>
      </c>
    </row>
    <row r="1911" spans="1:2" x14ac:dyDescent="0.3">
      <c r="A1911" s="221">
        <v>43712</v>
      </c>
      <c r="B1911" s="222">
        <v>2.6255109310150151</v>
      </c>
    </row>
    <row r="1912" spans="1:2" x14ac:dyDescent="0.3">
      <c r="A1912" s="221">
        <v>43713</v>
      </c>
      <c r="B1912" s="222">
        <v>2.6630179882049561</v>
      </c>
    </row>
    <row r="1913" spans="1:2" x14ac:dyDescent="0.3">
      <c r="A1913" s="221">
        <v>43714</v>
      </c>
      <c r="B1913" s="222">
        <v>2.6255109310150151</v>
      </c>
    </row>
    <row r="1914" spans="1:2" x14ac:dyDescent="0.3">
      <c r="A1914" s="221">
        <v>43717</v>
      </c>
      <c r="B1914" s="222">
        <v>2.6067569255828862</v>
      </c>
    </row>
    <row r="1915" spans="1:2" x14ac:dyDescent="0.3">
      <c r="A1915" s="221">
        <v>43718</v>
      </c>
      <c r="B1915" s="222">
        <v>2.6630179882049561</v>
      </c>
    </row>
    <row r="1916" spans="1:2" x14ac:dyDescent="0.3">
      <c r="A1916" s="221">
        <v>43719</v>
      </c>
      <c r="B1916" s="222">
        <v>2.691148042678833</v>
      </c>
    </row>
    <row r="1917" spans="1:2" x14ac:dyDescent="0.3">
      <c r="A1917" s="221">
        <v>43720</v>
      </c>
      <c r="B1917" s="222">
        <v>2.6630179882049561</v>
      </c>
    </row>
    <row r="1918" spans="1:2" x14ac:dyDescent="0.3">
      <c r="A1918" s="221">
        <v>43721</v>
      </c>
      <c r="B1918" s="222">
        <v>2.6161339282989502</v>
      </c>
    </row>
    <row r="1919" spans="1:2" x14ac:dyDescent="0.3">
      <c r="A1919" s="221">
        <v>43724</v>
      </c>
      <c r="B1919" s="222">
        <v>2.6255109310150151</v>
      </c>
    </row>
    <row r="1920" spans="1:2" x14ac:dyDescent="0.3">
      <c r="A1920" s="221">
        <v>43725</v>
      </c>
      <c r="B1920" s="222">
        <v>2.6067569255828862</v>
      </c>
    </row>
    <row r="1921" spans="1:2" x14ac:dyDescent="0.3">
      <c r="A1921" s="221">
        <v>43726</v>
      </c>
      <c r="B1921" s="222">
        <v>2.5973799228668208</v>
      </c>
    </row>
    <row r="1922" spans="1:2" x14ac:dyDescent="0.3">
      <c r="A1922" s="221">
        <v>43727</v>
      </c>
      <c r="B1922" s="222">
        <v>2.7567861080169682</v>
      </c>
    </row>
    <row r="1923" spans="1:2" x14ac:dyDescent="0.3">
      <c r="A1923" s="221">
        <v>43728</v>
      </c>
      <c r="B1923" s="222">
        <v>2.7192790508270259</v>
      </c>
    </row>
    <row r="1924" spans="1:2" x14ac:dyDescent="0.3">
      <c r="A1924" s="221">
        <v>43731</v>
      </c>
      <c r="B1924" s="222">
        <v>2.681771993637085</v>
      </c>
    </row>
    <row r="1925" spans="1:2" x14ac:dyDescent="0.3">
      <c r="A1925" s="221">
        <v>43732</v>
      </c>
      <c r="B1925" s="222">
        <v>2.691148042678833</v>
      </c>
    </row>
    <row r="1926" spans="1:2" x14ac:dyDescent="0.3">
      <c r="A1926" s="221">
        <v>43733</v>
      </c>
      <c r="B1926" s="222">
        <v>2.681771993637085</v>
      </c>
    </row>
    <row r="1927" spans="1:2" x14ac:dyDescent="0.3">
      <c r="A1927" s="221">
        <v>43734</v>
      </c>
      <c r="B1927" s="222">
        <v>2.6630179882049561</v>
      </c>
    </row>
    <row r="1928" spans="1:2" x14ac:dyDescent="0.3">
      <c r="A1928" s="221">
        <v>43735</v>
      </c>
      <c r="B1928" s="222">
        <v>2.681771993637085</v>
      </c>
    </row>
    <row r="1929" spans="1:2" x14ac:dyDescent="0.3">
      <c r="A1929" s="221">
        <v>43738</v>
      </c>
      <c r="B1929" s="222">
        <v>2.7099020481109619</v>
      </c>
    </row>
    <row r="1930" spans="1:2" x14ac:dyDescent="0.3">
      <c r="A1930" s="221">
        <v>43739</v>
      </c>
      <c r="B1930" s="222">
        <v>2.653640985488892</v>
      </c>
    </row>
    <row r="1931" spans="1:2" x14ac:dyDescent="0.3">
      <c r="A1931" s="221">
        <v>43740</v>
      </c>
      <c r="B1931" s="222">
        <v>2.6067569255828862</v>
      </c>
    </row>
    <row r="1932" spans="1:2" x14ac:dyDescent="0.3">
      <c r="A1932" s="221">
        <v>43741</v>
      </c>
      <c r="B1932" s="222">
        <v>2.5880029201507568</v>
      </c>
    </row>
    <row r="1933" spans="1:2" x14ac:dyDescent="0.3">
      <c r="A1933" s="221">
        <v>43742</v>
      </c>
      <c r="B1933" s="222">
        <v>2.5786271095275879</v>
      </c>
    </row>
    <row r="1934" spans="1:2" x14ac:dyDescent="0.3">
      <c r="A1934" s="221">
        <v>43745</v>
      </c>
      <c r="B1934" s="222">
        <v>2.550496101379395</v>
      </c>
    </row>
    <row r="1935" spans="1:2" x14ac:dyDescent="0.3">
      <c r="A1935" s="221">
        <v>43746</v>
      </c>
      <c r="B1935" s="222">
        <v>2.5317420959472661</v>
      </c>
    </row>
    <row r="1936" spans="1:2" x14ac:dyDescent="0.3">
      <c r="A1936" s="221">
        <v>43747</v>
      </c>
      <c r="B1936" s="222">
        <v>2.4848580360412602</v>
      </c>
    </row>
    <row r="1937" spans="1:2" x14ac:dyDescent="0.3">
      <c r="A1937" s="221">
        <v>43748</v>
      </c>
      <c r="B1937" s="222">
        <v>2.4661049842834468</v>
      </c>
    </row>
    <row r="1938" spans="1:2" x14ac:dyDescent="0.3">
      <c r="A1938" s="221">
        <v>43749</v>
      </c>
      <c r="B1938" s="222">
        <v>2.4848580360412602</v>
      </c>
    </row>
    <row r="1939" spans="1:2" x14ac:dyDescent="0.3">
      <c r="A1939" s="221">
        <v>43752</v>
      </c>
      <c r="B1939" s="222">
        <v>2.681771993637085</v>
      </c>
    </row>
    <row r="1940" spans="1:2" x14ac:dyDescent="0.3">
      <c r="A1940" s="221">
        <v>43753</v>
      </c>
      <c r="B1940" s="222">
        <v>2.6161339282989502</v>
      </c>
    </row>
    <row r="1941" spans="1:2" x14ac:dyDescent="0.3">
      <c r="A1941" s="221">
        <v>43754</v>
      </c>
      <c r="B1941" s="222">
        <v>2.5786271095275879</v>
      </c>
    </row>
    <row r="1942" spans="1:2" x14ac:dyDescent="0.3">
      <c r="A1942" s="221">
        <v>43755</v>
      </c>
      <c r="B1942" s="222">
        <v>2.5411190986633301</v>
      </c>
    </row>
    <row r="1943" spans="1:2" x14ac:dyDescent="0.3">
      <c r="A1943" s="221">
        <v>43756</v>
      </c>
      <c r="B1943" s="222">
        <v>2.5411190986633301</v>
      </c>
    </row>
    <row r="1944" spans="1:2" x14ac:dyDescent="0.3">
      <c r="A1944" s="221">
        <v>43759</v>
      </c>
      <c r="B1944" s="222">
        <v>2.559873104095459</v>
      </c>
    </row>
    <row r="1945" spans="1:2" x14ac:dyDescent="0.3">
      <c r="A1945" s="221">
        <v>43760</v>
      </c>
      <c r="B1945" s="222">
        <v>2.5411190986633301</v>
      </c>
    </row>
    <row r="1946" spans="1:2" x14ac:dyDescent="0.3">
      <c r="A1946" s="221">
        <v>43761</v>
      </c>
      <c r="B1946" s="222">
        <v>2.5317420959472661</v>
      </c>
    </row>
    <row r="1947" spans="1:2" x14ac:dyDescent="0.3">
      <c r="A1947" s="221">
        <v>43762</v>
      </c>
      <c r="B1947" s="222">
        <v>2.522366046905518</v>
      </c>
    </row>
    <row r="1948" spans="1:2" x14ac:dyDescent="0.3">
      <c r="A1948" s="221">
        <v>43763</v>
      </c>
      <c r="B1948" s="222">
        <v>2.5411190986633301</v>
      </c>
    </row>
    <row r="1949" spans="1:2" x14ac:dyDescent="0.3">
      <c r="A1949" s="221">
        <v>43766</v>
      </c>
      <c r="B1949" s="222">
        <v>2.550496101379395</v>
      </c>
    </row>
    <row r="1950" spans="1:2" x14ac:dyDescent="0.3">
      <c r="A1950" s="221">
        <v>43767</v>
      </c>
      <c r="B1950" s="222">
        <v>2.5411190986633301</v>
      </c>
    </row>
    <row r="1951" spans="1:2" x14ac:dyDescent="0.3">
      <c r="A1951" s="221">
        <v>43768</v>
      </c>
      <c r="B1951" s="222">
        <v>2.5317420959472661</v>
      </c>
    </row>
    <row r="1952" spans="1:2" x14ac:dyDescent="0.3">
      <c r="A1952" s="221">
        <v>43769</v>
      </c>
      <c r="B1952" s="222">
        <v>2.5129890441894531</v>
      </c>
    </row>
    <row r="1953" spans="1:2" x14ac:dyDescent="0.3">
      <c r="A1953" s="221">
        <v>43770</v>
      </c>
      <c r="B1953" s="222">
        <v>2.5317420959472661</v>
      </c>
    </row>
    <row r="1954" spans="1:2" x14ac:dyDescent="0.3">
      <c r="A1954" s="221">
        <v>43773</v>
      </c>
      <c r="B1954" s="222">
        <v>2.522366046905518</v>
      </c>
    </row>
    <row r="1955" spans="1:2" x14ac:dyDescent="0.3">
      <c r="A1955" s="221">
        <v>43774</v>
      </c>
      <c r="B1955" s="222">
        <v>2.4754810333251949</v>
      </c>
    </row>
    <row r="1956" spans="1:2" x14ac:dyDescent="0.3">
      <c r="A1956" s="221">
        <v>43775</v>
      </c>
      <c r="B1956" s="222">
        <v>2.4567279815673828</v>
      </c>
    </row>
    <row r="1957" spans="1:2" x14ac:dyDescent="0.3">
      <c r="A1957" s="221">
        <v>43776</v>
      </c>
      <c r="B1957" s="222">
        <v>2.4661049842834468</v>
      </c>
    </row>
    <row r="1958" spans="1:2" x14ac:dyDescent="0.3">
      <c r="A1958" s="221">
        <v>43777</v>
      </c>
      <c r="B1958" s="222">
        <v>2.4473509788513179</v>
      </c>
    </row>
    <row r="1959" spans="1:2" x14ac:dyDescent="0.3">
      <c r="A1959" s="221">
        <v>43780</v>
      </c>
      <c r="B1959" s="222">
        <v>2.4567279815673828</v>
      </c>
    </row>
    <row r="1960" spans="1:2" x14ac:dyDescent="0.3">
      <c r="A1960" s="221">
        <v>43781</v>
      </c>
      <c r="B1960" s="222">
        <v>2.4379739761352539</v>
      </c>
    </row>
    <row r="1961" spans="1:2" x14ac:dyDescent="0.3">
      <c r="A1961" s="221">
        <v>43782</v>
      </c>
      <c r="B1961" s="222">
        <v>2.4473509788513179</v>
      </c>
    </row>
    <row r="1962" spans="1:2" x14ac:dyDescent="0.3">
      <c r="A1962" s="221">
        <v>43783</v>
      </c>
      <c r="B1962" s="222">
        <v>2.4942350387573242</v>
      </c>
    </row>
    <row r="1963" spans="1:2" x14ac:dyDescent="0.3">
      <c r="A1963" s="221">
        <v>43787</v>
      </c>
      <c r="B1963" s="222">
        <v>2.672394990921021</v>
      </c>
    </row>
    <row r="1964" spans="1:2" x14ac:dyDescent="0.3">
      <c r="A1964" s="221">
        <v>43788</v>
      </c>
      <c r="B1964" s="222">
        <v>2.6161339282989502</v>
      </c>
    </row>
    <row r="1965" spans="1:2" x14ac:dyDescent="0.3">
      <c r="A1965" s="221">
        <v>43790</v>
      </c>
      <c r="B1965" s="222">
        <v>2.569250106811523</v>
      </c>
    </row>
    <row r="1966" spans="1:2" x14ac:dyDescent="0.3">
      <c r="A1966" s="221">
        <v>43791</v>
      </c>
      <c r="B1966" s="222">
        <v>2.6067569255828862</v>
      </c>
    </row>
    <row r="1967" spans="1:2" x14ac:dyDescent="0.3">
      <c r="A1967" s="221">
        <v>43794</v>
      </c>
      <c r="B1967" s="222">
        <v>2.6630179882049561</v>
      </c>
    </row>
    <row r="1968" spans="1:2" x14ac:dyDescent="0.3">
      <c r="A1968" s="221">
        <v>43795</v>
      </c>
      <c r="B1968" s="222">
        <v>2.6067569255828862</v>
      </c>
    </row>
    <row r="1969" spans="1:2" x14ac:dyDescent="0.3">
      <c r="A1969" s="221">
        <v>43796</v>
      </c>
      <c r="B1969" s="222">
        <v>2.6348869800567631</v>
      </c>
    </row>
    <row r="1970" spans="1:2" x14ac:dyDescent="0.3">
      <c r="A1970" s="221">
        <v>43797</v>
      </c>
      <c r="B1970" s="222">
        <v>2.6630179882049561</v>
      </c>
    </row>
    <row r="1971" spans="1:2" x14ac:dyDescent="0.3">
      <c r="A1971" s="221">
        <v>43798</v>
      </c>
      <c r="B1971" s="222">
        <v>2.6255109310150151</v>
      </c>
    </row>
    <row r="1972" spans="1:2" x14ac:dyDescent="0.3">
      <c r="A1972" s="221">
        <v>43801</v>
      </c>
      <c r="B1972" s="222">
        <v>2.653640985488892</v>
      </c>
    </row>
    <row r="1973" spans="1:2" x14ac:dyDescent="0.3">
      <c r="A1973" s="221">
        <v>43802</v>
      </c>
      <c r="B1973" s="222">
        <v>2.6255109310150151</v>
      </c>
    </row>
    <row r="1974" spans="1:2" x14ac:dyDescent="0.3">
      <c r="A1974" s="221">
        <v>43803</v>
      </c>
      <c r="B1974" s="222">
        <v>2.6348869800567631</v>
      </c>
    </row>
    <row r="1975" spans="1:2" x14ac:dyDescent="0.3">
      <c r="A1975" s="221">
        <v>43804</v>
      </c>
      <c r="B1975" s="222">
        <v>2.653640985488892</v>
      </c>
    </row>
    <row r="1976" spans="1:2" x14ac:dyDescent="0.3">
      <c r="A1976" s="221">
        <v>43805</v>
      </c>
      <c r="B1976" s="222">
        <v>2.7099020481109619</v>
      </c>
    </row>
    <row r="1977" spans="1:2" x14ac:dyDescent="0.3">
      <c r="A1977" s="221">
        <v>43808</v>
      </c>
      <c r="B1977" s="222">
        <v>2.822423934936523</v>
      </c>
    </row>
    <row r="1978" spans="1:2" x14ac:dyDescent="0.3">
      <c r="A1978" s="221">
        <v>43809</v>
      </c>
      <c r="B1978" s="222">
        <v>2.803669929504395</v>
      </c>
    </row>
    <row r="1979" spans="1:2" x14ac:dyDescent="0.3">
      <c r="A1979" s="221">
        <v>43810</v>
      </c>
      <c r="B1979" s="222">
        <v>3.084975004196167</v>
      </c>
    </row>
    <row r="1980" spans="1:2" x14ac:dyDescent="0.3">
      <c r="A1980" s="221">
        <v>43811</v>
      </c>
      <c r="B1980" s="222">
        <v>3.7976140975952148</v>
      </c>
    </row>
    <row r="1981" spans="1:2" x14ac:dyDescent="0.3">
      <c r="A1981" s="221">
        <v>43812</v>
      </c>
      <c r="B1981" s="222">
        <v>3.9945271015167241</v>
      </c>
    </row>
    <row r="1982" spans="1:2" x14ac:dyDescent="0.3">
      <c r="A1982" s="221">
        <v>43815</v>
      </c>
      <c r="B1982" s="222">
        <v>4.0695419311523438</v>
      </c>
    </row>
    <row r="1983" spans="1:2" x14ac:dyDescent="0.3">
      <c r="A1983" s="221">
        <v>43816</v>
      </c>
      <c r="B1983" s="222">
        <v>3.9476430416107182</v>
      </c>
    </row>
    <row r="1984" spans="1:2" x14ac:dyDescent="0.3">
      <c r="A1984" s="221">
        <v>43817</v>
      </c>
      <c r="B1984" s="222">
        <v>3.8538749217987061</v>
      </c>
    </row>
    <row r="1985" spans="1:2" x14ac:dyDescent="0.3">
      <c r="A1985" s="221">
        <v>43818</v>
      </c>
      <c r="B1985" s="222">
        <v>3.610076904296875</v>
      </c>
    </row>
    <row r="1986" spans="1:2" x14ac:dyDescent="0.3">
      <c r="A1986" s="221">
        <v>43819</v>
      </c>
      <c r="B1986" s="222">
        <v>3.5819470882415771</v>
      </c>
    </row>
    <row r="1987" spans="1:2" x14ac:dyDescent="0.3">
      <c r="A1987" s="221">
        <v>43822</v>
      </c>
      <c r="B1987" s="222">
        <v>3.8163669109344478</v>
      </c>
    </row>
    <row r="1988" spans="1:2" x14ac:dyDescent="0.3">
      <c r="A1988" s="221">
        <v>43825</v>
      </c>
      <c r="B1988" s="222">
        <v>3.9101359844207759</v>
      </c>
    </row>
    <row r="1989" spans="1:2" x14ac:dyDescent="0.3">
      <c r="A1989" s="221">
        <v>43826</v>
      </c>
      <c r="B1989" s="222">
        <v>3.872627973556519</v>
      </c>
    </row>
    <row r="1990" spans="1:2" x14ac:dyDescent="0.3">
      <c r="A1990" s="221">
        <v>43829</v>
      </c>
      <c r="B1990" s="222">
        <v>3.9945271015167241</v>
      </c>
    </row>
    <row r="1991" spans="1:2" x14ac:dyDescent="0.3">
      <c r="A1991" s="221">
        <v>43832</v>
      </c>
      <c r="B1991" s="222">
        <v>4.0226578712463379</v>
      </c>
    </row>
    <row r="1992" spans="1:2" x14ac:dyDescent="0.3">
      <c r="A1992" s="221">
        <v>43833</v>
      </c>
      <c r="B1992" s="222">
        <v>3.844497919082642</v>
      </c>
    </row>
    <row r="1993" spans="1:2" x14ac:dyDescent="0.3">
      <c r="A1993" s="221">
        <v>43836</v>
      </c>
      <c r="B1993" s="222">
        <v>4.1914410591125488</v>
      </c>
    </row>
    <row r="1994" spans="1:2" x14ac:dyDescent="0.3">
      <c r="A1994" s="221">
        <v>43837</v>
      </c>
      <c r="B1994" s="222">
        <v>4.5383830070495614</v>
      </c>
    </row>
    <row r="1995" spans="1:2" x14ac:dyDescent="0.3">
      <c r="A1995" s="221">
        <v>43838</v>
      </c>
      <c r="B1995" s="222">
        <v>4.5946440696716309</v>
      </c>
    </row>
    <row r="1996" spans="1:2" x14ac:dyDescent="0.3">
      <c r="A1996" s="221">
        <v>43839</v>
      </c>
      <c r="B1996" s="222">
        <v>5.1291232109069824</v>
      </c>
    </row>
    <row r="1997" spans="1:2" x14ac:dyDescent="0.3">
      <c r="A1997" s="221">
        <v>43840</v>
      </c>
      <c r="B1997" s="222">
        <v>5.6167178153991699</v>
      </c>
    </row>
    <row r="1998" spans="1:2" x14ac:dyDescent="0.3">
      <c r="A1998" s="221">
        <v>43843</v>
      </c>
      <c r="B1998" s="222">
        <v>6.7981982231140137</v>
      </c>
    </row>
    <row r="1999" spans="1:2" x14ac:dyDescent="0.3">
      <c r="A1999" s="221">
        <v>43844</v>
      </c>
      <c r="B1999" s="222">
        <v>6.7981982231140137</v>
      </c>
    </row>
    <row r="2000" spans="1:2" x14ac:dyDescent="0.3">
      <c r="A2000" s="221">
        <v>43845</v>
      </c>
      <c r="B2000" s="222">
        <v>6.4700088500976563</v>
      </c>
    </row>
    <row r="2001" spans="1:2" x14ac:dyDescent="0.3">
      <c r="A2001" s="221">
        <v>43846</v>
      </c>
      <c r="B2001" s="222">
        <v>5.8136310577392578</v>
      </c>
    </row>
    <row r="2002" spans="1:2" x14ac:dyDescent="0.3">
      <c r="A2002" s="221">
        <v>43847</v>
      </c>
      <c r="B2002" s="222">
        <v>6.8450818061828613</v>
      </c>
    </row>
    <row r="2003" spans="1:2" x14ac:dyDescent="0.3">
      <c r="A2003" s="221">
        <v>43850</v>
      </c>
      <c r="B2003" s="222">
        <v>6.4793858528137207</v>
      </c>
    </row>
    <row r="2004" spans="1:2" x14ac:dyDescent="0.3">
      <c r="A2004" s="221">
        <v>43851</v>
      </c>
      <c r="B2004" s="222">
        <v>6.3574872016906738</v>
      </c>
    </row>
    <row r="2005" spans="1:2" x14ac:dyDescent="0.3">
      <c r="A2005" s="221">
        <v>43852</v>
      </c>
      <c r="B2005" s="222">
        <v>6.2730960845947266</v>
      </c>
    </row>
    <row r="2006" spans="1:2" x14ac:dyDescent="0.3">
      <c r="A2006" s="221">
        <v>43853</v>
      </c>
      <c r="B2006" s="222">
        <v>6.3762412071228027</v>
      </c>
    </row>
    <row r="2007" spans="1:2" x14ac:dyDescent="0.3">
      <c r="A2007" s="221">
        <v>43854</v>
      </c>
      <c r="B2007" s="222">
        <v>6.3012261390686044</v>
      </c>
    </row>
    <row r="2008" spans="1:2" x14ac:dyDescent="0.3">
      <c r="A2008" s="221">
        <v>43857</v>
      </c>
      <c r="B2008" s="222">
        <v>5.8323850631713867</v>
      </c>
    </row>
    <row r="2009" spans="1:2" x14ac:dyDescent="0.3">
      <c r="A2009" s="221">
        <v>43858</v>
      </c>
      <c r="B2009" s="222">
        <v>5.9730367660522461</v>
      </c>
    </row>
    <row r="2010" spans="1:2" x14ac:dyDescent="0.3">
      <c r="A2010" s="221">
        <v>43859</v>
      </c>
      <c r="B2010" s="222">
        <v>6.0761818885803223</v>
      </c>
    </row>
    <row r="2011" spans="1:2" x14ac:dyDescent="0.3">
      <c r="A2011" s="221">
        <v>43860</v>
      </c>
      <c r="B2011" s="222">
        <v>5.8417620658874512</v>
      </c>
    </row>
    <row r="2012" spans="1:2" x14ac:dyDescent="0.3">
      <c r="A2012" s="221">
        <v>43861</v>
      </c>
      <c r="B2012" s="222">
        <v>5.8136310577392578</v>
      </c>
    </row>
    <row r="2013" spans="1:2" x14ac:dyDescent="0.3">
      <c r="A2013" s="221">
        <v>43864</v>
      </c>
      <c r="B2013" s="222">
        <v>6.4793858528137207</v>
      </c>
    </row>
    <row r="2014" spans="1:2" x14ac:dyDescent="0.3">
      <c r="A2014" s="221">
        <v>43865</v>
      </c>
      <c r="B2014" s="222">
        <v>6.8169522285461426</v>
      </c>
    </row>
    <row r="2015" spans="1:2" x14ac:dyDescent="0.3">
      <c r="A2015" s="221">
        <v>43866</v>
      </c>
      <c r="B2015" s="222">
        <v>6.6762990951538086</v>
      </c>
    </row>
    <row r="2016" spans="1:2" x14ac:dyDescent="0.3">
      <c r="A2016" s="221">
        <v>43867</v>
      </c>
      <c r="B2016" s="222">
        <v>6.4043707847595206</v>
      </c>
    </row>
    <row r="2017" spans="1:2" x14ac:dyDescent="0.3">
      <c r="A2017" s="221">
        <v>43868</v>
      </c>
      <c r="B2017" s="222">
        <v>6.1136898994445801</v>
      </c>
    </row>
    <row r="2018" spans="1:2" x14ac:dyDescent="0.3">
      <c r="A2018" s="221">
        <v>43871</v>
      </c>
      <c r="B2018" s="222">
        <v>5.8605151176452637</v>
      </c>
    </row>
    <row r="2019" spans="1:2" x14ac:dyDescent="0.3">
      <c r="A2019" s="221">
        <v>43872</v>
      </c>
      <c r="B2019" s="222">
        <v>6.0949358940124512</v>
      </c>
    </row>
    <row r="2020" spans="1:2" x14ac:dyDescent="0.3">
      <c r="A2020" s="221">
        <v>43873</v>
      </c>
      <c r="B2020" s="222">
        <v>6.0480518341064453</v>
      </c>
    </row>
    <row r="2021" spans="1:2" x14ac:dyDescent="0.3">
      <c r="A2021" s="221">
        <v>43874</v>
      </c>
      <c r="B2021" s="222">
        <v>6.0480518341064453</v>
      </c>
    </row>
    <row r="2022" spans="1:2" x14ac:dyDescent="0.3">
      <c r="A2022" s="221">
        <v>43875</v>
      </c>
      <c r="B2022" s="222">
        <v>6.0386748313903809</v>
      </c>
    </row>
    <row r="2023" spans="1:2" x14ac:dyDescent="0.3">
      <c r="A2023" s="221">
        <v>43878</v>
      </c>
      <c r="B2023" s="222">
        <v>5.9636611938476563</v>
      </c>
    </row>
    <row r="2024" spans="1:2" x14ac:dyDescent="0.3">
      <c r="A2024" s="221">
        <v>43879</v>
      </c>
      <c r="B2024" s="222">
        <v>5.9074001312255859</v>
      </c>
    </row>
    <row r="2025" spans="1:2" x14ac:dyDescent="0.3">
      <c r="A2025" s="221">
        <v>43880</v>
      </c>
      <c r="B2025" s="222">
        <v>5.8323850631713867</v>
      </c>
    </row>
    <row r="2026" spans="1:2" x14ac:dyDescent="0.3">
      <c r="A2026" s="221">
        <v>43881</v>
      </c>
      <c r="B2026" s="222">
        <v>5.6448478698730469</v>
      </c>
    </row>
    <row r="2027" spans="1:2" x14ac:dyDescent="0.3">
      <c r="A2027" s="221">
        <v>43882</v>
      </c>
      <c r="B2027" s="222">
        <v>5.5323271751403809</v>
      </c>
    </row>
    <row r="2028" spans="1:2" x14ac:dyDescent="0.3">
      <c r="A2028" s="221">
        <v>43888</v>
      </c>
      <c r="B2028" s="222">
        <v>4.9697170257568359</v>
      </c>
    </row>
    <row r="2029" spans="1:2" x14ac:dyDescent="0.3">
      <c r="A2029" s="221">
        <v>43889</v>
      </c>
      <c r="B2029" s="222">
        <v>4.7540497779846191</v>
      </c>
    </row>
    <row r="2030" spans="1:2" x14ac:dyDescent="0.3">
      <c r="A2030" s="221">
        <v>43892</v>
      </c>
      <c r="B2030" s="222">
        <v>5.3260359764099121</v>
      </c>
    </row>
    <row r="2031" spans="1:2" x14ac:dyDescent="0.3">
      <c r="A2031" s="221">
        <v>43893</v>
      </c>
      <c r="B2031" s="222">
        <v>5.4198050498962402</v>
      </c>
    </row>
    <row r="2032" spans="1:2" x14ac:dyDescent="0.3">
      <c r="A2032" s="221">
        <v>43894</v>
      </c>
      <c r="B2032" s="222">
        <v>5.344789981842041</v>
      </c>
    </row>
    <row r="2033" spans="1:2" x14ac:dyDescent="0.3">
      <c r="A2033" s="221">
        <v>43895</v>
      </c>
      <c r="B2033" s="222">
        <v>4.9790940284729004</v>
      </c>
    </row>
    <row r="2034" spans="1:2" x14ac:dyDescent="0.3">
      <c r="A2034" s="221">
        <v>43896</v>
      </c>
      <c r="B2034" s="222">
        <v>4.8759489059448242</v>
      </c>
    </row>
    <row r="2035" spans="1:2" x14ac:dyDescent="0.3">
      <c r="A2035" s="221">
        <v>43899</v>
      </c>
      <c r="B2035" s="222">
        <v>3.750730037689209</v>
      </c>
    </row>
    <row r="2036" spans="1:2" x14ac:dyDescent="0.3">
      <c r="A2036" s="221">
        <v>43900</v>
      </c>
      <c r="B2036" s="222">
        <v>4.5946440696716309</v>
      </c>
    </row>
    <row r="2037" spans="1:2" x14ac:dyDescent="0.3">
      <c r="A2037" s="221">
        <v>43901</v>
      </c>
      <c r="B2037" s="222">
        <v>4.575890064239502</v>
      </c>
    </row>
    <row r="2038" spans="1:2" x14ac:dyDescent="0.3">
      <c r="A2038" s="221">
        <v>43902</v>
      </c>
      <c r="B2038" s="222">
        <v>3.750730037689209</v>
      </c>
    </row>
    <row r="2039" spans="1:2" x14ac:dyDescent="0.3">
      <c r="A2039" s="221">
        <v>43903</v>
      </c>
      <c r="B2039" s="222">
        <v>4.0789189338684082</v>
      </c>
    </row>
    <row r="2040" spans="1:2" x14ac:dyDescent="0.3">
      <c r="A2040" s="221">
        <v>43906</v>
      </c>
      <c r="B2040" s="222">
        <v>3.5069320201873779</v>
      </c>
    </row>
    <row r="2041" spans="1:2" x14ac:dyDescent="0.3">
      <c r="A2041" s="221">
        <v>43907</v>
      </c>
      <c r="B2041" s="222">
        <v>3.4131639003753662</v>
      </c>
    </row>
    <row r="2042" spans="1:2" x14ac:dyDescent="0.3">
      <c r="A2042" s="221">
        <v>43908</v>
      </c>
      <c r="B2042" s="222">
        <v>2.7192790508270259</v>
      </c>
    </row>
    <row r="2043" spans="1:2" x14ac:dyDescent="0.3">
      <c r="A2043" s="221">
        <v>43909</v>
      </c>
      <c r="B2043" s="222">
        <v>2.953700065612793</v>
      </c>
    </row>
    <row r="2044" spans="1:2" x14ac:dyDescent="0.3">
      <c r="A2044" s="221">
        <v>43910</v>
      </c>
      <c r="B2044" s="222">
        <v>2.9912068843841548</v>
      </c>
    </row>
    <row r="2045" spans="1:2" x14ac:dyDescent="0.3">
      <c r="A2045" s="221">
        <v>43913</v>
      </c>
      <c r="B2045" s="222">
        <v>2.803669929504395</v>
      </c>
    </row>
    <row r="2046" spans="1:2" x14ac:dyDescent="0.3">
      <c r="A2046" s="221">
        <v>43914</v>
      </c>
      <c r="B2046" s="222">
        <v>3.1412360668182369</v>
      </c>
    </row>
    <row r="2047" spans="1:2" x14ac:dyDescent="0.3">
      <c r="A2047" s="221">
        <v>43915</v>
      </c>
      <c r="B2047" s="222">
        <v>3.5631930828094478</v>
      </c>
    </row>
    <row r="2048" spans="1:2" x14ac:dyDescent="0.3">
      <c r="A2048" s="221">
        <v>43916</v>
      </c>
      <c r="B2048" s="222">
        <v>3.1881198883056641</v>
      </c>
    </row>
    <row r="2049" spans="1:2" x14ac:dyDescent="0.3">
      <c r="A2049" s="221">
        <v>43917</v>
      </c>
      <c r="B2049" s="222">
        <v>2.822423934936523</v>
      </c>
    </row>
    <row r="2050" spans="1:2" x14ac:dyDescent="0.3">
      <c r="A2050" s="221">
        <v>43920</v>
      </c>
      <c r="B2050" s="222">
        <v>2.6442639827728271</v>
      </c>
    </row>
    <row r="2051" spans="1:2" x14ac:dyDescent="0.3">
      <c r="A2051" s="221">
        <v>43921</v>
      </c>
      <c r="B2051" s="222">
        <v>2.4004669189453121</v>
      </c>
    </row>
    <row r="2052" spans="1:2" x14ac:dyDescent="0.3">
      <c r="A2052" s="221">
        <v>43922</v>
      </c>
      <c r="B2052" s="222">
        <v>2.409843921661377</v>
      </c>
    </row>
    <row r="2053" spans="1:2" x14ac:dyDescent="0.3">
      <c r="A2053" s="221">
        <v>43923</v>
      </c>
      <c r="B2053" s="222">
        <v>2.1941769123077388</v>
      </c>
    </row>
    <row r="2054" spans="1:2" x14ac:dyDescent="0.3">
      <c r="A2054" s="221">
        <v>43924</v>
      </c>
      <c r="B2054" s="222">
        <v>2.2035539150238042</v>
      </c>
    </row>
    <row r="2055" spans="1:2" x14ac:dyDescent="0.3">
      <c r="A2055" s="221">
        <v>43927</v>
      </c>
      <c r="B2055" s="222">
        <v>2.3066990375518799</v>
      </c>
    </row>
    <row r="2056" spans="1:2" x14ac:dyDescent="0.3">
      <c r="A2056" s="221">
        <v>43928</v>
      </c>
      <c r="B2056" s="222">
        <v>2.3442060947418208</v>
      </c>
    </row>
    <row r="2057" spans="1:2" x14ac:dyDescent="0.3">
      <c r="A2057" s="221">
        <v>43929</v>
      </c>
      <c r="B2057" s="222">
        <v>2.4004669189453121</v>
      </c>
    </row>
    <row r="2058" spans="1:2" x14ac:dyDescent="0.3">
      <c r="A2058" s="221">
        <v>43930</v>
      </c>
      <c r="B2058" s="222">
        <v>2.4848580360412602</v>
      </c>
    </row>
    <row r="2059" spans="1:2" x14ac:dyDescent="0.3">
      <c r="A2059" s="221">
        <v>43934</v>
      </c>
      <c r="B2059" s="222">
        <v>2.4567279815673828</v>
      </c>
    </row>
    <row r="2060" spans="1:2" x14ac:dyDescent="0.3">
      <c r="A2060" s="221">
        <v>43935</v>
      </c>
      <c r="B2060" s="222">
        <v>2.7567861080169682</v>
      </c>
    </row>
    <row r="2061" spans="1:2" x14ac:dyDescent="0.3">
      <c r="A2061" s="221">
        <v>43936</v>
      </c>
      <c r="B2061" s="222">
        <v>2.7474091053009029</v>
      </c>
    </row>
    <row r="2062" spans="1:2" x14ac:dyDescent="0.3">
      <c r="A2062" s="221">
        <v>43937</v>
      </c>
      <c r="B2062" s="222">
        <v>2.5880029201507568</v>
      </c>
    </row>
    <row r="2063" spans="1:2" x14ac:dyDescent="0.3">
      <c r="A2063" s="221">
        <v>43938</v>
      </c>
      <c r="B2063" s="222">
        <v>2.6442639827728271</v>
      </c>
    </row>
    <row r="2064" spans="1:2" x14ac:dyDescent="0.3">
      <c r="A2064" s="221">
        <v>43941</v>
      </c>
      <c r="B2064" s="222">
        <v>2.6255109310150151</v>
      </c>
    </row>
    <row r="2065" spans="1:2" x14ac:dyDescent="0.3">
      <c r="A2065" s="221">
        <v>43943</v>
      </c>
      <c r="B2065" s="222">
        <v>2.794294118881226</v>
      </c>
    </row>
    <row r="2066" spans="1:2" x14ac:dyDescent="0.3">
      <c r="A2066" s="221">
        <v>43944</v>
      </c>
      <c r="B2066" s="222">
        <v>2.691148042678833</v>
      </c>
    </row>
    <row r="2067" spans="1:2" x14ac:dyDescent="0.3">
      <c r="A2067" s="221">
        <v>43945</v>
      </c>
      <c r="B2067" s="222">
        <v>2.4754810333251949</v>
      </c>
    </row>
    <row r="2068" spans="1:2" x14ac:dyDescent="0.3">
      <c r="A2068" s="221">
        <v>43948</v>
      </c>
      <c r="B2068" s="222">
        <v>2.681771993637085</v>
      </c>
    </row>
    <row r="2069" spans="1:2" x14ac:dyDescent="0.3">
      <c r="A2069" s="221">
        <v>43949</v>
      </c>
      <c r="B2069" s="222">
        <v>2.700525045394897</v>
      </c>
    </row>
    <row r="2070" spans="1:2" x14ac:dyDescent="0.3">
      <c r="A2070" s="221">
        <v>43950</v>
      </c>
      <c r="B2070" s="222">
        <v>2.7380330562591548</v>
      </c>
    </row>
    <row r="2071" spans="1:2" x14ac:dyDescent="0.3">
      <c r="A2071" s="221">
        <v>43951</v>
      </c>
      <c r="B2071" s="222">
        <v>2.6255109310150151</v>
      </c>
    </row>
    <row r="2072" spans="1:2" x14ac:dyDescent="0.3">
      <c r="A2072" s="221">
        <v>43955</v>
      </c>
      <c r="B2072" s="222">
        <v>2.6348869800567631</v>
      </c>
    </row>
    <row r="2073" spans="1:2" x14ac:dyDescent="0.3">
      <c r="A2073" s="221">
        <v>43956</v>
      </c>
      <c r="B2073" s="222">
        <v>2.6161339282989502</v>
      </c>
    </row>
    <row r="2074" spans="1:2" x14ac:dyDescent="0.3">
      <c r="A2074" s="221">
        <v>43957</v>
      </c>
      <c r="B2074" s="222">
        <v>2.6500000953674321</v>
      </c>
    </row>
    <row r="2075" spans="1:2" x14ac:dyDescent="0.3">
      <c r="A2075" s="221">
        <v>43958</v>
      </c>
      <c r="B2075" s="222">
        <v>2.630000114440918</v>
      </c>
    </row>
    <row r="2076" spans="1:2" x14ac:dyDescent="0.3">
      <c r="A2076" s="221">
        <v>43959</v>
      </c>
      <c r="B2076" s="222">
        <v>2.589999914169312</v>
      </c>
    </row>
    <row r="2077" spans="1:2" x14ac:dyDescent="0.3">
      <c r="A2077" s="221">
        <v>43962</v>
      </c>
      <c r="B2077" s="222">
        <v>2.529999971389771</v>
      </c>
    </row>
    <row r="2078" spans="1:2" x14ac:dyDescent="0.3">
      <c r="A2078" s="221">
        <v>43963</v>
      </c>
      <c r="B2078" s="222">
        <v>2.4500000476837158</v>
      </c>
    </row>
    <row r="2079" spans="1:2" x14ac:dyDescent="0.3">
      <c r="A2079" s="221">
        <v>43964</v>
      </c>
      <c r="B2079" s="222">
        <v>2.4800000190734859</v>
      </c>
    </row>
    <row r="2080" spans="1:2" x14ac:dyDescent="0.3">
      <c r="A2080" s="221">
        <v>43965</v>
      </c>
      <c r="B2080" s="222">
        <v>2.5699999332427979</v>
      </c>
    </row>
    <row r="2081" spans="1:2" x14ac:dyDescent="0.3">
      <c r="A2081" s="221">
        <v>43966</v>
      </c>
      <c r="B2081" s="222">
        <v>2.440000057220459</v>
      </c>
    </row>
    <row r="2082" spans="1:2" x14ac:dyDescent="0.3">
      <c r="A2082" s="221">
        <v>43969</v>
      </c>
      <c r="B2082" s="222">
        <v>2.440000057220459</v>
      </c>
    </row>
    <row r="2083" spans="1:2" x14ac:dyDescent="0.3">
      <c r="A2083" s="221">
        <v>43970</v>
      </c>
      <c r="B2083" s="222">
        <v>2.4800000190734859</v>
      </c>
    </row>
    <row r="2084" spans="1:2" x14ac:dyDescent="0.3">
      <c r="A2084" s="221">
        <v>43971</v>
      </c>
      <c r="B2084" s="222">
        <v>2.5</v>
      </c>
    </row>
    <row r="2085" spans="1:2" x14ac:dyDescent="0.3">
      <c r="A2085" s="221">
        <v>43972</v>
      </c>
      <c r="B2085" s="222">
        <v>2.5199999809265141</v>
      </c>
    </row>
    <row r="2086" spans="1:2" x14ac:dyDescent="0.3">
      <c r="A2086" s="221">
        <v>43973</v>
      </c>
      <c r="B2086" s="222">
        <v>2.529999971389771</v>
      </c>
    </row>
    <row r="2087" spans="1:2" x14ac:dyDescent="0.3">
      <c r="A2087" s="221">
        <v>43976</v>
      </c>
      <c r="B2087" s="222">
        <v>2.5799999237060551</v>
      </c>
    </row>
    <row r="2088" spans="1:2" x14ac:dyDescent="0.3">
      <c r="A2088" s="221">
        <v>43977</v>
      </c>
      <c r="B2088" s="222">
        <v>2.5799999237060551</v>
      </c>
    </row>
    <row r="2089" spans="1:2" x14ac:dyDescent="0.3">
      <c r="A2089" s="221">
        <v>43978</v>
      </c>
      <c r="B2089" s="222">
        <v>2.660000085830688</v>
      </c>
    </row>
    <row r="2090" spans="1:2" x14ac:dyDescent="0.3">
      <c r="A2090" s="221">
        <v>43979</v>
      </c>
      <c r="B2090" s="222">
        <v>2.720000028610229</v>
      </c>
    </row>
    <row r="2091" spans="1:2" x14ac:dyDescent="0.3">
      <c r="A2091" s="221">
        <v>43980</v>
      </c>
      <c r="B2091" s="222">
        <v>2.6500000953674321</v>
      </c>
    </row>
    <row r="2092" spans="1:2" x14ac:dyDescent="0.3">
      <c r="A2092" s="221">
        <v>43983</v>
      </c>
      <c r="B2092" s="222">
        <v>2.8199999332427979</v>
      </c>
    </row>
    <row r="2093" spans="1:2" x14ac:dyDescent="0.3">
      <c r="A2093" s="221">
        <v>43984</v>
      </c>
      <c r="B2093" s="222">
        <v>3.190000057220459</v>
      </c>
    </row>
    <row r="2094" spans="1:2" x14ac:dyDescent="0.3">
      <c r="A2094" s="221">
        <v>43985</v>
      </c>
      <c r="B2094" s="222">
        <v>3.279999971389771</v>
      </c>
    </row>
    <row r="2095" spans="1:2" x14ac:dyDescent="0.3">
      <c r="A2095" s="221">
        <v>43986</v>
      </c>
      <c r="B2095" s="222">
        <v>3.190000057220459</v>
      </c>
    </row>
    <row r="2096" spans="1:2" x14ac:dyDescent="0.3">
      <c r="A2096" s="221">
        <v>43987</v>
      </c>
      <c r="B2096" s="222">
        <v>3.1700000762939449</v>
      </c>
    </row>
    <row r="2097" spans="1:2" x14ac:dyDescent="0.3">
      <c r="A2097" s="221">
        <v>43990</v>
      </c>
      <c r="B2097" s="222">
        <v>3.2599999904632568</v>
      </c>
    </row>
    <row r="2098" spans="1:2" x14ac:dyDescent="0.3">
      <c r="A2098" s="221">
        <v>43991</v>
      </c>
      <c r="B2098" s="222">
        <v>3.2999999523162842</v>
      </c>
    </row>
    <row r="2099" spans="1:2" x14ac:dyDescent="0.3">
      <c r="A2099" s="221">
        <v>43992</v>
      </c>
      <c r="B2099" s="222">
        <v>3.619999885559082</v>
      </c>
    </row>
    <row r="2100" spans="1:2" x14ac:dyDescent="0.3">
      <c r="A2100" s="221">
        <v>43994</v>
      </c>
      <c r="B2100" s="222">
        <v>3.3499999046325679</v>
      </c>
    </row>
    <row r="2101" spans="1:2" x14ac:dyDescent="0.3">
      <c r="A2101" s="221">
        <v>43997</v>
      </c>
      <c r="B2101" s="222">
        <v>3.1800000667572021</v>
      </c>
    </row>
    <row r="2102" spans="1:2" x14ac:dyDescent="0.3">
      <c r="A2102" s="221">
        <v>43998</v>
      </c>
      <c r="B2102" s="222">
        <v>3.190000057220459</v>
      </c>
    </row>
    <row r="2103" spans="1:2" x14ac:dyDescent="0.3">
      <c r="A2103" s="221">
        <v>43999</v>
      </c>
      <c r="B2103" s="222">
        <v>3.2999999523162842</v>
      </c>
    </row>
    <row r="2104" spans="1:2" x14ac:dyDescent="0.3">
      <c r="A2104" s="221">
        <v>44000</v>
      </c>
      <c r="B2104" s="222">
        <v>3.339999914169312</v>
      </c>
    </row>
    <row r="2105" spans="1:2" x14ac:dyDescent="0.3">
      <c r="A2105" s="221">
        <v>44001</v>
      </c>
      <c r="B2105" s="222">
        <v>3.369999885559082</v>
      </c>
    </row>
    <row r="2106" spans="1:2" x14ac:dyDescent="0.3">
      <c r="A2106" s="221">
        <v>44004</v>
      </c>
      <c r="B2106" s="222">
        <v>3.7599999904632568</v>
      </c>
    </row>
    <row r="2107" spans="1:2" x14ac:dyDescent="0.3">
      <c r="A2107" s="221">
        <v>44005</v>
      </c>
      <c r="B2107" s="222">
        <v>3.6800000667572021</v>
      </c>
    </row>
    <row r="2108" spans="1:2" x14ac:dyDescent="0.3">
      <c r="A2108" s="221">
        <v>44006</v>
      </c>
      <c r="B2108" s="222">
        <v>3.559999942779541</v>
      </c>
    </row>
    <row r="2109" spans="1:2" x14ac:dyDescent="0.3">
      <c r="A2109" s="221">
        <v>44007</v>
      </c>
      <c r="B2109" s="222">
        <v>3.6099998950958252</v>
      </c>
    </row>
    <row r="2110" spans="1:2" x14ac:dyDescent="0.3">
      <c r="A2110" s="221">
        <v>44008</v>
      </c>
      <c r="B2110" s="222">
        <v>3.6700000762939449</v>
      </c>
    </row>
    <row r="2111" spans="1:2" x14ac:dyDescent="0.3">
      <c r="A2111" s="221">
        <v>44011</v>
      </c>
      <c r="B2111" s="222">
        <v>3.7400000095367432</v>
      </c>
    </row>
    <row r="2112" spans="1:2" x14ac:dyDescent="0.3">
      <c r="A2112" s="221">
        <v>44012</v>
      </c>
      <c r="B2112" s="222">
        <v>3.5799999237060551</v>
      </c>
    </row>
    <row r="2113" spans="1:2" x14ac:dyDescent="0.3">
      <c r="A2113" s="221">
        <v>44013</v>
      </c>
      <c r="B2113" s="222">
        <v>3.6099998950958252</v>
      </c>
    </row>
    <row r="2114" spans="1:2" x14ac:dyDescent="0.3">
      <c r="A2114" s="221">
        <v>44014</v>
      </c>
      <c r="B2114" s="222">
        <v>3.6099998950958252</v>
      </c>
    </row>
    <row r="2115" spans="1:2" x14ac:dyDescent="0.3">
      <c r="A2115" s="221">
        <v>44015</v>
      </c>
      <c r="B2115" s="222">
        <v>3.6400001049041748</v>
      </c>
    </row>
    <row r="2116" spans="1:2" x14ac:dyDescent="0.3">
      <c r="A2116" s="221">
        <v>44018</v>
      </c>
      <c r="B2116" s="222">
        <v>3.7000000476837158</v>
      </c>
    </row>
    <row r="2117" spans="1:2" x14ac:dyDescent="0.3">
      <c r="A2117" s="221">
        <v>44019</v>
      </c>
      <c r="B2117" s="222">
        <v>3.7100000381469731</v>
      </c>
    </row>
    <row r="2118" spans="1:2" x14ac:dyDescent="0.3">
      <c r="A2118" s="221">
        <v>44020</v>
      </c>
      <c r="B2118" s="222">
        <v>4.3400001525878906</v>
      </c>
    </row>
    <row r="2119" spans="1:2" x14ac:dyDescent="0.3">
      <c r="A2119" s="221">
        <v>44021</v>
      </c>
      <c r="B2119" s="222">
        <v>4.1599998474121094</v>
      </c>
    </row>
    <row r="2120" spans="1:2" x14ac:dyDescent="0.3">
      <c r="A2120" s="221">
        <v>44022</v>
      </c>
      <c r="B2120" s="222">
        <v>4.179999828338623</v>
      </c>
    </row>
    <row r="2121" spans="1:2" x14ac:dyDescent="0.3">
      <c r="A2121" s="221">
        <v>44025</v>
      </c>
      <c r="B2121" s="222">
        <v>4.0500001907348633</v>
      </c>
    </row>
    <row r="2122" spans="1:2" x14ac:dyDescent="0.3">
      <c r="A2122" s="221">
        <v>44026</v>
      </c>
      <c r="B2122" s="222">
        <v>4.3400001525878906</v>
      </c>
    </row>
    <row r="2123" spans="1:2" x14ac:dyDescent="0.3">
      <c r="A2123" s="221">
        <v>44027</v>
      </c>
      <c r="B2123" s="222">
        <v>4.3600001335144043</v>
      </c>
    </row>
    <row r="2124" spans="1:2" x14ac:dyDescent="0.3">
      <c r="A2124" s="221">
        <v>44028</v>
      </c>
      <c r="B2124" s="222">
        <v>4.7100000381469727</v>
      </c>
    </row>
    <row r="2125" spans="1:2" x14ac:dyDescent="0.3">
      <c r="A2125" s="221">
        <v>44029</v>
      </c>
      <c r="B2125" s="222">
        <v>5.179999828338623</v>
      </c>
    </row>
    <row r="2126" spans="1:2" x14ac:dyDescent="0.3">
      <c r="A2126" s="221">
        <v>44032</v>
      </c>
      <c r="B2126" s="222">
        <v>5.5900001525878906</v>
      </c>
    </row>
    <row r="2127" spans="1:2" x14ac:dyDescent="0.3">
      <c r="A2127" s="221">
        <v>44033</v>
      </c>
      <c r="B2127" s="222">
        <v>5.6599998474121094</v>
      </c>
    </row>
    <row r="2128" spans="1:2" x14ac:dyDescent="0.3">
      <c r="A2128" s="221">
        <v>44034</v>
      </c>
      <c r="B2128" s="222">
        <v>5.4099998474121094</v>
      </c>
    </row>
    <row r="2129" spans="1:2" x14ac:dyDescent="0.3">
      <c r="A2129" s="221">
        <v>44035</v>
      </c>
      <c r="B2129" s="222">
        <v>5.0999999046325684</v>
      </c>
    </row>
    <row r="2130" spans="1:2" x14ac:dyDescent="0.3">
      <c r="A2130" s="221">
        <v>44036</v>
      </c>
      <c r="B2130" s="222">
        <v>5.5900001525878906</v>
      </c>
    </row>
    <row r="2131" spans="1:2" x14ac:dyDescent="0.3">
      <c r="A2131" s="221">
        <v>44039</v>
      </c>
      <c r="B2131" s="222">
        <v>5.25</v>
      </c>
    </row>
    <row r="2132" spans="1:2" x14ac:dyDescent="0.3">
      <c r="A2132" s="221">
        <v>44040</v>
      </c>
      <c r="B2132" s="222">
        <v>5.119999885559082</v>
      </c>
    </row>
    <row r="2133" spans="1:2" x14ac:dyDescent="0.3">
      <c r="A2133" s="221">
        <v>44041</v>
      </c>
      <c r="B2133" s="222">
        <v>4.9699997901916504</v>
      </c>
    </row>
    <row r="2134" spans="1:2" x14ac:dyDescent="0.3">
      <c r="A2134" s="221">
        <v>44042</v>
      </c>
      <c r="B2134" s="222">
        <v>4.9800000190734863</v>
      </c>
    </row>
    <row r="2135" spans="1:2" x14ac:dyDescent="0.3">
      <c r="A2135" s="221">
        <v>44043</v>
      </c>
      <c r="B2135" s="222">
        <v>4.8299999237060547</v>
      </c>
    </row>
    <row r="2136" spans="1:2" x14ac:dyDescent="0.3">
      <c r="A2136" s="221">
        <v>44046</v>
      </c>
      <c r="B2136" s="222">
        <v>4.7800002098083496</v>
      </c>
    </row>
    <row r="2137" spans="1:2" x14ac:dyDescent="0.3">
      <c r="A2137" s="221">
        <v>44047</v>
      </c>
      <c r="B2137" s="222">
        <v>4.5999999046325684</v>
      </c>
    </row>
    <row r="2138" spans="1:2" x14ac:dyDescent="0.3">
      <c r="A2138" s="221">
        <v>44048</v>
      </c>
      <c r="B2138" s="222">
        <v>4.9699997901916504</v>
      </c>
    </row>
    <row r="2139" spans="1:2" x14ac:dyDescent="0.3">
      <c r="A2139" s="221">
        <v>44049</v>
      </c>
      <c r="B2139" s="222">
        <v>4.9499998092651367</v>
      </c>
    </row>
    <row r="2140" spans="1:2" x14ac:dyDescent="0.3">
      <c r="A2140" s="221">
        <v>44050</v>
      </c>
      <c r="B2140" s="222">
        <v>5.0199999809265137</v>
      </c>
    </row>
    <row r="2141" spans="1:2" x14ac:dyDescent="0.3">
      <c r="A2141" s="221">
        <v>44053</v>
      </c>
      <c r="B2141" s="222">
        <v>5.1500000953674316</v>
      </c>
    </row>
    <row r="2142" spans="1:2" x14ac:dyDescent="0.3">
      <c r="A2142" s="221">
        <v>44054</v>
      </c>
      <c r="B2142" s="222">
        <v>5.0799999237060547</v>
      </c>
    </row>
    <row r="2143" spans="1:2" x14ac:dyDescent="0.3">
      <c r="A2143" s="221">
        <v>44055</v>
      </c>
      <c r="B2143" s="222">
        <v>5.1999998092651367</v>
      </c>
    </row>
    <row r="2144" spans="1:2" x14ac:dyDescent="0.3">
      <c r="A2144" s="221">
        <v>44056</v>
      </c>
      <c r="B2144" s="222">
        <v>4.9000000953674316</v>
      </c>
    </row>
    <row r="2145" spans="1:2" x14ac:dyDescent="0.3">
      <c r="A2145" s="221">
        <v>44057</v>
      </c>
      <c r="B2145" s="222">
        <v>4.9800000190734863</v>
      </c>
    </row>
    <row r="2146" spans="1:2" x14ac:dyDescent="0.3">
      <c r="A2146" s="221">
        <v>44060</v>
      </c>
      <c r="B2146" s="222">
        <v>4.5300002098083496</v>
      </c>
    </row>
    <row r="2147" spans="1:2" x14ac:dyDescent="0.3">
      <c r="A2147" s="221">
        <v>44061</v>
      </c>
      <c r="B2147" s="222">
        <v>4.809999942779541</v>
      </c>
    </row>
    <row r="2148" spans="1:2" x14ac:dyDescent="0.3">
      <c r="A2148" s="221">
        <v>44062</v>
      </c>
      <c r="B2148" s="222">
        <v>4.6999998092651367</v>
      </c>
    </row>
    <row r="2149" spans="1:2" x14ac:dyDescent="0.3">
      <c r="A2149" s="221">
        <v>44063</v>
      </c>
      <c r="B2149" s="222">
        <v>4.8499999046325684</v>
      </c>
    </row>
    <row r="2150" spans="1:2" x14ac:dyDescent="0.3">
      <c r="A2150" s="221">
        <v>44064</v>
      </c>
      <c r="B2150" s="222">
        <v>4.940000057220459</v>
      </c>
    </row>
    <row r="2151" spans="1:2" x14ac:dyDescent="0.3">
      <c r="A2151" s="221">
        <v>44067</v>
      </c>
      <c r="B2151" s="222">
        <v>5.0500001907348633</v>
      </c>
    </row>
    <row r="2152" spans="1:2" x14ac:dyDescent="0.3">
      <c r="A2152" s="221">
        <v>44068</v>
      </c>
      <c r="B2152" s="222">
        <v>5.0500001907348633</v>
      </c>
    </row>
    <row r="2153" spans="1:2" x14ac:dyDescent="0.3">
      <c r="A2153" s="221">
        <v>44069</v>
      </c>
      <c r="B2153" s="222">
        <v>4.869999885559082</v>
      </c>
    </row>
    <row r="2154" spans="1:2" x14ac:dyDescent="0.3">
      <c r="A2154" s="221">
        <v>44070</v>
      </c>
      <c r="B2154" s="222">
        <v>4.75</v>
      </c>
    </row>
    <row r="2155" spans="1:2" x14ac:dyDescent="0.3">
      <c r="A2155" s="221">
        <v>44071</v>
      </c>
      <c r="B2155" s="222">
        <v>4.7199997901916504</v>
      </c>
    </row>
    <row r="2156" spans="1:2" x14ac:dyDescent="0.3">
      <c r="A2156" s="221">
        <v>44074</v>
      </c>
      <c r="B2156" s="222">
        <v>4.619999885559082</v>
      </c>
    </row>
    <row r="2157" spans="1:2" x14ac:dyDescent="0.3">
      <c r="A2157" s="221">
        <v>44075</v>
      </c>
      <c r="B2157" s="222">
        <v>4.690000057220459</v>
      </c>
    </row>
    <row r="2158" spans="1:2" x14ac:dyDescent="0.3">
      <c r="A2158" s="221">
        <v>44076</v>
      </c>
      <c r="B2158" s="222">
        <v>4.940000057220459</v>
      </c>
    </row>
    <row r="2159" spans="1:2" x14ac:dyDescent="0.3">
      <c r="A2159" s="221">
        <v>44077</v>
      </c>
      <c r="B2159" s="222">
        <v>5.0100002288818359</v>
      </c>
    </row>
    <row r="2160" spans="1:2" x14ac:dyDescent="0.3">
      <c r="A2160" s="221">
        <v>44078</v>
      </c>
      <c r="B2160" s="222">
        <v>5.1100001335144043</v>
      </c>
    </row>
    <row r="2161" spans="1:2" x14ac:dyDescent="0.3">
      <c r="A2161" s="221">
        <v>44082</v>
      </c>
      <c r="B2161" s="222">
        <v>5.3000001907348633</v>
      </c>
    </row>
    <row r="2162" spans="1:2" x14ac:dyDescent="0.3">
      <c r="A2162" s="221">
        <v>44083</v>
      </c>
      <c r="B2162" s="222">
        <v>5.2199997901916504</v>
      </c>
    </row>
    <row r="2163" spans="1:2" x14ac:dyDescent="0.3">
      <c r="A2163" s="221">
        <v>44084</v>
      </c>
      <c r="B2163" s="222">
        <v>5.1700000762939453</v>
      </c>
    </row>
    <row r="2164" spans="1:2" x14ac:dyDescent="0.3">
      <c r="A2164" s="221">
        <v>44085</v>
      </c>
      <c r="B2164" s="222">
        <v>5.0399999618530273</v>
      </c>
    </row>
    <row r="2165" spans="1:2" x14ac:dyDescent="0.3">
      <c r="A2165" s="221">
        <v>44088</v>
      </c>
      <c r="B2165" s="222">
        <v>5.3000001907348633</v>
      </c>
    </row>
    <row r="2166" spans="1:2" x14ac:dyDescent="0.3">
      <c r="A2166" s="221">
        <v>44089</v>
      </c>
      <c r="B2166" s="222">
        <v>5.380000114440918</v>
      </c>
    </row>
    <row r="2167" spans="1:2" x14ac:dyDescent="0.3">
      <c r="A2167" s="221">
        <v>44090</v>
      </c>
      <c r="B2167" s="222">
        <v>5.6999998092651367</v>
      </c>
    </row>
    <row r="2168" spans="1:2" x14ac:dyDescent="0.3">
      <c r="A2168" s="221">
        <v>44091</v>
      </c>
      <c r="B2168" s="222">
        <v>6.1500000953674316</v>
      </c>
    </row>
    <row r="2169" spans="1:2" x14ac:dyDescent="0.3">
      <c r="A2169" s="221">
        <v>44092</v>
      </c>
      <c r="B2169" s="222">
        <v>6.5500001907348633</v>
      </c>
    </row>
    <row r="2170" spans="1:2" x14ac:dyDescent="0.3">
      <c r="A2170" s="221">
        <v>44095</v>
      </c>
      <c r="B2170" s="222">
        <v>6</v>
      </c>
    </row>
    <row r="2171" spans="1:2" x14ac:dyDescent="0.3">
      <c r="A2171" s="221">
        <v>44096</v>
      </c>
      <c r="B2171" s="222">
        <v>6.1500000953674316</v>
      </c>
    </row>
    <row r="2172" spans="1:2" x14ac:dyDescent="0.3">
      <c r="A2172" s="221">
        <v>44097</v>
      </c>
      <c r="B2172" s="222">
        <v>5.869999885559082</v>
      </c>
    </row>
    <row r="2173" spans="1:2" x14ac:dyDescent="0.3">
      <c r="A2173" s="221">
        <v>44098</v>
      </c>
      <c r="B2173" s="222">
        <v>6.2300000190734863</v>
      </c>
    </row>
    <row r="2174" spans="1:2" x14ac:dyDescent="0.3">
      <c r="A2174" s="221">
        <v>44099</v>
      </c>
      <c r="B2174" s="222">
        <v>6.1599998474121094</v>
      </c>
    </row>
    <row r="2175" spans="1:2" x14ac:dyDescent="0.3">
      <c r="A2175" s="221">
        <v>44102</v>
      </c>
      <c r="B2175" s="222">
        <v>6</v>
      </c>
    </row>
    <row r="2176" spans="1:2" x14ac:dyDescent="0.3">
      <c r="A2176" s="221">
        <v>44103</v>
      </c>
      <c r="B2176" s="222">
        <v>5.9099998474121094</v>
      </c>
    </row>
    <row r="2177" spans="1:2" x14ac:dyDescent="0.3">
      <c r="A2177" s="221">
        <v>44104</v>
      </c>
      <c r="B2177" s="222">
        <v>5.940000057220459</v>
      </c>
    </row>
    <row r="2178" spans="1:2" x14ac:dyDescent="0.3">
      <c r="A2178" s="221">
        <v>44105</v>
      </c>
      <c r="B2178" s="222">
        <v>6</v>
      </c>
    </row>
    <row r="2179" spans="1:2" x14ac:dyDescent="0.3">
      <c r="A2179" s="221">
        <v>44106</v>
      </c>
      <c r="B2179" s="222">
        <v>6.2399997711181641</v>
      </c>
    </row>
    <row r="2180" spans="1:2" x14ac:dyDescent="0.3">
      <c r="A2180" s="221">
        <v>44109</v>
      </c>
      <c r="B2180" s="222">
        <v>6.1999998092651367</v>
      </c>
    </row>
    <row r="2181" spans="1:2" x14ac:dyDescent="0.3">
      <c r="A2181" s="221">
        <v>44110</v>
      </c>
      <c r="B2181" s="222">
        <v>6.6999998092651367</v>
      </c>
    </row>
    <row r="2182" spans="1:2" x14ac:dyDescent="0.3">
      <c r="A2182" s="221">
        <v>44111</v>
      </c>
      <c r="B2182" s="222">
        <v>6.7399997711181641</v>
      </c>
    </row>
    <row r="2183" spans="1:2" x14ac:dyDescent="0.3">
      <c r="A2183" s="221">
        <v>44112</v>
      </c>
      <c r="B2183" s="222">
        <v>7.119999885559082</v>
      </c>
    </row>
    <row r="2184" spans="1:2" x14ac:dyDescent="0.3">
      <c r="A2184" s="221">
        <v>44113</v>
      </c>
      <c r="B2184" s="222">
        <v>7.4699997901916504</v>
      </c>
    </row>
    <row r="2185" spans="1:2" x14ac:dyDescent="0.3">
      <c r="A2185" s="221">
        <v>44117</v>
      </c>
      <c r="B2185" s="222">
        <v>7.9899997711181641</v>
      </c>
    </row>
    <row r="2186" spans="1:2" x14ac:dyDescent="0.3">
      <c r="A2186" s="221">
        <v>44118</v>
      </c>
      <c r="B2186" s="222">
        <v>9.0299997329711914</v>
      </c>
    </row>
    <row r="2187" spans="1:2" x14ac:dyDescent="0.3">
      <c r="A2187" s="221">
        <v>44119</v>
      </c>
      <c r="B2187" s="222">
        <v>8.5299997329711914</v>
      </c>
    </row>
    <row r="2188" spans="1:2" x14ac:dyDescent="0.3">
      <c r="A2188" s="221">
        <v>44120</v>
      </c>
      <c r="B2188" s="222">
        <v>9.25</v>
      </c>
    </row>
    <row r="2189" spans="1:2" x14ac:dyDescent="0.3">
      <c r="A2189" s="221">
        <v>44123</v>
      </c>
      <c r="B2189" s="222">
        <v>9</v>
      </c>
    </row>
    <row r="2190" spans="1:2" x14ac:dyDescent="0.3">
      <c r="A2190" s="221">
        <v>44124</v>
      </c>
      <c r="B2190" s="222">
        <v>9.0399999618530273</v>
      </c>
    </row>
    <row r="2191" spans="1:2" x14ac:dyDescent="0.3">
      <c r="A2191" s="221">
        <v>44125</v>
      </c>
      <c r="B2191" s="222">
        <v>8.7799997329711914</v>
      </c>
    </row>
    <row r="2192" spans="1:2" x14ac:dyDescent="0.3">
      <c r="A2192" s="221">
        <v>44126</v>
      </c>
      <c r="B2192" s="222">
        <v>8.5900001525878906</v>
      </c>
    </row>
    <row r="2193" spans="1:2" x14ac:dyDescent="0.3">
      <c r="A2193" s="221">
        <v>44127</v>
      </c>
      <c r="B2193" s="222">
        <v>9.8599996566772461</v>
      </c>
    </row>
    <row r="2194" spans="1:2" x14ac:dyDescent="0.3">
      <c r="A2194" s="221">
        <v>44130</v>
      </c>
      <c r="B2194" s="222">
        <v>9.6000003814697266</v>
      </c>
    </row>
    <row r="2195" spans="1:2" x14ac:dyDescent="0.3">
      <c r="A2195" s="221">
        <v>44131</v>
      </c>
      <c r="B2195" s="222">
        <v>10.89999961853027</v>
      </c>
    </row>
    <row r="2196" spans="1:2" x14ac:dyDescent="0.3">
      <c r="A2196" s="221">
        <v>44132</v>
      </c>
      <c r="B2196" s="222">
        <v>10.310000419616699</v>
      </c>
    </row>
    <row r="2197" spans="1:2" x14ac:dyDescent="0.3">
      <c r="A2197" s="221">
        <v>44133</v>
      </c>
      <c r="B2197" s="222">
        <v>10.11999988555908</v>
      </c>
    </row>
    <row r="2198" spans="1:2" x14ac:dyDescent="0.3">
      <c r="A2198" s="221">
        <v>44134</v>
      </c>
      <c r="B2198" s="222">
        <v>9.3100004196166992</v>
      </c>
    </row>
    <row r="2199" spans="1:2" x14ac:dyDescent="0.3">
      <c r="A2199" s="221">
        <v>44138</v>
      </c>
      <c r="B2199" s="222">
        <v>10.989999771118161</v>
      </c>
    </row>
    <row r="2200" spans="1:2" x14ac:dyDescent="0.3">
      <c r="A2200" s="221">
        <v>44139</v>
      </c>
      <c r="B2200" s="222">
        <v>11.35000038146973</v>
      </c>
    </row>
    <row r="2201" spans="1:2" x14ac:dyDescent="0.3">
      <c r="A2201" s="221">
        <v>44140</v>
      </c>
      <c r="B2201" s="222">
        <v>11.47000026702881</v>
      </c>
    </row>
    <row r="2202" spans="1:2" x14ac:dyDescent="0.3">
      <c r="A2202" s="221">
        <v>44141</v>
      </c>
      <c r="B2202" s="222">
        <v>12.689999580383301</v>
      </c>
    </row>
    <row r="2203" spans="1:2" x14ac:dyDescent="0.3">
      <c r="A2203" s="221">
        <v>44144</v>
      </c>
      <c r="B2203" s="222">
        <v>12.47999954223633</v>
      </c>
    </row>
    <row r="2204" spans="1:2" x14ac:dyDescent="0.3">
      <c r="A2204" s="221">
        <v>44145</v>
      </c>
      <c r="B2204" s="222">
        <v>12.27000045776367</v>
      </c>
    </row>
    <row r="2205" spans="1:2" x14ac:dyDescent="0.3">
      <c r="A2205" s="221">
        <v>44146</v>
      </c>
      <c r="B2205" s="222">
        <v>11.430000305175779</v>
      </c>
    </row>
    <row r="2206" spans="1:2" x14ac:dyDescent="0.3">
      <c r="A2206" s="221">
        <v>44147</v>
      </c>
      <c r="B2206" s="222">
        <v>11.97999954223633</v>
      </c>
    </row>
    <row r="2207" spans="1:2" x14ac:dyDescent="0.3">
      <c r="A2207" s="221">
        <v>44148</v>
      </c>
      <c r="B2207" s="222">
        <v>11.590000152587891</v>
      </c>
    </row>
    <row r="2208" spans="1:2" x14ac:dyDescent="0.3">
      <c r="A2208" s="221">
        <v>44151</v>
      </c>
      <c r="B2208" s="222">
        <v>11.239999771118161</v>
      </c>
    </row>
    <row r="2209" spans="1:2" x14ac:dyDescent="0.3">
      <c r="A2209" s="221">
        <v>44152</v>
      </c>
      <c r="B2209" s="222">
        <v>11.35000038146973</v>
      </c>
    </row>
    <row r="2210" spans="1:2" x14ac:dyDescent="0.3">
      <c r="A2210" s="221">
        <v>44153</v>
      </c>
      <c r="B2210" s="222">
        <v>11.39000034332275</v>
      </c>
    </row>
    <row r="2211" spans="1:2" x14ac:dyDescent="0.3">
      <c r="A2211" s="221">
        <v>44154</v>
      </c>
      <c r="B2211" s="222">
        <v>11.5</v>
      </c>
    </row>
    <row r="2212" spans="1:2" x14ac:dyDescent="0.3">
      <c r="A2212" s="221">
        <v>44158</v>
      </c>
      <c r="B2212" s="222">
        <v>13.060000419616699</v>
      </c>
    </row>
    <row r="2213" spans="1:2" x14ac:dyDescent="0.3">
      <c r="A2213" s="221">
        <v>44159</v>
      </c>
      <c r="B2213" s="222">
        <v>12.63000011444092</v>
      </c>
    </row>
    <row r="2214" spans="1:2" x14ac:dyDescent="0.3">
      <c r="A2214" s="221">
        <v>44160</v>
      </c>
      <c r="B2214" s="222">
        <v>14.55000019073486</v>
      </c>
    </row>
    <row r="2215" spans="1:2" x14ac:dyDescent="0.3">
      <c r="A2215" s="221">
        <v>44161</v>
      </c>
      <c r="B2215" s="222">
        <v>15.079999923706049</v>
      </c>
    </row>
    <row r="2216" spans="1:2" x14ac:dyDescent="0.3">
      <c r="A2216" s="221">
        <v>44162</v>
      </c>
      <c r="B2216" s="222">
        <v>15.14999961853027</v>
      </c>
    </row>
    <row r="2217" spans="1:2" x14ac:dyDescent="0.3">
      <c r="A2217" s="221">
        <v>44165</v>
      </c>
      <c r="B2217" s="222">
        <v>14.710000038146971</v>
      </c>
    </row>
    <row r="2218" spans="1:2" x14ac:dyDescent="0.3">
      <c r="A2218" s="221">
        <v>44166</v>
      </c>
      <c r="B2218" s="222">
        <v>16.10000038146973</v>
      </c>
    </row>
    <row r="2219" spans="1:2" x14ac:dyDescent="0.3">
      <c r="A2219" s="221">
        <v>44167</v>
      </c>
      <c r="B2219" s="222">
        <v>17.239999771118161</v>
      </c>
    </row>
    <row r="2220" spans="1:2" x14ac:dyDescent="0.3">
      <c r="A2220" s="221">
        <v>44168</v>
      </c>
      <c r="B2220" s="222">
        <v>16.940000534057621</v>
      </c>
    </row>
    <row r="2221" spans="1:2" x14ac:dyDescent="0.3">
      <c r="A2221" s="221">
        <v>44169</v>
      </c>
      <c r="B2221" s="222">
        <v>16.920000076293949</v>
      </c>
    </row>
    <row r="2222" spans="1:2" x14ac:dyDescent="0.3">
      <c r="A2222" s="221">
        <v>44172</v>
      </c>
      <c r="B2222" s="222">
        <v>16.45000076293945</v>
      </c>
    </row>
    <row r="2223" spans="1:2" x14ac:dyDescent="0.3">
      <c r="A2223" s="221">
        <v>44173</v>
      </c>
      <c r="B2223" s="222">
        <v>18</v>
      </c>
    </row>
    <row r="2224" spans="1:2" x14ac:dyDescent="0.3">
      <c r="A2224" s="221">
        <v>44174</v>
      </c>
      <c r="B2224" s="222">
        <v>17.79000091552734</v>
      </c>
    </row>
    <row r="2225" spans="1:13" x14ac:dyDescent="0.3">
      <c r="A2225" s="221">
        <v>44175</v>
      </c>
      <c r="B2225" s="222">
        <v>15.329999923706049</v>
      </c>
    </row>
    <row r="2226" spans="1:13" x14ac:dyDescent="0.3">
      <c r="A2226" s="221">
        <v>44176</v>
      </c>
      <c r="B2226" s="222">
        <v>15.52999973297119</v>
      </c>
    </row>
    <row r="2227" spans="1:13" x14ac:dyDescent="0.3">
      <c r="A2227" s="221">
        <v>44179</v>
      </c>
      <c r="B2227" s="222">
        <v>15.340000152587891</v>
      </c>
    </row>
    <row r="2228" spans="1:13" x14ac:dyDescent="0.3">
      <c r="A2228" s="221">
        <v>44180</v>
      </c>
      <c r="B2228" s="222">
        <v>14.72000026702881</v>
      </c>
    </row>
    <row r="2229" spans="1:13" x14ac:dyDescent="0.3">
      <c r="A2229" s="221">
        <v>44181</v>
      </c>
      <c r="B2229" s="222">
        <v>13.960000038146971</v>
      </c>
    </row>
    <row r="2230" spans="1:13" x14ac:dyDescent="0.3">
      <c r="A2230" s="221">
        <v>44182</v>
      </c>
      <c r="B2230" s="222">
        <v>12.94999980926514</v>
      </c>
    </row>
    <row r="2231" spans="1:13" x14ac:dyDescent="0.3">
      <c r="A2231" s="221">
        <v>44183</v>
      </c>
      <c r="B2231" s="222">
        <v>14.10999965667725</v>
      </c>
    </row>
    <row r="2232" spans="1:13" x14ac:dyDescent="0.3">
      <c r="A2232" s="221">
        <v>44186</v>
      </c>
      <c r="B2232" s="222">
        <v>13.30000019073486</v>
      </c>
    </row>
    <row r="2233" spans="1:13" x14ac:dyDescent="0.3">
      <c r="A2233" s="221">
        <v>44187</v>
      </c>
      <c r="B2233" s="222">
        <v>12.960000038146971</v>
      </c>
    </row>
    <row r="2234" spans="1:13" x14ac:dyDescent="0.3">
      <c r="A2234" s="221">
        <v>44188</v>
      </c>
      <c r="B2234" s="222">
        <v>12.710000038146971</v>
      </c>
    </row>
    <row r="2235" spans="1:13" x14ac:dyDescent="0.3">
      <c r="A2235" s="221">
        <v>44193</v>
      </c>
      <c r="B2235" s="222">
        <v>12.819999694824221</v>
      </c>
    </row>
    <row r="2236" spans="1:13" x14ac:dyDescent="0.3">
      <c r="A2236" s="221">
        <v>44194</v>
      </c>
      <c r="B2236" s="222">
        <v>12.85999965667725</v>
      </c>
    </row>
    <row r="2237" spans="1:13" x14ac:dyDescent="0.3">
      <c r="A2237" s="221">
        <v>44195</v>
      </c>
      <c r="B2237" s="222">
        <v>12.64999961853027</v>
      </c>
      <c r="M2237" s="253"/>
    </row>
    <row r="2238" spans="1:13" x14ac:dyDescent="0.3">
      <c r="A2238" s="221">
        <v>44200</v>
      </c>
      <c r="B2238" s="222">
        <v>13.10999965667725</v>
      </c>
    </row>
    <row r="2239" spans="1:13" x14ac:dyDescent="0.3">
      <c r="A2239" s="221">
        <v>44201</v>
      </c>
      <c r="B2239" s="222">
        <v>12.69999980926514</v>
      </c>
    </row>
    <row r="2240" spans="1:13" x14ac:dyDescent="0.3">
      <c r="A2240" s="221">
        <v>44202</v>
      </c>
      <c r="B2240" s="222">
        <v>12.27999973297119</v>
      </c>
    </row>
    <row r="2241" spans="1:2" x14ac:dyDescent="0.3">
      <c r="A2241" s="221">
        <v>44203</v>
      </c>
      <c r="B2241" s="222">
        <v>12.72000026702881</v>
      </c>
    </row>
    <row r="2242" spans="1:2" x14ac:dyDescent="0.3">
      <c r="A2242" s="221">
        <v>44204</v>
      </c>
      <c r="B2242" s="222">
        <v>12.52000045776367</v>
      </c>
    </row>
    <row r="2243" spans="1:2" x14ac:dyDescent="0.3">
      <c r="A2243" s="221">
        <v>44207</v>
      </c>
      <c r="B2243" s="222">
        <v>12.760000228881839</v>
      </c>
    </row>
    <row r="2244" spans="1:2" x14ac:dyDescent="0.3">
      <c r="A2244" s="221">
        <v>44208</v>
      </c>
      <c r="B2244" s="222">
        <v>12.739999771118161</v>
      </c>
    </row>
    <row r="2245" spans="1:2" x14ac:dyDescent="0.3">
      <c r="A2245" s="221">
        <v>44209</v>
      </c>
      <c r="B2245" s="222">
        <v>12.430000305175779</v>
      </c>
    </row>
    <row r="2246" spans="1:2" x14ac:dyDescent="0.3">
      <c r="A2246" s="221">
        <v>44210</v>
      </c>
      <c r="B2246" s="222">
        <v>12.5</v>
      </c>
    </row>
    <row r="2247" spans="1:2" x14ac:dyDescent="0.3">
      <c r="A2247" s="221">
        <v>44211</v>
      </c>
      <c r="B2247" s="222">
        <v>12.159999847412109</v>
      </c>
    </row>
    <row r="2248" spans="1:2" x14ac:dyDescent="0.3">
      <c r="A2248" s="221">
        <v>44214</v>
      </c>
      <c r="B2248" s="222">
        <v>12.05000019073486</v>
      </c>
    </row>
    <row r="2249" spans="1:2" x14ac:dyDescent="0.3">
      <c r="A2249" s="221">
        <v>44215</v>
      </c>
      <c r="B2249" s="222">
        <v>11.60000038146973</v>
      </c>
    </row>
    <row r="2250" spans="1:2" x14ac:dyDescent="0.3">
      <c r="A2250" s="221">
        <v>44216</v>
      </c>
      <c r="B2250" s="222">
        <v>13.30000019073486</v>
      </c>
    </row>
    <row r="2251" spans="1:2" x14ac:dyDescent="0.3">
      <c r="A2251" s="221">
        <v>44217</v>
      </c>
      <c r="B2251" s="222">
        <v>14.10000038146973</v>
      </c>
    </row>
    <row r="2252" spans="1:2" x14ac:dyDescent="0.3">
      <c r="A2252" s="221">
        <v>44218</v>
      </c>
      <c r="B2252" s="222">
        <v>13.5</v>
      </c>
    </row>
    <row r="2253" spans="1:2" x14ac:dyDescent="0.3">
      <c r="A2253" s="221">
        <v>44222</v>
      </c>
      <c r="B2253" s="222">
        <v>13.52000045776367</v>
      </c>
    </row>
    <row r="2254" spans="1:2" x14ac:dyDescent="0.3">
      <c r="A2254" s="221">
        <v>44223</v>
      </c>
      <c r="B2254" s="222">
        <v>12.64999961853027</v>
      </c>
    </row>
    <row r="2255" spans="1:2" x14ac:dyDescent="0.3">
      <c r="A2255" s="221">
        <v>44224</v>
      </c>
      <c r="B2255" s="222">
        <v>12.77999973297119</v>
      </c>
    </row>
    <row r="2256" spans="1:2" x14ac:dyDescent="0.3">
      <c r="A2256" s="221">
        <v>44225</v>
      </c>
      <c r="B2256" s="222">
        <v>12.64999961853027</v>
      </c>
    </row>
    <row r="2257" spans="1:5" x14ac:dyDescent="0.3">
      <c r="A2257" s="221">
        <v>44228</v>
      </c>
      <c r="B2257" s="222">
        <v>12.840000152587891</v>
      </c>
    </row>
    <row r="2258" spans="1:5" x14ac:dyDescent="0.3">
      <c r="A2258" s="221">
        <v>44229</v>
      </c>
      <c r="B2258" s="222">
        <v>13.239999771118161</v>
      </c>
    </row>
    <row r="2259" spans="1:5" x14ac:dyDescent="0.3">
      <c r="A2259" s="227">
        <v>44230</v>
      </c>
      <c r="B2259" s="222">
        <v>12.38</v>
      </c>
      <c r="C2259" s="219"/>
      <c r="D2259" s="219"/>
      <c r="E2259" s="219"/>
    </row>
    <row r="2260" spans="1:5" x14ac:dyDescent="0.3">
      <c r="A2260" s="227">
        <v>44231</v>
      </c>
      <c r="B2260" s="222">
        <v>12.11</v>
      </c>
      <c r="C2260" s="219"/>
      <c r="D2260" s="219"/>
      <c r="E2260" s="219"/>
    </row>
    <row r="2261" spans="1:5" x14ac:dyDescent="0.3">
      <c r="A2261" s="227">
        <v>44232</v>
      </c>
      <c r="B2261" s="222">
        <v>12.15</v>
      </c>
      <c r="C2261" s="219"/>
      <c r="D2261" s="219"/>
      <c r="E2261" s="219"/>
    </row>
    <row r="2262" spans="1:5" x14ac:dyDescent="0.3">
      <c r="A2262" s="227">
        <v>44235</v>
      </c>
      <c r="B2262" s="222">
        <v>12.42</v>
      </c>
      <c r="C2262" s="219"/>
      <c r="D2262" s="219"/>
      <c r="E2262" s="219"/>
    </row>
    <row r="2263" spans="1:5" x14ac:dyDescent="0.3">
      <c r="A2263" s="227">
        <v>44236</v>
      </c>
      <c r="B2263" s="222">
        <v>12.45</v>
      </c>
      <c r="C2263" s="219"/>
      <c r="D2263" s="219"/>
      <c r="E2263" s="219"/>
    </row>
    <row r="2264" spans="1:5" x14ac:dyDescent="0.3">
      <c r="A2264" s="227">
        <v>44237</v>
      </c>
      <c r="B2264" s="222">
        <v>12.02</v>
      </c>
      <c r="C2264" s="219"/>
      <c r="D2264" s="219"/>
      <c r="E2264" s="219"/>
    </row>
    <row r="2265" spans="1:5" x14ac:dyDescent="0.3">
      <c r="A2265" s="227">
        <v>44238</v>
      </c>
      <c r="B2265" s="222">
        <v>11.86</v>
      </c>
      <c r="C2265" s="219"/>
      <c r="D2265" s="219"/>
      <c r="E2265" s="219"/>
    </row>
    <row r="2266" spans="1:5" x14ac:dyDescent="0.3">
      <c r="A2266" s="227">
        <v>44239</v>
      </c>
      <c r="B2266" s="222">
        <v>11.73</v>
      </c>
      <c r="C2266" s="219"/>
      <c r="D2266" s="219"/>
      <c r="E2266" s="219"/>
    </row>
    <row r="2267" spans="1:5" x14ac:dyDescent="0.3">
      <c r="A2267" s="227">
        <v>44244</v>
      </c>
      <c r="B2267" s="222">
        <v>11.69</v>
      </c>
      <c r="C2267" s="219"/>
      <c r="D2267" s="219"/>
      <c r="E2267" s="219"/>
    </row>
    <row r="2268" spans="1:5" x14ac:dyDescent="0.3">
      <c r="A2268" s="227">
        <v>44245</v>
      </c>
      <c r="B2268" s="222">
        <v>11.31</v>
      </c>
      <c r="C2268" s="219"/>
      <c r="D2268" s="219"/>
      <c r="E2268" s="219"/>
    </row>
    <row r="2269" spans="1:5" x14ac:dyDescent="0.3">
      <c r="A2269" s="227">
        <v>44246</v>
      </c>
      <c r="B2269" s="222">
        <v>11.43</v>
      </c>
      <c r="C2269" s="219"/>
      <c r="D2269" s="219"/>
      <c r="E2269" s="219"/>
    </row>
    <row r="2270" spans="1:5" x14ac:dyDescent="0.3">
      <c r="A2270" s="227">
        <v>44249</v>
      </c>
      <c r="B2270" s="222">
        <v>11.01</v>
      </c>
      <c r="C2270" s="219"/>
      <c r="D2270" s="219"/>
      <c r="E2270" s="219"/>
    </row>
    <row r="2271" spans="1:5" x14ac:dyDescent="0.3">
      <c r="A2271" s="227">
        <v>44250</v>
      </c>
      <c r="B2271" s="222">
        <v>11.46</v>
      </c>
      <c r="C2271" s="219"/>
      <c r="D2271" s="219"/>
      <c r="E2271" s="219"/>
    </row>
    <row r="2272" spans="1:5" x14ac:dyDescent="0.3">
      <c r="A2272" s="227">
        <v>44251</v>
      </c>
      <c r="B2272" s="222">
        <v>11.4</v>
      </c>
      <c r="C2272" s="219"/>
      <c r="D2272" s="219"/>
      <c r="E2272" s="219"/>
    </row>
    <row r="2273" spans="1:5" x14ac:dyDescent="0.3">
      <c r="A2273" s="227">
        <v>44252</v>
      </c>
      <c r="B2273" s="222">
        <v>11.07</v>
      </c>
      <c r="C2273" s="219"/>
      <c r="D2273" s="219"/>
      <c r="E2273" s="219"/>
    </row>
    <row r="2274" spans="1:5" x14ac:dyDescent="0.3">
      <c r="A2274" s="227">
        <v>44253</v>
      </c>
      <c r="B2274" s="222">
        <v>10.48</v>
      </c>
      <c r="C2274" s="219"/>
      <c r="D2274" s="219"/>
      <c r="E2274" s="219"/>
    </row>
    <row r="2275" spans="1:5" x14ac:dyDescent="0.3">
      <c r="A2275" s="227">
        <v>44256</v>
      </c>
      <c r="B2275" s="222">
        <v>10.18</v>
      </c>
      <c r="C2275" s="219"/>
      <c r="D2275" s="219"/>
      <c r="E2275" s="219"/>
    </row>
    <row r="2276" spans="1:5" x14ac:dyDescent="0.3">
      <c r="A2276" s="227">
        <v>44257</v>
      </c>
      <c r="B2276" s="222">
        <v>11.38</v>
      </c>
      <c r="C2276" s="219"/>
      <c r="D2276" s="219"/>
      <c r="E2276" s="219"/>
    </row>
    <row r="2277" spans="1:5" x14ac:dyDescent="0.3">
      <c r="A2277" s="227">
        <v>44258</v>
      </c>
      <c r="B2277" s="222">
        <v>13.21</v>
      </c>
      <c r="C2277" s="219"/>
      <c r="D2277" s="219"/>
      <c r="E2277" s="219"/>
    </row>
    <row r="2278" spans="1:5" x14ac:dyDescent="0.3">
      <c r="A2278" s="227">
        <v>44259</v>
      </c>
      <c r="B2278" s="222">
        <v>12.51</v>
      </c>
      <c r="C2278" s="219"/>
      <c r="D2278" s="219"/>
      <c r="E2278" s="219"/>
    </row>
    <row r="2279" spans="1:5" x14ac:dyDescent="0.3">
      <c r="A2279" s="227">
        <v>44260</v>
      </c>
      <c r="B2279" s="222">
        <v>12.86</v>
      </c>
      <c r="C2279" s="219"/>
      <c r="D2279" s="219"/>
      <c r="E2279" s="219"/>
    </row>
    <row r="2280" spans="1:5" x14ac:dyDescent="0.3">
      <c r="A2280" s="227">
        <v>44263</v>
      </c>
      <c r="B2280" s="222">
        <v>12.08</v>
      </c>
      <c r="C2280" s="219"/>
      <c r="D2280" s="219"/>
      <c r="E2280" s="219"/>
    </row>
    <row r="2281" spans="1:5" x14ac:dyDescent="0.3">
      <c r="A2281" s="227">
        <v>44264</v>
      </c>
      <c r="B2281" s="222">
        <v>12.71</v>
      </c>
      <c r="C2281" s="219"/>
      <c r="D2281" s="219"/>
      <c r="E2281" s="219"/>
    </row>
    <row r="2282" spans="1:5" x14ac:dyDescent="0.3">
      <c r="A2282" s="227">
        <v>44265</v>
      </c>
      <c r="B2282" s="222">
        <v>13.57</v>
      </c>
      <c r="C2282" s="219"/>
      <c r="D2282" s="219"/>
      <c r="E2282" s="219"/>
    </row>
    <row r="2283" spans="1:5" x14ac:dyDescent="0.3">
      <c r="A2283" s="227">
        <v>44266</v>
      </c>
      <c r="B2283" s="222">
        <v>13.78</v>
      </c>
      <c r="C2283" s="219"/>
      <c r="D2283" s="219"/>
      <c r="E2283" s="219"/>
    </row>
    <row r="2284" spans="1:5" x14ac:dyDescent="0.3">
      <c r="A2284" s="227">
        <v>44267</v>
      </c>
      <c r="B2284" s="222">
        <v>14.9</v>
      </c>
      <c r="C2284" s="219"/>
      <c r="D2284" s="219"/>
      <c r="E2284" s="219"/>
    </row>
    <row r="2285" spans="1:5" x14ac:dyDescent="0.3">
      <c r="A2285" s="227">
        <v>44270</v>
      </c>
      <c r="B2285" s="222">
        <v>15.93</v>
      </c>
      <c r="C2285" s="219"/>
      <c r="D2285" s="219"/>
      <c r="E2285" s="219"/>
    </row>
    <row r="2286" spans="1:5" x14ac:dyDescent="0.3">
      <c r="A2286" s="227">
        <v>44271</v>
      </c>
      <c r="B2286" s="222">
        <v>16.170000000000002</v>
      </c>
      <c r="C2286" s="219"/>
      <c r="D2286" s="219"/>
      <c r="E2286" s="219"/>
    </row>
    <row r="2287" spans="1:5" x14ac:dyDescent="0.3">
      <c r="A2287" s="227">
        <v>44272</v>
      </c>
      <c r="B2287" s="222">
        <v>17.649999999999999</v>
      </c>
      <c r="C2287" s="219"/>
      <c r="D2287" s="219"/>
      <c r="E2287" s="219"/>
    </row>
    <row r="2288" spans="1:5" x14ac:dyDescent="0.3">
      <c r="A2288" s="227">
        <v>44273</v>
      </c>
      <c r="B2288" s="222">
        <v>18.29</v>
      </c>
      <c r="C2288" s="219"/>
      <c r="D2288" s="219"/>
      <c r="E2288" s="219"/>
    </row>
    <row r="2289" spans="1:5" x14ac:dyDescent="0.3">
      <c r="A2289" s="227">
        <v>44274</v>
      </c>
      <c r="B2289" s="222">
        <v>18</v>
      </c>
      <c r="C2289" s="219"/>
      <c r="D2289" s="219"/>
      <c r="E2289" s="219"/>
    </row>
    <row r="2290" spans="1:5" x14ac:dyDescent="0.3">
      <c r="A2290" s="227">
        <v>44277</v>
      </c>
      <c r="B2290" s="222">
        <v>15.89</v>
      </c>
      <c r="C2290" s="219"/>
      <c r="D2290" s="219"/>
      <c r="E2290" s="219"/>
    </row>
    <row r="2291" spans="1:5" x14ac:dyDescent="0.3">
      <c r="A2291" s="227">
        <v>44278</v>
      </c>
      <c r="B2291" s="222">
        <v>16.63</v>
      </c>
      <c r="C2291" s="219"/>
      <c r="D2291" s="219"/>
      <c r="E2291" s="219"/>
    </row>
    <row r="2292" spans="1:5" x14ac:dyDescent="0.3">
      <c r="A2292" s="227">
        <v>44279</v>
      </c>
      <c r="B2292" s="222">
        <v>17.52</v>
      </c>
      <c r="C2292" s="219"/>
      <c r="D2292" s="219"/>
      <c r="E2292" s="219"/>
    </row>
    <row r="2293" spans="1:5" x14ac:dyDescent="0.3">
      <c r="A2293" s="227">
        <v>44280</v>
      </c>
      <c r="B2293" s="222">
        <v>16.98</v>
      </c>
      <c r="C2293" s="219"/>
      <c r="D2293" s="219"/>
      <c r="E2293" s="219"/>
    </row>
    <row r="2294" spans="1:5" x14ac:dyDescent="0.3">
      <c r="A2294" s="227">
        <v>44281</v>
      </c>
      <c r="B2294" s="222">
        <v>18.5</v>
      </c>
      <c r="C2294" s="219"/>
      <c r="D2294" s="219"/>
      <c r="E2294" s="219"/>
    </row>
    <row r="2295" spans="1:5" x14ac:dyDescent="0.3">
      <c r="A2295" s="227">
        <v>44284</v>
      </c>
      <c r="B2295" s="222">
        <v>19.45</v>
      </c>
      <c r="C2295" s="219"/>
      <c r="D2295" s="219"/>
      <c r="E2295" s="219"/>
    </row>
    <row r="2296" spans="1:5" x14ac:dyDescent="0.3">
      <c r="A2296" s="227">
        <v>44285</v>
      </c>
      <c r="B2296" s="222">
        <v>18.8</v>
      </c>
      <c r="C2296" s="219"/>
      <c r="D2296" s="219"/>
      <c r="E2296" s="219"/>
    </row>
    <row r="2297" spans="1:5" x14ac:dyDescent="0.3">
      <c r="A2297" s="227">
        <v>44286</v>
      </c>
      <c r="B2297" s="222">
        <v>18.739999999999998</v>
      </c>
      <c r="C2297" s="219"/>
      <c r="D2297" s="219"/>
      <c r="E2297" s="219"/>
    </row>
    <row r="2298" spans="1:5" x14ac:dyDescent="0.3">
      <c r="A2298" s="227">
        <v>44287</v>
      </c>
      <c r="B2298" s="222">
        <v>18.45</v>
      </c>
      <c r="C2298" s="219"/>
      <c r="D2298" s="219"/>
      <c r="E2298" s="219"/>
    </row>
    <row r="2299" spans="1:5" x14ac:dyDescent="0.3">
      <c r="A2299" s="227">
        <v>44291</v>
      </c>
      <c r="B2299" s="222">
        <v>18.329999999999998</v>
      </c>
      <c r="C2299" s="219"/>
      <c r="D2299" s="219"/>
      <c r="E2299" s="219"/>
    </row>
    <row r="2300" spans="1:5" x14ac:dyDescent="0.3">
      <c r="A2300" s="227">
        <v>44292</v>
      </c>
      <c r="B2300" s="222">
        <v>18.97</v>
      </c>
      <c r="C2300" s="219"/>
      <c r="D2300" s="219"/>
      <c r="E2300" s="219"/>
    </row>
    <row r="2301" spans="1:5" x14ac:dyDescent="0.3">
      <c r="A2301" s="227">
        <v>44293</v>
      </c>
      <c r="B2301" s="222">
        <v>19.14</v>
      </c>
      <c r="C2301" s="219"/>
      <c r="D2301" s="219"/>
      <c r="E2301" s="219"/>
    </row>
    <row r="2302" spans="1:5" x14ac:dyDescent="0.3">
      <c r="A2302" s="227">
        <v>44294</v>
      </c>
      <c r="B2302" s="222">
        <v>18.59</v>
      </c>
      <c r="C2302" s="219"/>
      <c r="D2302" s="219"/>
      <c r="E2302" s="219"/>
    </row>
    <row r="2303" spans="1:5" x14ac:dyDescent="0.3">
      <c r="A2303" s="227">
        <v>44295</v>
      </c>
      <c r="B2303" s="222">
        <v>18.25</v>
      </c>
      <c r="C2303" s="219"/>
      <c r="D2303" s="219"/>
      <c r="E2303" s="219"/>
    </row>
    <row r="2304" spans="1:5" x14ac:dyDescent="0.3">
      <c r="A2304" s="227">
        <v>44298</v>
      </c>
      <c r="B2304" s="222">
        <v>17.809999999999999</v>
      </c>
      <c r="C2304" s="219"/>
      <c r="D2304" s="219"/>
      <c r="E2304" s="219"/>
    </row>
    <row r="2305" spans="1:5" x14ac:dyDescent="0.3">
      <c r="A2305" s="227">
        <v>44299</v>
      </c>
      <c r="B2305" s="222">
        <v>17.260000000000002</v>
      </c>
      <c r="C2305" s="219"/>
      <c r="D2305" s="219"/>
      <c r="E2305" s="219"/>
    </row>
    <row r="2306" spans="1:5" x14ac:dyDescent="0.3">
      <c r="A2306" s="227">
        <v>44300</v>
      </c>
      <c r="B2306" s="222">
        <v>18.239999999999998</v>
      </c>
      <c r="C2306" s="219"/>
      <c r="D2306" s="219"/>
      <c r="E2306" s="219"/>
    </row>
    <row r="2307" spans="1:5" x14ac:dyDescent="0.3">
      <c r="A2307" s="227">
        <v>44301</v>
      </c>
      <c r="B2307" s="222">
        <v>18.34</v>
      </c>
      <c r="C2307" s="219"/>
      <c r="D2307" s="219"/>
      <c r="E2307" s="219"/>
    </row>
    <row r="2308" spans="1:5" x14ac:dyDescent="0.3">
      <c r="A2308" s="227">
        <v>44302</v>
      </c>
      <c r="B2308" s="222">
        <v>17.71</v>
      </c>
      <c r="C2308" s="219"/>
      <c r="D2308" s="219"/>
      <c r="E2308" s="219"/>
    </row>
    <row r="2309" spans="1:5" x14ac:dyDescent="0.3">
      <c r="A2309" s="227">
        <v>44305</v>
      </c>
      <c r="B2309" s="222">
        <v>18.13</v>
      </c>
      <c r="C2309" s="219"/>
      <c r="D2309" s="219"/>
      <c r="E2309" s="219"/>
    </row>
    <row r="2310" spans="1:5" x14ac:dyDescent="0.3">
      <c r="A2310" s="227">
        <v>44306</v>
      </c>
      <c r="B2310" s="222">
        <v>20.58</v>
      </c>
      <c r="C2310" s="219"/>
      <c r="D2310" s="219"/>
      <c r="E2310" s="219"/>
    </row>
    <row r="2311" spans="1:5" x14ac:dyDescent="0.3">
      <c r="A2311" s="227">
        <v>44308</v>
      </c>
      <c r="B2311" s="222">
        <v>22.01</v>
      </c>
      <c r="C2311" s="219"/>
      <c r="D2311" s="219"/>
      <c r="E2311" s="219"/>
    </row>
    <row r="2312" spans="1:5" x14ac:dyDescent="0.3">
      <c r="A2312" s="227">
        <v>44309</v>
      </c>
      <c r="B2312" s="222">
        <v>23</v>
      </c>
      <c r="C2312" s="219"/>
      <c r="D2312" s="219"/>
      <c r="E2312" s="219"/>
    </row>
    <row r="2313" spans="1:5" x14ac:dyDescent="0.3">
      <c r="A2313" s="227">
        <v>44312</v>
      </c>
      <c r="B2313" s="222">
        <v>24.01</v>
      </c>
      <c r="C2313" s="219"/>
      <c r="D2313" s="219"/>
      <c r="E2313" s="219"/>
    </row>
    <row r="2314" spans="1:5" x14ac:dyDescent="0.3">
      <c r="A2314" s="227">
        <v>44313</v>
      </c>
      <c r="B2314" s="222">
        <v>23.93</v>
      </c>
      <c r="C2314" s="219"/>
      <c r="D2314" s="219"/>
      <c r="E2314" s="219"/>
    </row>
    <row r="2315" spans="1:5" x14ac:dyDescent="0.3">
      <c r="A2315" s="227">
        <v>44314</v>
      </c>
      <c r="B2315" s="222">
        <v>22.89</v>
      </c>
      <c r="C2315" s="219"/>
      <c r="D2315" s="219"/>
      <c r="E2315" s="219"/>
    </row>
    <row r="2316" spans="1:5" x14ac:dyDescent="0.3">
      <c r="A2316" s="227">
        <v>44315</v>
      </c>
      <c r="B2316" s="222">
        <v>25.14</v>
      </c>
      <c r="C2316" s="219"/>
      <c r="D2316" s="219"/>
      <c r="E2316" s="219"/>
    </row>
    <row r="2317" spans="1:5" x14ac:dyDescent="0.3">
      <c r="A2317" s="227">
        <v>44316</v>
      </c>
      <c r="B2317" s="222">
        <v>24.8</v>
      </c>
      <c r="C2317" s="219"/>
      <c r="D2317" s="219"/>
      <c r="E2317" s="219"/>
    </row>
    <row r="2318" spans="1:5" x14ac:dyDescent="0.3">
      <c r="A2318" s="227">
        <v>44319</v>
      </c>
      <c r="B2318" s="222">
        <v>22.95</v>
      </c>
      <c r="C2318" s="219"/>
      <c r="D2318" s="219"/>
      <c r="E2318" s="219"/>
    </row>
    <row r="2319" spans="1:5" x14ac:dyDescent="0.3">
      <c r="A2319" s="227">
        <v>44320</v>
      </c>
      <c r="B2319" s="222">
        <v>22.44</v>
      </c>
      <c r="C2319" s="219"/>
      <c r="D2319" s="219"/>
      <c r="E2319" s="219"/>
    </row>
    <row r="2320" spans="1:5" x14ac:dyDescent="0.3">
      <c r="A2320" s="227">
        <v>44321</v>
      </c>
      <c r="B2320" s="222">
        <v>21.68</v>
      </c>
      <c r="C2320" s="219"/>
      <c r="D2320" s="219"/>
      <c r="E2320" s="219"/>
    </row>
    <row r="2321" spans="1:5" x14ac:dyDescent="0.3">
      <c r="A2321" s="227">
        <v>44322</v>
      </c>
      <c r="B2321" s="222">
        <v>23.75</v>
      </c>
      <c r="C2321" s="219"/>
      <c r="D2321" s="219"/>
      <c r="E2321" s="219"/>
    </row>
    <row r="2322" spans="1:5" x14ac:dyDescent="0.3">
      <c r="A2322" s="227">
        <v>44323</v>
      </c>
      <c r="B2322" s="222">
        <v>23.14</v>
      </c>
      <c r="C2322" s="219"/>
      <c r="D2322" s="219"/>
      <c r="E2322" s="219"/>
    </row>
    <row r="2323" spans="1:5" x14ac:dyDescent="0.3">
      <c r="A2323" s="227">
        <v>44326</v>
      </c>
      <c r="B2323" s="222">
        <v>23.4</v>
      </c>
      <c r="C2323" s="219"/>
      <c r="D2323" s="219"/>
      <c r="E2323" s="219"/>
    </row>
    <row r="2324" spans="1:5" x14ac:dyDescent="0.3">
      <c r="A2324" s="227">
        <v>44327</v>
      </c>
      <c r="B2324" s="222">
        <v>23.71</v>
      </c>
      <c r="C2324" s="219"/>
      <c r="D2324" s="219"/>
      <c r="E2324" s="219"/>
    </row>
    <row r="2325" spans="1:5" x14ac:dyDescent="0.3">
      <c r="A2325" s="227">
        <v>44328</v>
      </c>
      <c r="B2325" s="222">
        <v>27</v>
      </c>
      <c r="C2325" s="219"/>
      <c r="D2325" s="219"/>
      <c r="E2325" s="219"/>
    </row>
    <row r="2326" spans="1:5" x14ac:dyDescent="0.3">
      <c r="A2326" s="227">
        <v>44329</v>
      </c>
      <c r="B2326" s="222">
        <v>27.22</v>
      </c>
      <c r="C2326" s="219"/>
      <c r="D2326" s="219"/>
      <c r="E2326" s="219"/>
    </row>
    <row r="2327" spans="1:5" x14ac:dyDescent="0.3">
      <c r="A2327" s="227">
        <v>44330</v>
      </c>
      <c r="B2327" s="222">
        <v>29.21</v>
      </c>
      <c r="C2327" s="219"/>
      <c r="D2327" s="219"/>
      <c r="E2327" s="219"/>
    </row>
    <row r="2328" spans="1:5" x14ac:dyDescent="0.3">
      <c r="A2328" s="227">
        <v>44333</v>
      </c>
      <c r="B2328" s="222">
        <v>27.67</v>
      </c>
      <c r="C2328" s="219"/>
      <c r="D2328" s="219"/>
      <c r="E2328" s="219"/>
    </row>
    <row r="2329" spans="1:5" x14ac:dyDescent="0.3">
      <c r="A2329" s="227">
        <v>44334</v>
      </c>
      <c r="B2329" s="222">
        <v>31.65</v>
      </c>
      <c r="C2329" s="219"/>
      <c r="D2329" s="219"/>
      <c r="E2329" s="219"/>
    </row>
    <row r="2330" spans="1:5" x14ac:dyDescent="0.3">
      <c r="A2330" s="227">
        <v>44335</v>
      </c>
      <c r="B2330" s="222">
        <v>32.67</v>
      </c>
      <c r="C2330" s="219"/>
      <c r="D2330" s="219"/>
      <c r="E2330" s="219"/>
    </row>
    <row r="2331" spans="1:5" x14ac:dyDescent="0.3">
      <c r="A2331" s="227">
        <v>44336</v>
      </c>
      <c r="B2331" s="222">
        <v>31.88</v>
      </c>
      <c r="C2331" s="219"/>
      <c r="D2331" s="219"/>
      <c r="E2331" s="219"/>
    </row>
    <row r="2332" spans="1:5" x14ac:dyDescent="0.3">
      <c r="A2332" s="227">
        <v>44337</v>
      </c>
      <c r="B2332" s="222">
        <v>31.9</v>
      </c>
      <c r="C2332" s="219"/>
      <c r="D2332" s="219"/>
      <c r="E2332" s="219"/>
    </row>
    <row r="2333" spans="1:5" x14ac:dyDescent="0.3">
      <c r="A2333" s="227">
        <v>44340</v>
      </c>
      <c r="B2333" s="222">
        <v>31.93</v>
      </c>
      <c r="C2333" s="219"/>
      <c r="D2333" s="219"/>
      <c r="E2333" s="219"/>
    </row>
    <row r="2334" spans="1:5" x14ac:dyDescent="0.3">
      <c r="A2334" s="227">
        <v>44341</v>
      </c>
      <c r="B2334" s="222">
        <v>31.03</v>
      </c>
      <c r="C2334" s="219"/>
      <c r="D2334" s="219"/>
      <c r="E2334" s="219"/>
    </row>
    <row r="2335" spans="1:5" x14ac:dyDescent="0.3">
      <c r="A2335" s="227">
        <v>44342</v>
      </c>
      <c r="B2335" s="222">
        <v>33.83</v>
      </c>
      <c r="C2335" s="219"/>
      <c r="D2335" s="219"/>
      <c r="E2335" s="219"/>
    </row>
    <row r="2336" spans="1:5" x14ac:dyDescent="0.3">
      <c r="A2336" s="227">
        <v>44343</v>
      </c>
      <c r="B2336" s="222">
        <v>33.56</v>
      </c>
      <c r="C2336" s="219"/>
      <c r="D2336" s="219"/>
      <c r="E2336" s="219"/>
    </row>
    <row r="2337" spans="1:5" x14ac:dyDescent="0.3">
      <c r="A2337" s="227">
        <v>44344</v>
      </c>
      <c r="B2337" s="222">
        <v>32.270000000000003</v>
      </c>
      <c r="C2337" s="219"/>
      <c r="D2337" s="219"/>
      <c r="E2337" s="219"/>
    </row>
    <row r="2338" spans="1:5" x14ac:dyDescent="0.3">
      <c r="A2338" s="227">
        <v>44347</v>
      </c>
      <c r="B2338" s="222">
        <v>31.9</v>
      </c>
      <c r="C2338" s="219"/>
      <c r="D2338" s="219"/>
      <c r="E2338" s="219"/>
    </row>
    <row r="2339" spans="1:5" x14ac:dyDescent="0.3">
      <c r="A2339" s="227">
        <v>44348</v>
      </c>
      <c r="B2339" s="222">
        <v>32</v>
      </c>
      <c r="C2339" s="219"/>
      <c r="D2339" s="219"/>
      <c r="E2339" s="219"/>
    </row>
    <row r="2340" spans="1:5" x14ac:dyDescent="0.3">
      <c r="A2340" s="227">
        <v>44349</v>
      </c>
      <c r="B2340" s="222">
        <v>30.83</v>
      </c>
      <c r="C2340" s="219"/>
      <c r="D2340" s="219"/>
      <c r="E2340" s="219"/>
    </row>
    <row r="2341" spans="1:5" x14ac:dyDescent="0.3">
      <c r="A2341" s="227">
        <v>44351</v>
      </c>
      <c r="B2341" s="222">
        <v>32.71</v>
      </c>
      <c r="C2341" s="219"/>
      <c r="D2341" s="219"/>
      <c r="E2341" s="219"/>
    </row>
    <row r="2342" spans="1:5" x14ac:dyDescent="0.3">
      <c r="A2342" s="227">
        <v>44354</v>
      </c>
      <c r="B2342" s="222">
        <v>31.14</v>
      </c>
      <c r="C2342" s="219"/>
      <c r="D2342" s="219"/>
      <c r="E2342" s="219"/>
    </row>
    <row r="2343" spans="1:5" x14ac:dyDescent="0.3">
      <c r="A2343" s="227">
        <v>44355</v>
      </c>
      <c r="B2343" s="222">
        <v>28.82</v>
      </c>
      <c r="C2343" s="219"/>
      <c r="D2343" s="219"/>
      <c r="E2343" s="219"/>
    </row>
    <row r="2344" spans="1:5" x14ac:dyDescent="0.3">
      <c r="A2344" s="227">
        <v>44356</v>
      </c>
      <c r="B2344" s="222">
        <v>28.21</v>
      </c>
      <c r="C2344" s="219"/>
      <c r="D2344" s="219"/>
      <c r="E2344" s="219"/>
    </row>
    <row r="2345" spans="1:5" x14ac:dyDescent="0.3">
      <c r="A2345" s="227">
        <v>44357</v>
      </c>
      <c r="B2345" s="222">
        <v>28.41</v>
      </c>
      <c r="C2345" s="219"/>
      <c r="D2345" s="219"/>
      <c r="E2345" s="219"/>
    </row>
    <row r="2346" spans="1:5" x14ac:dyDescent="0.3">
      <c r="A2346" s="227">
        <v>44358</v>
      </c>
      <c r="B2346" s="222">
        <v>28.74</v>
      </c>
      <c r="C2346" s="219"/>
      <c r="D2346" s="219"/>
      <c r="E2346" s="219"/>
    </row>
    <row r="2347" spans="1:5" x14ac:dyDescent="0.3">
      <c r="A2347" s="227">
        <v>44361</v>
      </c>
      <c r="B2347" s="222">
        <v>28</v>
      </c>
      <c r="C2347" s="219"/>
      <c r="D2347" s="219"/>
      <c r="E2347" s="219"/>
    </row>
    <row r="2348" spans="1:5" x14ac:dyDescent="0.3">
      <c r="A2348" s="227">
        <v>44362</v>
      </c>
      <c r="B2348" s="222">
        <v>26.32</v>
      </c>
      <c r="C2348" s="219"/>
      <c r="D2348" s="219"/>
      <c r="E2348" s="219"/>
    </row>
    <row r="2349" spans="1:5" x14ac:dyDescent="0.3">
      <c r="A2349" s="227">
        <v>44363</v>
      </c>
      <c r="B2349" s="222">
        <v>26.15</v>
      </c>
      <c r="C2349" s="219"/>
      <c r="D2349" s="219"/>
      <c r="E2349" s="219"/>
    </row>
    <row r="2350" spans="1:5" x14ac:dyDescent="0.3">
      <c r="A2350" s="227">
        <v>44364</v>
      </c>
      <c r="B2350" s="222">
        <v>24.51</v>
      </c>
      <c r="C2350" s="219"/>
      <c r="D2350" s="219"/>
      <c r="E2350" s="219"/>
    </row>
    <row r="2351" spans="1:5" x14ac:dyDescent="0.3">
      <c r="A2351" s="227">
        <v>44365</v>
      </c>
      <c r="B2351" s="222">
        <v>25.75</v>
      </c>
      <c r="C2351" s="219"/>
      <c r="D2351" s="219"/>
      <c r="E2351" s="219"/>
    </row>
    <row r="2352" spans="1:5" x14ac:dyDescent="0.3">
      <c r="A2352" s="227">
        <v>44368</v>
      </c>
      <c r="B2352" s="222">
        <v>25.34</v>
      </c>
      <c r="C2352" s="219"/>
      <c r="D2352" s="219"/>
      <c r="E2352" s="219"/>
    </row>
    <row r="2353" spans="1:5" x14ac:dyDescent="0.3">
      <c r="A2353" s="227">
        <v>44369</v>
      </c>
      <c r="B2353" s="222">
        <v>24.81</v>
      </c>
      <c r="C2353" s="219"/>
      <c r="D2353" s="219"/>
      <c r="E2353" s="219"/>
    </row>
    <row r="2354" spans="1:5" x14ac:dyDescent="0.3">
      <c r="A2354" s="227">
        <v>44370</v>
      </c>
      <c r="B2354" s="222">
        <v>25.1</v>
      </c>
      <c r="C2354" s="219"/>
      <c r="D2354" s="219"/>
      <c r="E2354" s="219"/>
    </row>
    <row r="2355" spans="1:5" x14ac:dyDescent="0.3">
      <c r="A2355" s="227">
        <v>44371</v>
      </c>
      <c r="B2355" s="222">
        <v>24.3</v>
      </c>
      <c r="C2355" s="219"/>
      <c r="D2355" s="219"/>
      <c r="E2355" s="219"/>
    </row>
    <row r="2356" spans="1:5" x14ac:dyDescent="0.3">
      <c r="A2356" s="227">
        <v>44372</v>
      </c>
      <c r="B2356" s="222">
        <v>23.38</v>
      </c>
      <c r="C2356" s="219"/>
      <c r="D2356" s="219"/>
      <c r="E2356" s="219"/>
    </row>
    <row r="2357" spans="1:5" x14ac:dyDescent="0.3">
      <c r="A2357" s="227">
        <v>44375</v>
      </c>
      <c r="B2357" s="222">
        <v>22.69</v>
      </c>
      <c r="C2357" s="219"/>
      <c r="D2357" s="219"/>
      <c r="E2357" s="219"/>
    </row>
    <row r="2358" spans="1:5" x14ac:dyDescent="0.3">
      <c r="A2358" s="227">
        <v>44376</v>
      </c>
      <c r="B2358" s="222">
        <v>22.29</v>
      </c>
      <c r="C2358" s="219"/>
      <c r="D2358" s="219"/>
      <c r="E2358" s="219"/>
    </row>
    <row r="2359" spans="1:5" x14ac:dyDescent="0.3">
      <c r="A2359" s="227">
        <v>44377</v>
      </c>
      <c r="B2359" s="222">
        <v>24.71</v>
      </c>
      <c r="C2359" s="219"/>
      <c r="D2359" s="219"/>
      <c r="E2359" s="219"/>
    </row>
    <row r="2360" spans="1:5" x14ac:dyDescent="0.3">
      <c r="A2360" s="227">
        <v>44378</v>
      </c>
      <c r="B2360" s="222">
        <v>23.8</v>
      </c>
      <c r="C2360" s="219"/>
      <c r="D2360" s="219"/>
      <c r="E2360" s="219"/>
    </row>
    <row r="2361" spans="1:5" x14ac:dyDescent="0.3">
      <c r="A2361" s="227">
        <v>44379</v>
      </c>
      <c r="B2361" s="222">
        <v>23.78</v>
      </c>
      <c r="C2361" s="219"/>
      <c r="D2361" s="219"/>
      <c r="E2361" s="219"/>
    </row>
    <row r="2362" spans="1:5" x14ac:dyDescent="0.3">
      <c r="A2362" s="227">
        <v>44382</v>
      </c>
      <c r="B2362" s="222">
        <v>24.48</v>
      </c>
      <c r="C2362" s="219"/>
      <c r="D2362" s="219"/>
      <c r="E2362" s="219"/>
    </row>
    <row r="2363" spans="1:5" x14ac:dyDescent="0.3">
      <c r="A2363" s="227">
        <v>44383</v>
      </c>
      <c r="B2363" s="222">
        <v>23.7</v>
      </c>
      <c r="C2363" s="219"/>
      <c r="D2363" s="219"/>
      <c r="E2363" s="219"/>
    </row>
    <row r="2364" spans="1:5" x14ac:dyDescent="0.3">
      <c r="A2364" s="227">
        <v>44384</v>
      </c>
      <c r="B2364" s="222">
        <v>24.07</v>
      </c>
      <c r="C2364" s="219"/>
      <c r="D2364" s="219"/>
      <c r="E2364" s="219"/>
    </row>
    <row r="2365" spans="1:5" x14ac:dyDescent="0.3">
      <c r="A2365" s="227">
        <v>44385</v>
      </c>
      <c r="B2365" s="222">
        <v>24.08</v>
      </c>
      <c r="C2365" s="219"/>
      <c r="D2365" s="219"/>
      <c r="E2365" s="219"/>
    </row>
    <row r="2366" spans="1:5" x14ac:dyDescent="0.3">
      <c r="A2366" s="227">
        <v>44389</v>
      </c>
      <c r="B2366" s="222">
        <v>23.74</v>
      </c>
      <c r="C2366" s="219"/>
      <c r="D2366" s="219"/>
      <c r="E2366" s="219"/>
    </row>
    <row r="2367" spans="1:5" x14ac:dyDescent="0.3">
      <c r="A2367" s="227">
        <v>44390</v>
      </c>
      <c r="B2367" s="222">
        <v>24.35</v>
      </c>
      <c r="C2367" s="219"/>
      <c r="D2367" s="219"/>
      <c r="E2367" s="219"/>
    </row>
    <row r="2368" spans="1:5" x14ac:dyDescent="0.3">
      <c r="A2368" s="227">
        <v>44391</v>
      </c>
      <c r="B2368" s="222">
        <v>23.59</v>
      </c>
      <c r="C2368" s="219"/>
      <c r="D2368" s="219"/>
      <c r="E2368" s="219"/>
    </row>
    <row r="2369" spans="1:5" x14ac:dyDescent="0.3">
      <c r="A2369" s="227">
        <v>44392</v>
      </c>
      <c r="B2369" s="222">
        <v>22.64</v>
      </c>
      <c r="C2369" s="219"/>
      <c r="D2369" s="219"/>
      <c r="E2369" s="219"/>
    </row>
    <row r="2370" spans="1:5" x14ac:dyDescent="0.3">
      <c r="A2370" s="227">
        <v>44393</v>
      </c>
      <c r="B2370" s="222">
        <v>21.99</v>
      </c>
      <c r="C2370" s="219"/>
      <c r="D2370" s="219"/>
      <c r="E2370" s="219"/>
    </row>
    <row r="2371" spans="1:5" x14ac:dyDescent="0.3">
      <c r="A2371" s="227">
        <v>44396</v>
      </c>
      <c r="B2371" s="222">
        <v>22.34</v>
      </c>
      <c r="C2371" s="219"/>
      <c r="D2371" s="219"/>
      <c r="E2371" s="219"/>
    </row>
    <row r="2372" spans="1:5" x14ac:dyDescent="0.3">
      <c r="A2372" s="227">
        <v>44397</v>
      </c>
      <c r="B2372" s="222">
        <v>22.37</v>
      </c>
      <c r="C2372" s="219"/>
      <c r="D2372" s="219"/>
      <c r="E2372" s="219"/>
    </row>
    <row r="2373" spans="1:5" x14ac:dyDescent="0.3">
      <c r="A2373" s="227">
        <v>44398</v>
      </c>
      <c r="B2373" s="222">
        <v>22.21</v>
      </c>
      <c r="C2373" s="219"/>
      <c r="D2373" s="219"/>
      <c r="E2373" s="219"/>
    </row>
    <row r="2374" spans="1:5" x14ac:dyDescent="0.3">
      <c r="A2374" s="227">
        <v>44399</v>
      </c>
      <c r="B2374" s="222">
        <v>22.95</v>
      </c>
      <c r="C2374" s="219"/>
      <c r="D2374" s="219"/>
      <c r="E2374" s="219"/>
    </row>
    <row r="2375" spans="1:5" x14ac:dyDescent="0.3">
      <c r="A2375" s="227">
        <v>44400</v>
      </c>
      <c r="B2375" s="222">
        <v>22.38</v>
      </c>
      <c r="C2375" s="219"/>
      <c r="D2375" s="219"/>
      <c r="E2375" s="219"/>
    </row>
    <row r="2376" spans="1:5" x14ac:dyDescent="0.3">
      <c r="A2376" s="227">
        <v>44403</v>
      </c>
      <c r="B2376" s="222">
        <v>22.56</v>
      </c>
      <c r="C2376" s="219"/>
      <c r="D2376" s="219"/>
      <c r="E2376" s="219"/>
    </row>
    <row r="2377" spans="1:5" x14ac:dyDescent="0.3">
      <c r="A2377" s="227">
        <v>44404</v>
      </c>
      <c r="B2377" s="222">
        <v>22.39</v>
      </c>
      <c r="C2377" s="219"/>
      <c r="D2377" s="219"/>
      <c r="E2377" s="219"/>
    </row>
    <row r="2378" spans="1:5" x14ac:dyDescent="0.3">
      <c r="A2378" s="227">
        <v>44405</v>
      </c>
      <c r="B2378" s="222">
        <v>22.21</v>
      </c>
      <c r="C2378" s="219"/>
      <c r="D2378" s="219"/>
      <c r="E2378" s="219"/>
    </row>
    <row r="2379" spans="1:5" x14ac:dyDescent="0.3">
      <c r="A2379" s="227">
        <v>44406</v>
      </c>
      <c r="B2379" s="222">
        <v>24.26</v>
      </c>
      <c r="C2379" s="219"/>
      <c r="D2379" s="219"/>
      <c r="E2379" s="219"/>
    </row>
    <row r="2380" spans="1:5" x14ac:dyDescent="0.3">
      <c r="A2380" s="227">
        <v>44407</v>
      </c>
      <c r="B2380" s="222">
        <v>23.96</v>
      </c>
      <c r="C2380" s="219"/>
      <c r="D2380" s="219"/>
      <c r="E2380" s="219"/>
    </row>
    <row r="2381" spans="1:5" x14ac:dyDescent="0.3">
      <c r="A2381" s="227">
        <v>44410</v>
      </c>
      <c r="B2381" s="222">
        <v>22.47</v>
      </c>
      <c r="C2381" s="219"/>
      <c r="D2381" s="219"/>
      <c r="E2381" s="219"/>
    </row>
    <row r="2382" spans="1:5" x14ac:dyDescent="0.3">
      <c r="A2382" s="227">
        <v>44411</v>
      </c>
      <c r="B2382" s="222">
        <v>21.97</v>
      </c>
      <c r="C2382" s="219"/>
      <c r="D2382" s="219"/>
      <c r="E2382" s="219"/>
    </row>
    <row r="2383" spans="1:5" x14ac:dyDescent="0.3">
      <c r="A2383" s="227">
        <v>44412</v>
      </c>
      <c r="B2383" s="222">
        <v>22.88</v>
      </c>
      <c r="C2383" s="219"/>
      <c r="D2383" s="219"/>
      <c r="E2383" s="219"/>
    </row>
    <row r="2384" spans="1:5" x14ac:dyDescent="0.3">
      <c r="A2384" s="227">
        <v>44413</v>
      </c>
      <c r="B2384" s="222">
        <v>21.93</v>
      </c>
      <c r="C2384" s="219"/>
      <c r="D2384" s="219"/>
      <c r="E2384" s="219"/>
    </row>
    <row r="2385" spans="1:6" x14ac:dyDescent="0.3">
      <c r="A2385" s="227">
        <v>44414</v>
      </c>
      <c r="B2385" s="222">
        <v>22.24</v>
      </c>
      <c r="C2385" s="219"/>
      <c r="D2385" s="219"/>
      <c r="E2385" s="219"/>
    </row>
    <row r="2386" spans="1:6" x14ac:dyDescent="0.3">
      <c r="A2386" s="227">
        <v>44417</v>
      </c>
      <c r="B2386" s="222">
        <v>23.97</v>
      </c>
      <c r="C2386" s="219"/>
      <c r="D2386" s="219"/>
      <c r="E2386" s="219"/>
    </row>
    <row r="2387" spans="1:6" x14ac:dyDescent="0.3">
      <c r="A2387" s="227">
        <v>44418</v>
      </c>
      <c r="B2387" s="222">
        <v>24.5</v>
      </c>
      <c r="C2387" s="219"/>
      <c r="D2387" s="219"/>
      <c r="E2387" s="219"/>
    </row>
    <row r="2388" spans="1:6" x14ac:dyDescent="0.3">
      <c r="A2388" s="227">
        <v>44419</v>
      </c>
      <c r="B2388" s="222">
        <v>22.7</v>
      </c>
      <c r="C2388" s="219"/>
      <c r="D2388" s="219"/>
      <c r="E2388" s="219"/>
    </row>
    <row r="2389" spans="1:6" x14ac:dyDescent="0.3">
      <c r="A2389" s="227">
        <v>44420</v>
      </c>
      <c r="B2389" s="222">
        <v>21.76</v>
      </c>
      <c r="C2389" s="219"/>
      <c r="D2389" s="219"/>
      <c r="E2389" s="219"/>
    </row>
    <row r="2390" spans="1:6" x14ac:dyDescent="0.3">
      <c r="A2390" s="227">
        <v>44421</v>
      </c>
      <c r="B2390" s="222">
        <v>20.83</v>
      </c>
      <c r="C2390" s="219"/>
      <c r="D2390" s="219"/>
      <c r="E2390" s="219"/>
    </row>
    <row r="2391" spans="1:6" x14ac:dyDescent="0.3">
      <c r="A2391" s="227">
        <v>44424</v>
      </c>
      <c r="B2391" s="222">
        <v>19.02</v>
      </c>
      <c r="C2391" s="219"/>
      <c r="D2391" s="219"/>
      <c r="E2391" s="219"/>
      <c r="F2391" s="232">
        <f>MIN(B1991:B2237)</f>
        <v>2.1941769123077388</v>
      </c>
    </row>
    <row r="2392" spans="1:6" x14ac:dyDescent="0.3">
      <c r="A2392" s="227">
        <v>44425</v>
      </c>
      <c r="B2392" s="222">
        <v>17.690000000000001</v>
      </c>
      <c r="C2392" s="219"/>
      <c r="D2392" s="219"/>
      <c r="E2392" s="219"/>
      <c r="F2392" s="232">
        <f>MAX(B1991:B2237)</f>
        <v>18</v>
      </c>
    </row>
    <row r="2393" spans="1:6" x14ac:dyDescent="0.3">
      <c r="A2393" s="227">
        <v>44426</v>
      </c>
      <c r="B2393" s="222">
        <v>18.170000000000002</v>
      </c>
      <c r="C2393" s="219"/>
      <c r="D2393" s="219"/>
      <c r="E2393" s="219"/>
    </row>
    <row r="2394" spans="1:6" x14ac:dyDescent="0.3">
      <c r="A2394" s="227">
        <v>44427</v>
      </c>
      <c r="B2394" s="222">
        <v>18.079999999999998</v>
      </c>
      <c r="C2394" s="219"/>
      <c r="D2394" s="219"/>
      <c r="E2394" s="219"/>
    </row>
    <row r="2395" spans="1:6" x14ac:dyDescent="0.3">
      <c r="A2395" s="227">
        <v>44428</v>
      </c>
      <c r="B2395" s="222">
        <v>18.84</v>
      </c>
      <c r="C2395" s="219"/>
      <c r="D2395" s="219"/>
      <c r="E2395" s="219"/>
    </row>
    <row r="2396" spans="1:6" x14ac:dyDescent="0.3">
      <c r="A2396" s="227">
        <v>44431</v>
      </c>
      <c r="B2396" s="222">
        <v>19.11</v>
      </c>
      <c r="C2396" s="219"/>
      <c r="D2396" s="219"/>
      <c r="E2396" s="219"/>
    </row>
    <row r="2397" spans="1:6" x14ac:dyDescent="0.3">
      <c r="A2397" s="227">
        <v>44432</v>
      </c>
      <c r="B2397" s="222">
        <v>19.690000000000001</v>
      </c>
      <c r="C2397" s="241">
        <v>19.690000000000001</v>
      </c>
      <c r="D2397" s="241">
        <v>19.690000000000001</v>
      </c>
      <c r="E2397" s="241">
        <v>19.690000000000001</v>
      </c>
    </row>
    <row r="2398" spans="1:6" x14ac:dyDescent="0.25">
      <c r="A2398" s="223">
        <v>44561</v>
      </c>
      <c r="C2398" s="242">
        <v>18.601481681595256</v>
      </c>
      <c r="D2398" s="243">
        <v>33.483613639866938</v>
      </c>
      <c r="E2398" s="168">
        <v>10.447379348091728</v>
      </c>
      <c r="F2398" s="224"/>
    </row>
    <row r="2399" spans="1:6" x14ac:dyDescent="0.25">
      <c r="A2399" s="223">
        <f>A2398+365</f>
        <v>44926</v>
      </c>
      <c r="C2399" s="242">
        <v>20.418094793934745</v>
      </c>
      <c r="D2399" s="243">
        <v>35.793599281345415</v>
      </c>
      <c r="E2399" s="168">
        <v>12.375680578522944</v>
      </c>
      <c r="F2399" s="224"/>
    </row>
    <row r="2400" spans="1:6" x14ac:dyDescent="0.25">
      <c r="A2400" s="223">
        <f t="shared" ref="A2400:A2402" si="0">A2399+365</f>
        <v>45291</v>
      </c>
      <c r="C2400" s="242">
        <v>21.671646213444781</v>
      </c>
      <c r="D2400" s="243">
        <v>37.444368107743799</v>
      </c>
      <c r="E2400" s="168">
        <v>13.472132190061952</v>
      </c>
      <c r="F2400" s="224"/>
    </row>
    <row r="2401" spans="1:6" x14ac:dyDescent="0.25">
      <c r="A2401" s="223">
        <f>A2400+366</f>
        <v>45657</v>
      </c>
      <c r="C2401" s="242">
        <v>22.513502017530509</v>
      </c>
      <c r="D2401" s="243">
        <v>38.555671885915203</v>
      </c>
      <c r="E2401" s="168">
        <v>14.202003327150495</v>
      </c>
      <c r="F2401" s="224"/>
    </row>
    <row r="2402" spans="1:6" x14ac:dyDescent="0.25">
      <c r="A2402" s="223">
        <f t="shared" si="0"/>
        <v>46022</v>
      </c>
      <c r="C2402" s="242">
        <v>23.148736788265062</v>
      </c>
      <c r="D2402" s="243">
        <v>39.389521476552218</v>
      </c>
      <c r="E2402" s="168">
        <v>14.752733254229476</v>
      </c>
      <c r="F2402" s="224"/>
    </row>
    <row r="2403" spans="1:6" x14ac:dyDescent="0.3">
      <c r="C2403"/>
      <c r="D2403"/>
      <c r="E2403"/>
      <c r="F2403"/>
    </row>
    <row r="2404" spans="1:6" x14ac:dyDescent="0.3">
      <c r="C2404"/>
      <c r="D2404"/>
      <c r="E2404"/>
      <c r="F2404"/>
    </row>
    <row r="2405" spans="1:6" x14ac:dyDescent="0.3">
      <c r="C2405"/>
      <c r="D2405"/>
      <c r="E2405"/>
      <c r="F2405"/>
    </row>
    <row r="2406" spans="1:6" x14ac:dyDescent="0.3">
      <c r="C2406"/>
      <c r="D2406"/>
      <c r="E2406"/>
      <c r="F2406"/>
    </row>
    <row r="2407" spans="1:6" x14ac:dyDescent="0.3">
      <c r="C2407"/>
      <c r="D2407"/>
      <c r="E2407"/>
      <c r="F2407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0D80B-DE49-41E0-8F5C-58A1FB48E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Capa</vt:lpstr>
      <vt:lpstr>Forecast</vt:lpstr>
      <vt:lpstr>Indicadores</vt:lpstr>
      <vt:lpstr>DCF</vt:lpstr>
      <vt:lpstr>WACC</vt:lpstr>
      <vt:lpstr>Gráficos</vt:lpstr>
      <vt:lpstr>Share Price</vt:lpstr>
      <vt:lpstr>Capa!Area_de_impressao</vt:lpstr>
      <vt:lpstr>Gráficos!Area_de_impressao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Francisco Ostetto</cp:lastModifiedBy>
  <cp:lastPrinted>2020-11-05T15:36:38Z</cp:lastPrinted>
  <dcterms:created xsi:type="dcterms:W3CDTF">2014-11-08T22:00:02Z</dcterms:created>
  <dcterms:modified xsi:type="dcterms:W3CDTF">2021-09-02T23:52:46Z</dcterms:modified>
</cp:coreProperties>
</file>