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<sst xmlns="http://schemas.openxmlformats.org/spreadsheetml/2006/main" count="390" uniqueCount="186">
  <si>
    <t>%Glucose uptake kinetic parameters</t>
  </si>
  <si>
    <t>converted</t>
  </si>
  <si>
    <t>reference</t>
  </si>
  <si>
    <t>% Initial biomass concentrations</t>
  </si>
  <si>
    <t>gdw/l</t>
  </si>
  <si>
    <t>% Inflow biomass concentrations</t>
  </si>
  <si>
    <t>Organism Key</t>
  </si>
  <si>
    <t>vmax_g1 = 4;</t>
  </si>
  <si>
    <t>mg(S)*mg(X wet wt)^-1*h^-1</t>
  </si>
  <si>
    <t>mmol[S]*g[X dwt]^-1*h^-1</t>
  </si>
  <si>
    <t>r1</t>
  </si>
  <si>
    <t>sbo0 = 5;</t>
  </si>
  <si>
    <t>?</t>
  </si>
  <si>
    <t>1: Sbo</t>
  </si>
  <si>
    <t>vmax_g2 = 3;</t>
  </si>
  <si>
    <t>mg(S)*mg(X wet wt)^-1*h^-2</t>
  </si>
  <si>
    <t>bth0 = 15;</t>
  </si>
  <si>
    <t>2: Bth</t>
  </si>
  <si>
    <t>vmax_g3 = 4;</t>
  </si>
  <si>
    <t>mg(S)*mg(X wet wt)^-1*h^-3</t>
  </si>
  <si>
    <t>ere0 = 15;</t>
  </si>
  <si>
    <t>3: Ere</t>
  </si>
  <si>
    <t>vmax_g5 = 5;</t>
  </si>
  <si>
    <t>μmol[S]*μl[X]^-1*h^-1</t>
  </si>
  <si>
    <t>r2</t>
  </si>
  <si>
    <t>msi0 = 5;</t>
  </si>
  <si>
    <t>4: Msi</t>
  </si>
  <si>
    <t>vmax_g6 = 3;</t>
  </si>
  <si>
    <t>can0 = 5;</t>
  </si>
  <si>
    <t>5: Cancer</t>
  </si>
  <si>
    <t>ks_g1 = 12;</t>
  </si>
  <si>
    <t>μg/l</t>
  </si>
  <si>
    <t>mM</t>
  </si>
  <si>
    <t>col0 = 15;</t>
  </si>
  <si>
    <t>6: Colon</t>
  </si>
  <si>
    <t>ks_g2 = 15;</t>
  </si>
  <si>
    <t>ks_g3 = 17;</t>
  </si>
  <si>
    <t>% Initial susbtrate concentrations</t>
  </si>
  <si>
    <t>% Inflow susbtrate concentrations</t>
  </si>
  <si>
    <t>ks_g5 = 10;</t>
  </si>
  <si>
    <t>glu0 = 1;</t>
  </si>
  <si>
    <t>references</t>
  </si>
  <si>
    <t>ks_g6 = 10;</t>
  </si>
  <si>
    <t>wat0 = 1;</t>
  </si>
  <si>
    <t>(assume 1kg/L)?</t>
  </si>
  <si>
    <t>https://www.ncbi.nlm.nih.gov/pmc/articles/PMC98928/</t>
  </si>
  <si>
    <t>oxy0 = 1;</t>
  </si>
  <si>
    <t>https://www.sciencedirect.com/science/article/pii/S2405471218302436</t>
  </si>
  <si>
    <t>%Oxygen uptake kinetic parameters</t>
  </si>
  <si>
    <t>pho0 = 1;</t>
  </si>
  <si>
    <t>r3</t>
  </si>
  <si>
    <t>https://ac.els-cdn.com/S0142961214005134/1-s2.0-S0142961214005134-main.pdf?_tid=931ae308-b132-4bca-b6d8-92eb8732038c&amp;acdnat=1536231947_b611fcb814d928ebfeeb8fcdd6b16c22</t>
  </si>
  <si>
    <t>vmax_o1 = 4;</t>
  </si>
  <si>
    <t>mmol/g/h</t>
  </si>
  <si>
    <t>r4</t>
  </si>
  <si>
    <t>amm0 = 1;</t>
  </si>
  <si>
    <t>https://onlinelibrary.wiley.com/doi/epdf/10.1002/bit.22954</t>
  </si>
  <si>
    <t>vmax_o5 = 6;</t>
  </si>
  <si>
    <t>pmol/cell/h</t>
  </si>
  <si>
    <t>r5</t>
  </si>
  <si>
    <t>https://ac.els-cdn.com/S030437700900031X/1-s2.0-S030437700900031X-main.pdf?_tid=c9d26ba2-7a8a-420f-9074-9036da9bf092&amp;acdnat=1536236726_ef2175aeb68852f92464566ade3d4035</t>
  </si>
  <si>
    <t>from plants, closest eukaryotes...</t>
  </si>
  <si>
    <t>vmax_o6 = 3;</t>
  </si>
  <si>
    <t>% Initial amino acid concentrations</t>
  </si>
  <si>
    <t>% Inflow amino acid concentrations</t>
  </si>
  <si>
    <t>r6</t>
  </si>
  <si>
    <t>https://ac.els-cdn.com/S0197018699001424/1-s2.0-S0197018699001424-main.pdf?_tid=1540893e-5c41-4bc2-85b4-f135b620dde3&amp;acdnat=1536237839_7cc3282915a8e51963dcd941f9fe0951</t>
  </si>
  <si>
    <t>measured for only mitochondria</t>
  </si>
  <si>
    <t>assuming mitochondria represent 25% of dry cell mass and contain 55% protein</t>
  </si>
  <si>
    <t>ks_o1 = 5;</t>
  </si>
  <si>
    <t>Q0 = 1;</t>
  </si>
  <si>
    <t>r7</t>
  </si>
  <si>
    <t>https://link.springer.com/content/pdf/10.1007%2Fs12601-013-0025-y.pdf</t>
  </si>
  <si>
    <t>ks_o5 = 5;</t>
  </si>
  <si>
    <t>mol/cm^3</t>
  </si>
  <si>
    <t>H0 = 1;</t>
  </si>
  <si>
    <t>r8</t>
  </si>
  <si>
    <t>https://onlinelibrary.wiley.com/doi/epdf/10.1002/%28SICI%291097-0290%2819970205%2953%3A3%3C304%3A%3AAID-BIT9%3E3.0.CO%3B2-M</t>
  </si>
  <si>
    <t>for proteobacteria</t>
  </si>
  <si>
    <t>ks_o6 = 5;</t>
  </si>
  <si>
    <t>K0 = 1;</t>
  </si>
  <si>
    <t>F0 = 1;</t>
  </si>
  <si>
    <t>%Phosphate uptake kinetic parameters</t>
  </si>
  <si>
    <t>V0 = 1;</t>
  </si>
  <si>
    <t>vmax_p1 = 3;</t>
  </si>
  <si>
    <t>μmol/(gdw*h)</t>
  </si>
  <si>
    <t>T0 = 1;</t>
  </si>
  <si>
    <t>vmax_p2 = 5;</t>
  </si>
  <si>
    <t>mg/(gdw*h)</t>
  </si>
  <si>
    <t>W0 = 1;</t>
  </si>
  <si>
    <t>vmax_p3 = 4;</t>
  </si>
  <si>
    <t>M0 = 1;</t>
  </si>
  <si>
    <t>vmax_p4 = 6;</t>
  </si>
  <si>
    <t>L0 = 1;</t>
  </si>
  <si>
    <t>vmax_p5 = 4;</t>
  </si>
  <si>
    <t>I0 = 1;</t>
  </si>
  <si>
    <t>ks_p1 = 10;</t>
  </si>
  <si>
    <t>μmol/L</t>
  </si>
  <si>
    <t>ks_p2 = 10;</t>
  </si>
  <si>
    <t>mg/L</t>
  </si>
  <si>
    <t>% Initial product concentrations</t>
  </si>
  <si>
    <t>% Inflow product concentrations</t>
  </si>
  <si>
    <t>ks_p3 = 10;</t>
  </si>
  <si>
    <t>car0 = 0;</t>
  </si>
  <si>
    <t>co2</t>
  </si>
  <si>
    <t>ks_p4 = 10;</t>
  </si>
  <si>
    <t>pro0 = 0;</t>
  </si>
  <si>
    <t>propanoate</t>
  </si>
  <si>
    <t>ks_p5 = 10;</t>
  </si>
  <si>
    <t>but0 = 0;</t>
  </si>
  <si>
    <t>butyrate</t>
  </si>
  <si>
    <t>met0 = 0;</t>
  </si>
  <si>
    <t>methane</t>
  </si>
  <si>
    <t>%Acetate uptake kinetic parameters</t>
  </si>
  <si>
    <t>mfa0 = 0;</t>
  </si>
  <si>
    <t>vmax_ac4 = 3;</t>
  </si>
  <si>
    <t>based on a Proteobacteria</t>
  </si>
  <si>
    <t>myr0 = 0;</t>
  </si>
  <si>
    <t>ks_ac4 = 5;</t>
  </si>
  <si>
    <t>p280 = 0;</t>
  </si>
  <si>
    <t>%Ammonium uptake kinetic parameters</t>
  </si>
  <si>
    <t>!!</t>
  </si>
  <si>
    <t>Dilution rate</t>
  </si>
  <si>
    <t>F/V [/h]</t>
  </si>
  <si>
    <t>vmax_am1 = 3;</t>
  </si>
  <si>
    <t>vmax_am2 = 4;</t>
  </si>
  <si>
    <t>pmol/(cell*h)</t>
  </si>
  <si>
    <t>assuming 1 cell=1pg</t>
  </si>
  <si>
    <t>vmax_am3 = 4;</t>
  </si>
  <si>
    <t>vmax_am4 = 2;</t>
  </si>
  <si>
    <t>fmol/(cell*h)</t>
  </si>
  <si>
    <t>ks_am1 = 5;</t>
  </si>
  <si>
    <t>ks_am2 = 5;</t>
  </si>
  <si>
    <t>μM</t>
  </si>
  <si>
    <t>ks_am3 = 5;</t>
  </si>
  <si>
    <t>ks_am4 = 5;</t>
  </si>
  <si>
    <t>nM</t>
  </si>
  <si>
    <t>%Glutamine uptake kinetic parameters</t>
  </si>
  <si>
    <t>vmax_Q5 = 9;</t>
  </si>
  <si>
    <t>nmol/(mg[mitoc.prot.]*min)</t>
  </si>
  <si>
    <t>ks_Q5 = 7;</t>
  </si>
  <si>
    <t>%Histidine uptake kinetic parameters</t>
  </si>
  <si>
    <t>vmax_H5 = 5;</t>
  </si>
  <si>
    <t>vmax_H6 = 4;</t>
  </si>
  <si>
    <t>ks_H5 = 8;</t>
  </si>
  <si>
    <t>ks_H6 = 9;</t>
  </si>
  <si>
    <t>%Lysine uptake kinetic parameters</t>
  </si>
  <si>
    <t>vmax_K5 = 4;</t>
  </si>
  <si>
    <t>vmax_K6 = 3;</t>
  </si>
  <si>
    <t>ks_K5 = 7;</t>
  </si>
  <si>
    <t>ks_K6 = 9;</t>
  </si>
  <si>
    <t>%Phenylalanine uptake kinetic parameters</t>
  </si>
  <si>
    <t>vmax_F5 = 5;</t>
  </si>
  <si>
    <t>vmax_F6 = 5;</t>
  </si>
  <si>
    <t>ks_F5 = 7;</t>
  </si>
  <si>
    <t>ks_F6 = 9;</t>
  </si>
  <si>
    <t>%Valine uptake kinetic parameters</t>
  </si>
  <si>
    <t>vmax_V5 = 5;</t>
  </si>
  <si>
    <t>vmax_V6 = 5;</t>
  </si>
  <si>
    <t>ks_V5 = 7;</t>
  </si>
  <si>
    <t>ks_V6 = 9;</t>
  </si>
  <si>
    <t>%Threonine uptake kinetic parameters</t>
  </si>
  <si>
    <t>vmax_T5 = 5;</t>
  </si>
  <si>
    <t>vmax_T6 = 5;</t>
  </si>
  <si>
    <t>ks_T5 = 7;</t>
  </si>
  <si>
    <t>ks_T6 = 9;</t>
  </si>
  <si>
    <t>%Tryptophan uptake kinetic parameters</t>
  </si>
  <si>
    <t>vmax_W5 = 5;</t>
  </si>
  <si>
    <t>vmax_W6 = 5;</t>
  </si>
  <si>
    <t>ks_W5 = 7;</t>
  </si>
  <si>
    <t>ks_W6 = 9;</t>
  </si>
  <si>
    <t>%Methionine uptake kinetic parameters</t>
  </si>
  <si>
    <t>vmax_M5 = 5;</t>
  </si>
  <si>
    <t>vmax_M6 = 5;</t>
  </si>
  <si>
    <t>ks_M5 = 7;</t>
  </si>
  <si>
    <t>ks_M6 = 9;</t>
  </si>
  <si>
    <t>%Leucine uptake kinetic parameters</t>
  </si>
  <si>
    <t>vmax_L5 = 5;</t>
  </si>
  <si>
    <t>vmax_L6 = 5;</t>
  </si>
  <si>
    <t>ks_L5 = 7;</t>
  </si>
  <si>
    <t>ks_L6 = 9;</t>
  </si>
  <si>
    <t>%Isoleucine uptake kinetic parameters</t>
  </si>
  <si>
    <t>vmax_I5 = 5;</t>
  </si>
  <si>
    <t>vmax_I6 = 5;</t>
  </si>
  <si>
    <t>ks_I5 = 7;</t>
  </si>
  <si>
    <t>ks_I6 = 9;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</si>
</sst>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12.0"/>
      <color rgb="FF000000"/>
      <name val="Calibri"/>
    </font>
    <font>
      <sz val="9.0"/>
      <name val="Arial"/>
    </font>
    <font>
      <b/>
      <sz val="12.0"/>
      <color rgb="FF000000"/>
      <name val="Calibri"/>
    </font>
    <font>
      <u/>
      <color rgb="FF0000FF"/>
    </font>
    <font>
      <b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pmc/articles/PMC98928/" TargetMode="External"/><Relationship Id="rId2" Type="http://schemas.openxmlformats.org/officeDocument/2006/relationships/hyperlink" Target="https://www.sciencedirect.com/science/article/pii/S2405471218302436" TargetMode="External"/><Relationship Id="rId3" Type="http://schemas.openxmlformats.org/officeDocument/2006/relationships/hyperlink" Target="https://ac.els-cdn.com/S0142961214005134/1-s2.0-S0142961214005134-main.pdf?_tid=931ae308-b132-4bca-b6d8-92eb8732038c&amp;acdnat=1536231947_b611fcb814d928ebfeeb8fcdd6b16c22" TargetMode="External"/><Relationship Id="rId4" Type="http://schemas.openxmlformats.org/officeDocument/2006/relationships/hyperlink" Target="https://onlinelibrary.wiley.com/doi/epdf/10.1002/bit.22954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ac.els-cdn.com/S030437700900031X/1-s2.0-S030437700900031X-main.pdf?_tid=c9d26ba2-7a8a-420f-9074-9036da9bf092&amp;acdnat=1536236726_ef2175aeb68852f92464566ade3d4035" TargetMode="External"/><Relationship Id="rId6" Type="http://schemas.openxmlformats.org/officeDocument/2006/relationships/hyperlink" Target="https://ac.els-cdn.com/S0197018699001424/1-s2.0-S0197018699001424-main.pdf?_tid=1540893e-5c41-4bc2-85b4-f135b620dde3&amp;acdnat=1536237839_7cc3282915a8e51963dcd941f9fe0951" TargetMode="External"/><Relationship Id="rId7" Type="http://schemas.openxmlformats.org/officeDocument/2006/relationships/hyperlink" Target="https://link.springer.com/content/pdf/10.1007%2Fs12601-013-0025-y.pdf" TargetMode="External"/><Relationship Id="rId8" Type="http://schemas.openxmlformats.org/officeDocument/2006/relationships/hyperlink" Target="https://onlinelibrary.wiley.com/doi/epdf/10.1002/%28SICI%291097-0290%2819970205%2953%3A3%3C304%3A%3AAID-BIT9%3E3.0.CO%3B2-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</v>
      </c>
      <c r="F1" s="1" t="s">
        <v>2</v>
      </c>
      <c r="I1" s="1" t="s">
        <v>3</v>
      </c>
      <c r="J1" s="2" t="s">
        <v>4</v>
      </c>
      <c r="L1" s="1" t="s">
        <v>5</v>
      </c>
      <c r="M1" s="2" t="s">
        <v>4</v>
      </c>
      <c r="P1" s="1" t="s">
        <v>6</v>
      </c>
    </row>
    <row r="2">
      <c r="A2" s="1" t="s">
        <v>7</v>
      </c>
      <c r="B2" s="1">
        <v>0.54</v>
      </c>
      <c r="C2" s="3" t="s">
        <v>8</v>
      </c>
      <c r="D2" s="1">
        <f t="shared" ref="D2:D4" si="1">B2*3/180.156*1000</f>
        <v>8.992206754</v>
      </c>
      <c r="E2" s="1" t="s">
        <v>9</v>
      </c>
      <c r="F2" s="1" t="s">
        <v>10</v>
      </c>
      <c r="I2" s="1" t="s">
        <v>11</v>
      </c>
      <c r="J2" s="1" t="s">
        <v>12</v>
      </c>
      <c r="L2" s="1" t="s">
        <v>11</v>
      </c>
      <c r="M2" s="1" t="s">
        <v>12</v>
      </c>
      <c r="P2" s="1" t="s">
        <v>13</v>
      </c>
    </row>
    <row r="3">
      <c r="A3" s="1" t="s">
        <v>14</v>
      </c>
      <c r="B3" s="1">
        <v>4.8</v>
      </c>
      <c r="C3" s="3" t="s">
        <v>15</v>
      </c>
      <c r="D3" s="1">
        <f t="shared" si="1"/>
        <v>79.9307267</v>
      </c>
      <c r="E3" s="1" t="s">
        <v>9</v>
      </c>
      <c r="F3" s="1" t="s">
        <v>10</v>
      </c>
      <c r="I3" s="1" t="s">
        <v>16</v>
      </c>
      <c r="J3" s="4">
        <v>5.5</v>
      </c>
      <c r="L3" s="1" t="s">
        <v>16</v>
      </c>
      <c r="M3" s="4">
        <v>0.0</v>
      </c>
      <c r="P3" s="1" t="s">
        <v>17</v>
      </c>
    </row>
    <row r="4">
      <c r="A4" s="1" t="s">
        <v>18</v>
      </c>
      <c r="B4" s="1">
        <v>4.8</v>
      </c>
      <c r="C4" s="3" t="s">
        <v>19</v>
      </c>
      <c r="D4" s="1">
        <f t="shared" si="1"/>
        <v>79.9307267</v>
      </c>
      <c r="E4" s="1" t="s">
        <v>9</v>
      </c>
      <c r="F4" s="1" t="s">
        <v>10</v>
      </c>
      <c r="I4" s="1" t="s">
        <v>20</v>
      </c>
      <c r="J4" s="4">
        <v>10.9</v>
      </c>
      <c r="L4" s="1" t="s">
        <v>20</v>
      </c>
      <c r="M4" s="4">
        <v>0.0</v>
      </c>
      <c r="P4" s="1" t="s">
        <v>21</v>
      </c>
    </row>
    <row r="5">
      <c r="A5" s="1" t="s">
        <v>22</v>
      </c>
      <c r="B5" s="1">
        <v>0.3</v>
      </c>
      <c r="C5" s="1" t="s">
        <v>23</v>
      </c>
      <c r="D5">
        <f t="shared" ref="D5:D6" si="2">B5*1.05*3.33</f>
        <v>1.04895</v>
      </c>
      <c r="E5" s="1" t="s">
        <v>9</v>
      </c>
      <c r="F5" s="1" t="s">
        <v>24</v>
      </c>
      <c r="I5" s="1" t="s">
        <v>25</v>
      </c>
      <c r="J5" s="4">
        <v>0.3</v>
      </c>
      <c r="L5" s="1" t="s">
        <v>25</v>
      </c>
      <c r="M5" s="4">
        <v>0.0</v>
      </c>
      <c r="P5" s="1" t="s">
        <v>26</v>
      </c>
    </row>
    <row r="6">
      <c r="A6" s="1" t="s">
        <v>27</v>
      </c>
      <c r="B6" s="1">
        <v>0.3</v>
      </c>
      <c r="C6" s="1" t="s">
        <v>23</v>
      </c>
      <c r="D6">
        <f t="shared" si="2"/>
        <v>1.04895</v>
      </c>
      <c r="E6" s="1" t="s">
        <v>9</v>
      </c>
      <c r="F6" s="1" t="s">
        <v>24</v>
      </c>
      <c r="I6" s="1" t="s">
        <v>28</v>
      </c>
      <c r="J6" s="1" t="s">
        <v>12</v>
      </c>
      <c r="L6" s="1" t="s">
        <v>28</v>
      </c>
      <c r="M6" s="1">
        <v>0.0</v>
      </c>
      <c r="P6" s="1" t="s">
        <v>29</v>
      </c>
    </row>
    <row r="7">
      <c r="A7" s="1" t="s">
        <v>30</v>
      </c>
      <c r="B7" s="1">
        <f>5.6*10^6</f>
        <v>5600000</v>
      </c>
      <c r="C7" s="1" t="s">
        <v>31</v>
      </c>
      <c r="D7" s="1">
        <f t="shared" ref="D7:D9" si="3">B7/1000/180.156</f>
        <v>31.0841715</v>
      </c>
      <c r="E7" s="1" t="s">
        <v>32</v>
      </c>
      <c r="F7" s="1" t="s">
        <v>10</v>
      </c>
      <c r="I7" s="1" t="s">
        <v>33</v>
      </c>
      <c r="J7" s="4">
        <v>1.7</v>
      </c>
      <c r="L7" s="1" t="s">
        <v>33</v>
      </c>
      <c r="M7" s="4">
        <v>0.0</v>
      </c>
      <c r="P7" s="1" t="s">
        <v>34</v>
      </c>
    </row>
    <row r="8">
      <c r="A8" s="1" t="s">
        <v>35</v>
      </c>
      <c r="B8" s="1">
        <v>50.0</v>
      </c>
      <c r="C8" s="1" t="s">
        <v>31</v>
      </c>
      <c r="D8" s="1">
        <f t="shared" si="3"/>
        <v>0.0002775372455</v>
      </c>
      <c r="E8" s="1" t="s">
        <v>32</v>
      </c>
      <c r="F8" s="1" t="s">
        <v>10</v>
      </c>
    </row>
    <row r="9">
      <c r="A9" s="1" t="s">
        <v>36</v>
      </c>
      <c r="B9" s="1">
        <v>50.0</v>
      </c>
      <c r="C9" s="1" t="s">
        <v>31</v>
      </c>
      <c r="D9" s="1">
        <f t="shared" si="3"/>
        <v>0.0002775372455</v>
      </c>
      <c r="E9" s="1" t="s">
        <v>32</v>
      </c>
      <c r="F9" s="1" t="s">
        <v>10</v>
      </c>
      <c r="I9" s="1" t="s">
        <v>37</v>
      </c>
      <c r="L9" s="1" t="s">
        <v>38</v>
      </c>
      <c r="M9" s="2" t="s">
        <v>32</v>
      </c>
    </row>
    <row r="10">
      <c r="A10" s="1" t="s">
        <v>39</v>
      </c>
      <c r="B10" s="1">
        <v>1.5</v>
      </c>
      <c r="C10" s="1" t="s">
        <v>32</v>
      </c>
      <c r="D10">
        <f t="shared" ref="D10:D11" si="4">B10</f>
        <v>1.5</v>
      </c>
      <c r="E10" s="1" t="s">
        <v>32</v>
      </c>
      <c r="F10" s="1" t="s">
        <v>24</v>
      </c>
      <c r="I10" s="1" t="s">
        <v>40</v>
      </c>
      <c r="L10" s="1" t="s">
        <v>40</v>
      </c>
      <c r="M10" s="1">
        <v>190.97</v>
      </c>
      <c r="N10" s="5"/>
      <c r="P10" s="1" t="s">
        <v>41</v>
      </c>
    </row>
    <row r="11">
      <c r="A11" s="1" t="s">
        <v>42</v>
      </c>
      <c r="B11" s="1">
        <v>1.5</v>
      </c>
      <c r="C11" s="1" t="s">
        <v>32</v>
      </c>
      <c r="D11">
        <f t="shared" si="4"/>
        <v>1.5</v>
      </c>
      <c r="E11" s="1" t="s">
        <v>32</v>
      </c>
      <c r="F11" s="1" t="s">
        <v>24</v>
      </c>
      <c r="I11" s="1" t="s">
        <v>43</v>
      </c>
      <c r="L11" s="1" t="s">
        <v>43</v>
      </c>
      <c r="M11" s="1">
        <v>55555.56</v>
      </c>
      <c r="N11" s="6" t="s">
        <v>44</v>
      </c>
      <c r="P11" s="1" t="s">
        <v>10</v>
      </c>
      <c r="Q11" s="7" t="s">
        <v>45</v>
      </c>
    </row>
    <row r="12">
      <c r="I12" s="1" t="s">
        <v>46</v>
      </c>
      <c r="J12" s="1">
        <v>0.0</v>
      </c>
      <c r="L12" s="1" t="s">
        <v>46</v>
      </c>
      <c r="M12" s="1">
        <v>0.0</v>
      </c>
      <c r="N12" s="6"/>
      <c r="P12" s="1" t="s">
        <v>24</v>
      </c>
      <c r="Q12" s="7" t="s">
        <v>47</v>
      </c>
    </row>
    <row r="13">
      <c r="A13" s="1" t="s">
        <v>48</v>
      </c>
      <c r="I13" s="1" t="s">
        <v>49</v>
      </c>
      <c r="L13" s="1" t="s">
        <v>49</v>
      </c>
      <c r="M13" s="1">
        <v>4.32</v>
      </c>
      <c r="N13" s="6"/>
      <c r="P13" s="1" t="s">
        <v>50</v>
      </c>
      <c r="Q13" s="7" t="s">
        <v>51</v>
      </c>
    </row>
    <row r="14">
      <c r="A14" s="1" t="s">
        <v>52</v>
      </c>
      <c r="B14" s="1">
        <v>2.5</v>
      </c>
      <c r="C14" s="1" t="s">
        <v>53</v>
      </c>
      <c r="D14" s="1">
        <v>2.5</v>
      </c>
      <c r="E14" s="1" t="s">
        <v>9</v>
      </c>
      <c r="F14" s="1" t="s">
        <v>54</v>
      </c>
      <c r="I14" s="1" t="s">
        <v>55</v>
      </c>
      <c r="L14" s="1" t="s">
        <v>55</v>
      </c>
      <c r="M14" s="1">
        <v>21.065</v>
      </c>
      <c r="N14" s="6"/>
      <c r="P14" s="1" t="s">
        <v>54</v>
      </c>
      <c r="Q14" s="7" t="s">
        <v>56</v>
      </c>
    </row>
    <row r="15">
      <c r="A15" s="1" t="s">
        <v>57</v>
      </c>
      <c r="B15" s="1">
        <v>0.099</v>
      </c>
      <c r="C15" s="1" t="s">
        <v>58</v>
      </c>
      <c r="D15">
        <f t="shared" ref="D15:D16" si="5">B15*10^(-9)/(1.4*10^(-12)*1.05*0.4)</f>
        <v>168.3673469</v>
      </c>
      <c r="E15" s="1" t="s">
        <v>9</v>
      </c>
      <c r="F15" s="1" t="s">
        <v>50</v>
      </c>
      <c r="N15" s="6"/>
      <c r="P15" s="1" t="s">
        <v>59</v>
      </c>
      <c r="Q15" s="7" t="s">
        <v>60</v>
      </c>
      <c r="R15" s="1" t="s">
        <v>61</v>
      </c>
    </row>
    <row r="16">
      <c r="A16" s="1" t="s">
        <v>62</v>
      </c>
      <c r="B16" s="1">
        <v>0.515</v>
      </c>
      <c r="C16" s="1" t="s">
        <v>58</v>
      </c>
      <c r="D16">
        <f t="shared" si="5"/>
        <v>875.8503401</v>
      </c>
      <c r="E16" s="1" t="s">
        <v>9</v>
      </c>
      <c r="F16" s="1" t="s">
        <v>50</v>
      </c>
      <c r="I16" s="1" t="s">
        <v>63</v>
      </c>
      <c r="J16" s="2" t="s">
        <v>32</v>
      </c>
      <c r="L16" s="1" t="s">
        <v>64</v>
      </c>
      <c r="M16" s="2" t="s">
        <v>32</v>
      </c>
      <c r="N16" s="6"/>
      <c r="P16" s="1" t="s">
        <v>65</v>
      </c>
      <c r="Q16" s="7" t="s">
        <v>66</v>
      </c>
      <c r="R16" s="1" t="s">
        <v>67</v>
      </c>
      <c r="S16" s="1" t="s">
        <v>68</v>
      </c>
    </row>
    <row r="17">
      <c r="A17" s="1" t="s">
        <v>69</v>
      </c>
      <c r="B17" s="1">
        <v>0.003</v>
      </c>
      <c r="C17" s="1" t="s">
        <v>32</v>
      </c>
      <c r="D17" s="1">
        <v>0.003</v>
      </c>
      <c r="E17" s="1" t="s">
        <v>32</v>
      </c>
      <c r="F17" s="1" t="s">
        <v>54</v>
      </c>
      <c r="I17" s="1" t="s">
        <v>70</v>
      </c>
      <c r="L17" s="1" t="s">
        <v>70</v>
      </c>
      <c r="M17" s="1">
        <v>4.471</v>
      </c>
      <c r="N17" s="6"/>
      <c r="P17" s="1" t="s">
        <v>71</v>
      </c>
      <c r="Q17" s="7" t="s">
        <v>72</v>
      </c>
    </row>
    <row r="18">
      <c r="A18" s="1" t="s">
        <v>73</v>
      </c>
      <c r="B18" s="1">
        <f>2.12*10^-7</f>
        <v>0.000000212</v>
      </c>
      <c r="C18" s="1" t="s">
        <v>74</v>
      </c>
      <c r="D18">
        <f t="shared" ref="D18:D19" si="6">B18*10^6</f>
        <v>0.212</v>
      </c>
      <c r="E18" s="1" t="s">
        <v>32</v>
      </c>
      <c r="F18" s="1" t="s">
        <v>50</v>
      </c>
      <c r="I18" s="1" t="s">
        <v>75</v>
      </c>
      <c r="L18" s="1" t="s">
        <v>75</v>
      </c>
      <c r="M18" s="1">
        <v>1.408</v>
      </c>
      <c r="N18" s="6"/>
      <c r="P18" s="1" t="s">
        <v>76</v>
      </c>
      <c r="Q18" s="7" t="s">
        <v>77</v>
      </c>
      <c r="R18" s="1" t="s">
        <v>78</v>
      </c>
    </row>
    <row r="19">
      <c r="A19" s="1" t="s">
        <v>79</v>
      </c>
      <c r="B19" s="1">
        <f>1.65*10^-7</f>
        <v>0.000000165</v>
      </c>
      <c r="C19" s="1" t="s">
        <v>74</v>
      </c>
      <c r="D19">
        <f t="shared" si="6"/>
        <v>0.165</v>
      </c>
      <c r="E19" s="1" t="s">
        <v>32</v>
      </c>
      <c r="F19" s="1" t="s">
        <v>50</v>
      </c>
      <c r="I19" s="1" t="s">
        <v>80</v>
      </c>
      <c r="L19" s="1" t="s">
        <v>80</v>
      </c>
      <c r="M19" s="1">
        <v>3.491</v>
      </c>
      <c r="N19" s="6"/>
    </row>
    <row r="20">
      <c r="I20" s="1" t="s">
        <v>81</v>
      </c>
      <c r="L20" s="1" t="s">
        <v>81</v>
      </c>
      <c r="M20" s="1">
        <v>2.212</v>
      </c>
      <c r="N20" s="6"/>
    </row>
    <row r="21">
      <c r="A21" s="1" t="s">
        <v>82</v>
      </c>
      <c r="I21" s="1" t="s">
        <v>83</v>
      </c>
      <c r="L21" s="1" t="s">
        <v>83</v>
      </c>
      <c r="M21" s="1">
        <v>3.461</v>
      </c>
      <c r="N21" s="6"/>
    </row>
    <row r="22">
      <c r="A22" s="1" t="s">
        <v>84</v>
      </c>
      <c r="B22" s="1">
        <v>22.0</v>
      </c>
      <c r="C22" s="1" t="s">
        <v>85</v>
      </c>
      <c r="D22">
        <f>B22/1000</f>
        <v>0.022</v>
      </c>
      <c r="E22" s="1" t="s">
        <v>9</v>
      </c>
      <c r="F22" s="1" t="s">
        <v>59</v>
      </c>
      <c r="I22" s="1" t="s">
        <v>86</v>
      </c>
      <c r="L22" s="1" t="s">
        <v>86</v>
      </c>
      <c r="M22" s="1">
        <v>2.763</v>
      </c>
      <c r="N22" s="5"/>
    </row>
    <row r="23">
      <c r="A23" s="1" t="s">
        <v>87</v>
      </c>
      <c r="B23" s="1">
        <v>12.0</v>
      </c>
      <c r="C23" s="1" t="s">
        <v>88</v>
      </c>
      <c r="D23">
        <f t="shared" ref="D23:D25" si="7">B23/94.9714</f>
        <v>0.1263538286</v>
      </c>
      <c r="E23" s="1" t="s">
        <v>9</v>
      </c>
      <c r="F23" s="1" t="s">
        <v>76</v>
      </c>
      <c r="I23" s="1" t="s">
        <v>89</v>
      </c>
      <c r="L23" s="1" t="s">
        <v>89</v>
      </c>
      <c r="M23" s="1">
        <v>0.472</v>
      </c>
      <c r="N23" s="5"/>
    </row>
    <row r="24">
      <c r="A24" s="1" t="s">
        <v>90</v>
      </c>
      <c r="B24" s="1">
        <v>12.0</v>
      </c>
      <c r="C24" s="1" t="s">
        <v>88</v>
      </c>
      <c r="D24">
        <f t="shared" si="7"/>
        <v>0.1263538286</v>
      </c>
      <c r="E24" s="1" t="s">
        <v>9</v>
      </c>
      <c r="F24" s="1" t="s">
        <v>76</v>
      </c>
      <c r="I24" s="1" t="s">
        <v>91</v>
      </c>
      <c r="L24" s="1" t="s">
        <v>91</v>
      </c>
      <c r="M24" s="1">
        <v>1.259</v>
      </c>
      <c r="N24" s="5"/>
    </row>
    <row r="25">
      <c r="A25" s="1" t="s">
        <v>92</v>
      </c>
      <c r="B25" s="1">
        <v>12.0</v>
      </c>
      <c r="C25" s="1" t="s">
        <v>88</v>
      </c>
      <c r="D25">
        <f t="shared" si="7"/>
        <v>0.1263538286</v>
      </c>
      <c r="E25" s="1" t="s">
        <v>9</v>
      </c>
      <c r="F25" s="1" t="s">
        <v>76</v>
      </c>
      <c r="I25" s="1" t="s">
        <v>93</v>
      </c>
      <c r="L25" s="1" t="s">
        <v>93</v>
      </c>
      <c r="M25" s="1">
        <v>5.098</v>
      </c>
      <c r="N25" s="8"/>
    </row>
    <row r="26">
      <c r="A26" s="1" t="s">
        <v>94</v>
      </c>
      <c r="B26" s="1">
        <v>22.0</v>
      </c>
      <c r="C26" s="1" t="s">
        <v>85</v>
      </c>
      <c r="D26">
        <f t="shared" ref="D26:D27" si="8">B26/1000</f>
        <v>0.022</v>
      </c>
      <c r="E26" s="1" t="s">
        <v>9</v>
      </c>
      <c r="F26" s="1" t="s">
        <v>59</v>
      </c>
      <c r="I26" s="1" t="s">
        <v>95</v>
      </c>
      <c r="L26" s="1" t="s">
        <v>95</v>
      </c>
      <c r="M26" s="1">
        <v>2.734</v>
      </c>
      <c r="N26" s="5"/>
    </row>
    <row r="27">
      <c r="A27" s="1" t="s">
        <v>96</v>
      </c>
      <c r="B27" s="1">
        <v>157.0</v>
      </c>
      <c r="C27" s="1" t="s">
        <v>97</v>
      </c>
      <c r="D27">
        <f t="shared" si="8"/>
        <v>0.157</v>
      </c>
      <c r="E27" s="1" t="s">
        <v>32</v>
      </c>
      <c r="F27" s="1" t="s">
        <v>59</v>
      </c>
      <c r="N27" s="8"/>
    </row>
    <row r="28">
      <c r="A28" s="1" t="s">
        <v>98</v>
      </c>
      <c r="B28" s="1">
        <v>6.0</v>
      </c>
      <c r="C28" s="1" t="s">
        <v>99</v>
      </c>
      <c r="D28">
        <f t="shared" ref="D28:D30" si="9">B28/94.9714</f>
        <v>0.06317691431</v>
      </c>
      <c r="E28" s="1" t="s">
        <v>32</v>
      </c>
      <c r="F28" s="1" t="s">
        <v>76</v>
      </c>
      <c r="I28" s="1" t="s">
        <v>100</v>
      </c>
      <c r="L28" s="1" t="s">
        <v>101</v>
      </c>
      <c r="M28" s="2" t="s">
        <v>32</v>
      </c>
      <c r="N28" s="9"/>
    </row>
    <row r="29">
      <c r="A29" s="1" t="s">
        <v>102</v>
      </c>
      <c r="B29" s="1">
        <v>6.0</v>
      </c>
      <c r="C29" s="1" t="s">
        <v>99</v>
      </c>
      <c r="D29">
        <f t="shared" si="9"/>
        <v>0.06317691431</v>
      </c>
      <c r="E29" s="1" t="s">
        <v>32</v>
      </c>
      <c r="F29" s="1" t="s">
        <v>76</v>
      </c>
      <c r="I29" s="1" t="s">
        <v>103</v>
      </c>
      <c r="L29" s="1" t="s">
        <v>103</v>
      </c>
      <c r="M29" s="1">
        <v>0.0</v>
      </c>
      <c r="N29" s="9" t="s">
        <v>104</v>
      </c>
    </row>
    <row r="30">
      <c r="A30" s="1" t="s">
        <v>105</v>
      </c>
      <c r="B30" s="1">
        <v>6.0</v>
      </c>
      <c r="C30" s="1" t="s">
        <v>99</v>
      </c>
      <c r="D30">
        <f t="shared" si="9"/>
        <v>0.06317691431</v>
      </c>
      <c r="E30" s="1" t="s">
        <v>32</v>
      </c>
      <c r="F30" s="1" t="s">
        <v>76</v>
      </c>
      <c r="I30" s="1" t="s">
        <v>106</v>
      </c>
      <c r="L30" s="1" t="s">
        <v>106</v>
      </c>
      <c r="M30" s="1">
        <v>0.0</v>
      </c>
      <c r="N30" s="9" t="s">
        <v>107</v>
      </c>
    </row>
    <row r="31">
      <c r="A31" s="1" t="s">
        <v>108</v>
      </c>
      <c r="B31" s="1">
        <v>157.0</v>
      </c>
      <c r="C31" s="1" t="s">
        <v>97</v>
      </c>
      <c r="D31">
        <f>B31/1000</f>
        <v>0.157</v>
      </c>
      <c r="E31" s="1" t="s">
        <v>32</v>
      </c>
      <c r="F31" s="1" t="s">
        <v>59</v>
      </c>
      <c r="I31" s="1" t="s">
        <v>109</v>
      </c>
      <c r="L31" s="1" t="s">
        <v>109</v>
      </c>
      <c r="M31" s="1">
        <v>0.0</v>
      </c>
      <c r="N31" s="9" t="s">
        <v>110</v>
      </c>
    </row>
    <row r="32">
      <c r="I32" s="1" t="s">
        <v>111</v>
      </c>
      <c r="L32" s="1" t="s">
        <v>111</v>
      </c>
      <c r="M32" s="1">
        <v>0.0</v>
      </c>
      <c r="N32" s="6" t="s">
        <v>112</v>
      </c>
    </row>
    <row r="33">
      <c r="A33" s="1" t="s">
        <v>113</v>
      </c>
      <c r="I33" s="1" t="s">
        <v>114</v>
      </c>
      <c r="J33" s="1">
        <v>0.0</v>
      </c>
      <c r="L33" s="1" t="s">
        <v>114</v>
      </c>
      <c r="M33" s="1">
        <v>0.0</v>
      </c>
      <c r="N33" s="5"/>
    </row>
    <row r="34">
      <c r="A34" s="1" t="s">
        <v>115</v>
      </c>
      <c r="B34" s="10">
        <v>0.13</v>
      </c>
      <c r="C34" s="3" t="s">
        <v>8</v>
      </c>
      <c r="D34">
        <f>B34*3/59.013*1000</f>
        <v>6.608713334</v>
      </c>
      <c r="E34" s="1" t="s">
        <v>9</v>
      </c>
      <c r="F34" s="1" t="s">
        <v>10</v>
      </c>
      <c r="G34" s="1" t="s">
        <v>116</v>
      </c>
      <c r="I34" s="1" t="s">
        <v>117</v>
      </c>
      <c r="J34" s="1">
        <v>0.0</v>
      </c>
      <c r="L34" s="1" t="s">
        <v>117</v>
      </c>
      <c r="M34" s="1">
        <v>0.0</v>
      </c>
      <c r="N34" s="5"/>
    </row>
    <row r="35">
      <c r="A35" s="1" t="s">
        <v>118</v>
      </c>
      <c r="B35" s="10">
        <v>20000.0</v>
      </c>
      <c r="C35" s="1" t="s">
        <v>31</v>
      </c>
      <c r="D35">
        <f>B35/1000/59.013</f>
        <v>0.3389083761</v>
      </c>
      <c r="E35" s="1" t="s">
        <v>32</v>
      </c>
      <c r="F35" s="1" t="s">
        <v>10</v>
      </c>
      <c r="I35" s="1" t="s">
        <v>119</v>
      </c>
      <c r="J35" s="1">
        <v>0.0</v>
      </c>
      <c r="L35" s="1" t="s">
        <v>119</v>
      </c>
      <c r="M35" s="1">
        <v>0.0</v>
      </c>
      <c r="N35" s="8"/>
    </row>
    <row r="36">
      <c r="N36" s="6"/>
    </row>
    <row r="37">
      <c r="A37" s="1" t="s">
        <v>120</v>
      </c>
      <c r="I37" s="11" t="s">
        <v>121</v>
      </c>
      <c r="J37" s="11" t="s">
        <v>122</v>
      </c>
      <c r="K37" s="11">
        <v>0.0078</v>
      </c>
      <c r="L37" s="11" t="s">
        <v>123</v>
      </c>
      <c r="N37" s="6"/>
    </row>
    <row r="38">
      <c r="A38" s="1" t="s">
        <v>124</v>
      </c>
      <c r="B38" s="1">
        <v>623.0</v>
      </c>
      <c r="C38" s="1" t="s">
        <v>85</v>
      </c>
      <c r="D38">
        <f>B38/1000</f>
        <v>0.623</v>
      </c>
      <c r="E38" s="1" t="s">
        <v>9</v>
      </c>
      <c r="F38" s="1" t="s">
        <v>59</v>
      </c>
      <c r="N38" s="12"/>
    </row>
    <row r="39">
      <c r="A39" s="1" t="s">
        <v>125</v>
      </c>
      <c r="B39" s="1">
        <v>0.007</v>
      </c>
      <c r="C39" s="1" t="s">
        <v>126</v>
      </c>
      <c r="D39">
        <f t="shared" ref="D39:D40" si="10">B39*1000</f>
        <v>7</v>
      </c>
      <c r="E39" s="1" t="s">
        <v>9</v>
      </c>
      <c r="F39" s="1" t="s">
        <v>71</v>
      </c>
      <c r="G39" s="1" t="s">
        <v>127</v>
      </c>
    </row>
    <row r="40">
      <c r="A40" s="1" t="s">
        <v>128</v>
      </c>
      <c r="B40" s="1">
        <v>0.007</v>
      </c>
      <c r="C40" s="1" t="s">
        <v>126</v>
      </c>
      <c r="D40">
        <f t="shared" si="10"/>
        <v>7</v>
      </c>
      <c r="E40" s="1" t="s">
        <v>9</v>
      </c>
      <c r="F40" s="1" t="s">
        <v>71</v>
      </c>
      <c r="G40" s="1" t="s">
        <v>127</v>
      </c>
    </row>
    <row r="41">
      <c r="A41" s="1" t="s">
        <v>129</v>
      </c>
      <c r="B41" s="1">
        <v>35.92</v>
      </c>
      <c r="C41" s="1" t="s">
        <v>130</v>
      </c>
      <c r="D41">
        <f>B41</f>
        <v>35.92</v>
      </c>
      <c r="E41" s="1" t="s">
        <v>9</v>
      </c>
      <c r="F41" s="1" t="s">
        <v>71</v>
      </c>
      <c r="G41" s="1" t="s">
        <v>127</v>
      </c>
    </row>
    <row r="42">
      <c r="A42" s="1" t="s">
        <v>131</v>
      </c>
      <c r="B42" s="1">
        <v>1505.0</v>
      </c>
      <c r="C42" s="1" t="s">
        <v>97</v>
      </c>
      <c r="D42">
        <f>B42/1000</f>
        <v>1.505</v>
      </c>
      <c r="E42" s="1" t="s">
        <v>32</v>
      </c>
      <c r="F42" s="1" t="s">
        <v>59</v>
      </c>
    </row>
    <row r="43">
      <c r="A43" s="1" t="s">
        <v>132</v>
      </c>
      <c r="B43" s="1">
        <v>3.0</v>
      </c>
      <c r="C43" s="1" t="s">
        <v>133</v>
      </c>
      <c r="D43">
        <f t="shared" ref="D43:D44" si="11">B43/(10^3)</f>
        <v>0.003</v>
      </c>
      <c r="E43" s="1" t="s">
        <v>32</v>
      </c>
      <c r="F43" s="1" t="s">
        <v>71</v>
      </c>
    </row>
    <row r="44">
      <c r="A44" s="1" t="s">
        <v>134</v>
      </c>
      <c r="B44" s="1">
        <v>3.0</v>
      </c>
      <c r="C44" s="1" t="s">
        <v>133</v>
      </c>
      <c r="D44">
        <f t="shared" si="11"/>
        <v>0.003</v>
      </c>
      <c r="E44" s="1" t="s">
        <v>32</v>
      </c>
      <c r="F44" s="1" t="s">
        <v>71</v>
      </c>
    </row>
    <row r="45">
      <c r="A45" s="1" t="s">
        <v>135</v>
      </c>
      <c r="B45" s="1">
        <v>133.0</v>
      </c>
      <c r="C45" s="1" t="s">
        <v>136</v>
      </c>
      <c r="D45">
        <f>B45/(10^6)</f>
        <v>0.000133</v>
      </c>
      <c r="E45" s="1" t="s">
        <v>32</v>
      </c>
      <c r="F45" s="1" t="s">
        <v>71</v>
      </c>
    </row>
    <row r="47">
      <c r="A47" s="1" t="s">
        <v>137</v>
      </c>
    </row>
    <row r="48">
      <c r="A48" s="1" t="s">
        <v>138</v>
      </c>
      <c r="B48" s="1">
        <v>2.5</v>
      </c>
      <c r="C48" s="1" t="s">
        <v>139</v>
      </c>
      <c r="D48">
        <f>B48*60/((1/0.25)*(1/0.55)*1000)</f>
        <v>0.020625</v>
      </c>
      <c r="E48" s="1" t="s">
        <v>9</v>
      </c>
      <c r="F48" s="1" t="s">
        <v>65</v>
      </c>
    </row>
    <row r="49">
      <c r="A49" s="1" t="s">
        <v>140</v>
      </c>
      <c r="B49" s="1">
        <v>0.24</v>
      </c>
      <c r="C49" s="1" t="s">
        <v>32</v>
      </c>
      <c r="D49">
        <f>B49</f>
        <v>0.24</v>
      </c>
      <c r="E49" s="1" t="s">
        <v>32</v>
      </c>
      <c r="F49" s="1" t="s">
        <v>65</v>
      </c>
    </row>
    <row r="51">
      <c r="A51" s="1" t="s">
        <v>141</v>
      </c>
    </row>
    <row r="52">
      <c r="A52" s="1" t="s">
        <v>142</v>
      </c>
      <c r="B52">
        <f t="shared" ref="B52:D52" si="12">B$48</f>
        <v>2.5</v>
      </c>
      <c r="C52" t="str">
        <f t="shared" si="12"/>
        <v>nmol/(mg[mitoc.prot.]*min)</v>
      </c>
      <c r="D52">
        <f t="shared" si="12"/>
        <v>0.020625</v>
      </c>
      <c r="E52" s="1" t="s">
        <v>9</v>
      </c>
      <c r="F52" s="1" t="s">
        <v>65</v>
      </c>
    </row>
    <row r="53">
      <c r="A53" s="1" t="s">
        <v>143</v>
      </c>
      <c r="B53">
        <f t="shared" ref="B53:D53" si="13">B$48</f>
        <v>2.5</v>
      </c>
      <c r="C53" t="str">
        <f t="shared" si="13"/>
        <v>nmol/(mg[mitoc.prot.]*min)</v>
      </c>
      <c r="D53">
        <f t="shared" si="13"/>
        <v>0.020625</v>
      </c>
      <c r="E53" s="1" t="s">
        <v>9</v>
      </c>
      <c r="F53" s="1" t="s">
        <v>65</v>
      </c>
    </row>
    <row r="54">
      <c r="A54" s="1" t="s">
        <v>144</v>
      </c>
      <c r="B54">
        <f t="shared" ref="B54:D54" si="14">B$49</f>
        <v>0.24</v>
      </c>
      <c r="C54" t="str">
        <f t="shared" si="14"/>
        <v>mM</v>
      </c>
      <c r="D54">
        <f t="shared" si="14"/>
        <v>0.24</v>
      </c>
      <c r="E54" s="1" t="s">
        <v>32</v>
      </c>
      <c r="F54" s="1" t="s">
        <v>65</v>
      </c>
    </row>
    <row r="55">
      <c r="A55" s="1" t="s">
        <v>145</v>
      </c>
      <c r="B55">
        <f t="shared" ref="B55:D55" si="15">B$49</f>
        <v>0.24</v>
      </c>
      <c r="C55" t="str">
        <f t="shared" si="15"/>
        <v>mM</v>
      </c>
      <c r="D55">
        <f t="shared" si="15"/>
        <v>0.24</v>
      </c>
      <c r="E55" s="1" t="s">
        <v>32</v>
      </c>
      <c r="F55" s="1" t="s">
        <v>65</v>
      </c>
    </row>
    <row r="57">
      <c r="A57" s="1" t="s">
        <v>146</v>
      </c>
    </row>
    <row r="58">
      <c r="A58" s="1" t="s">
        <v>147</v>
      </c>
      <c r="B58">
        <f t="shared" ref="B58:D58" si="16">B$48</f>
        <v>2.5</v>
      </c>
      <c r="C58" t="str">
        <f t="shared" si="16"/>
        <v>nmol/(mg[mitoc.prot.]*min)</v>
      </c>
      <c r="D58">
        <f t="shared" si="16"/>
        <v>0.020625</v>
      </c>
      <c r="E58" s="1" t="s">
        <v>9</v>
      </c>
      <c r="F58" s="1" t="s">
        <v>65</v>
      </c>
    </row>
    <row r="59">
      <c r="A59" s="1" t="s">
        <v>148</v>
      </c>
      <c r="B59">
        <f t="shared" ref="B59:D59" si="17">B$48</f>
        <v>2.5</v>
      </c>
      <c r="C59" t="str">
        <f t="shared" si="17"/>
        <v>nmol/(mg[mitoc.prot.]*min)</v>
      </c>
      <c r="D59">
        <f t="shared" si="17"/>
        <v>0.020625</v>
      </c>
      <c r="E59" s="1" t="s">
        <v>9</v>
      </c>
      <c r="F59" s="1" t="s">
        <v>65</v>
      </c>
    </row>
    <row r="60">
      <c r="A60" s="1" t="s">
        <v>149</v>
      </c>
      <c r="B60">
        <f t="shared" ref="B60:D60" si="18">B$49</f>
        <v>0.24</v>
      </c>
      <c r="C60" t="str">
        <f t="shared" si="18"/>
        <v>mM</v>
      </c>
      <c r="D60">
        <f t="shared" si="18"/>
        <v>0.24</v>
      </c>
      <c r="E60" s="1" t="s">
        <v>32</v>
      </c>
      <c r="F60" s="1" t="s">
        <v>65</v>
      </c>
    </row>
    <row r="61">
      <c r="A61" s="1" t="s">
        <v>150</v>
      </c>
      <c r="B61">
        <f t="shared" ref="B61:D61" si="19">B$49</f>
        <v>0.24</v>
      </c>
      <c r="C61" t="str">
        <f t="shared" si="19"/>
        <v>mM</v>
      </c>
      <c r="D61">
        <f t="shared" si="19"/>
        <v>0.24</v>
      </c>
      <c r="E61" s="1" t="s">
        <v>32</v>
      </c>
      <c r="F61" s="1" t="s">
        <v>65</v>
      </c>
    </row>
    <row r="63">
      <c r="A63" s="1" t="s">
        <v>151</v>
      </c>
    </row>
    <row r="64">
      <c r="A64" s="1" t="s">
        <v>152</v>
      </c>
      <c r="B64">
        <f t="shared" ref="B64:D64" si="20">B$48</f>
        <v>2.5</v>
      </c>
      <c r="C64" t="str">
        <f t="shared" si="20"/>
        <v>nmol/(mg[mitoc.prot.]*min)</v>
      </c>
      <c r="D64">
        <f t="shared" si="20"/>
        <v>0.020625</v>
      </c>
      <c r="E64" s="1" t="s">
        <v>9</v>
      </c>
      <c r="F64" s="1" t="s">
        <v>65</v>
      </c>
    </row>
    <row r="65">
      <c r="A65" s="1" t="s">
        <v>153</v>
      </c>
      <c r="B65">
        <f t="shared" ref="B65:D65" si="21">B$48</f>
        <v>2.5</v>
      </c>
      <c r="C65" t="str">
        <f t="shared" si="21"/>
        <v>nmol/(mg[mitoc.prot.]*min)</v>
      </c>
      <c r="D65">
        <f t="shared" si="21"/>
        <v>0.020625</v>
      </c>
      <c r="E65" s="1" t="s">
        <v>9</v>
      </c>
      <c r="F65" s="1" t="s">
        <v>65</v>
      </c>
    </row>
    <row r="66">
      <c r="A66" s="1" t="s">
        <v>154</v>
      </c>
      <c r="B66">
        <f t="shared" ref="B66:D66" si="22">B$49</f>
        <v>0.24</v>
      </c>
      <c r="C66" t="str">
        <f t="shared" si="22"/>
        <v>mM</v>
      </c>
      <c r="D66">
        <f t="shared" si="22"/>
        <v>0.24</v>
      </c>
      <c r="E66" s="1" t="s">
        <v>32</v>
      </c>
      <c r="F66" s="1" t="s">
        <v>65</v>
      </c>
    </row>
    <row r="67">
      <c r="A67" s="1" t="s">
        <v>155</v>
      </c>
      <c r="B67">
        <f t="shared" ref="B67:D67" si="23">B$49</f>
        <v>0.24</v>
      </c>
      <c r="C67" t="str">
        <f t="shared" si="23"/>
        <v>mM</v>
      </c>
      <c r="D67">
        <f t="shared" si="23"/>
        <v>0.24</v>
      </c>
      <c r="E67" s="1" t="s">
        <v>32</v>
      </c>
      <c r="F67" s="1" t="s">
        <v>65</v>
      </c>
    </row>
    <row r="69">
      <c r="A69" s="1" t="s">
        <v>156</v>
      </c>
    </row>
    <row r="70">
      <c r="A70" s="1" t="s">
        <v>157</v>
      </c>
      <c r="B70">
        <f t="shared" ref="B70:D70" si="24">B$48</f>
        <v>2.5</v>
      </c>
      <c r="C70" t="str">
        <f t="shared" si="24"/>
        <v>nmol/(mg[mitoc.prot.]*min)</v>
      </c>
      <c r="D70">
        <f t="shared" si="24"/>
        <v>0.020625</v>
      </c>
      <c r="E70" s="1" t="s">
        <v>9</v>
      </c>
      <c r="F70" s="1" t="s">
        <v>65</v>
      </c>
    </row>
    <row r="71">
      <c r="A71" s="1" t="s">
        <v>158</v>
      </c>
      <c r="B71">
        <f t="shared" ref="B71:D71" si="25">B$48</f>
        <v>2.5</v>
      </c>
      <c r="C71" t="str">
        <f t="shared" si="25"/>
        <v>nmol/(mg[mitoc.prot.]*min)</v>
      </c>
      <c r="D71">
        <f t="shared" si="25"/>
        <v>0.020625</v>
      </c>
      <c r="E71" s="1" t="s">
        <v>9</v>
      </c>
      <c r="F71" s="1" t="s">
        <v>65</v>
      </c>
    </row>
    <row r="72">
      <c r="A72" s="1" t="s">
        <v>159</v>
      </c>
      <c r="B72">
        <f t="shared" ref="B72:D72" si="26">B$49</f>
        <v>0.24</v>
      </c>
      <c r="C72" t="str">
        <f t="shared" si="26"/>
        <v>mM</v>
      </c>
      <c r="D72">
        <f t="shared" si="26"/>
        <v>0.24</v>
      </c>
      <c r="E72" s="1" t="s">
        <v>32</v>
      </c>
      <c r="F72" s="1" t="s">
        <v>65</v>
      </c>
    </row>
    <row r="73">
      <c r="A73" s="1" t="s">
        <v>160</v>
      </c>
      <c r="B73">
        <f t="shared" ref="B73:D73" si="27">B$49</f>
        <v>0.24</v>
      </c>
      <c r="C73" t="str">
        <f t="shared" si="27"/>
        <v>mM</v>
      </c>
      <c r="D73">
        <f t="shared" si="27"/>
        <v>0.24</v>
      </c>
      <c r="E73" s="1" t="s">
        <v>32</v>
      </c>
      <c r="F73" s="1" t="s">
        <v>65</v>
      </c>
    </row>
    <row r="75">
      <c r="A75" s="1" t="s">
        <v>161</v>
      </c>
    </row>
    <row r="76">
      <c r="A76" s="1" t="s">
        <v>162</v>
      </c>
      <c r="B76">
        <f t="shared" ref="B76:D76" si="28">B$48</f>
        <v>2.5</v>
      </c>
      <c r="C76" t="str">
        <f t="shared" si="28"/>
        <v>nmol/(mg[mitoc.prot.]*min)</v>
      </c>
      <c r="D76">
        <f t="shared" si="28"/>
        <v>0.020625</v>
      </c>
      <c r="E76" s="1" t="s">
        <v>9</v>
      </c>
      <c r="F76" s="1" t="s">
        <v>65</v>
      </c>
    </row>
    <row r="77">
      <c r="A77" s="1" t="s">
        <v>163</v>
      </c>
      <c r="B77">
        <f t="shared" ref="B77:D77" si="29">B$48</f>
        <v>2.5</v>
      </c>
      <c r="C77" t="str">
        <f t="shared" si="29"/>
        <v>nmol/(mg[mitoc.prot.]*min)</v>
      </c>
      <c r="D77">
        <f t="shared" si="29"/>
        <v>0.020625</v>
      </c>
      <c r="E77" s="1" t="s">
        <v>9</v>
      </c>
      <c r="F77" s="1" t="s">
        <v>65</v>
      </c>
    </row>
    <row r="78">
      <c r="A78" s="1" t="s">
        <v>164</v>
      </c>
      <c r="B78">
        <f t="shared" ref="B78:D78" si="30">B$49</f>
        <v>0.24</v>
      </c>
      <c r="C78" t="str">
        <f t="shared" si="30"/>
        <v>mM</v>
      </c>
      <c r="D78">
        <f t="shared" si="30"/>
        <v>0.24</v>
      </c>
      <c r="E78" s="1" t="s">
        <v>32</v>
      </c>
      <c r="F78" s="1" t="s">
        <v>65</v>
      </c>
    </row>
    <row r="79">
      <c r="A79" s="1" t="s">
        <v>165</v>
      </c>
      <c r="B79">
        <f t="shared" ref="B79:D79" si="31">B$49</f>
        <v>0.24</v>
      </c>
      <c r="C79" t="str">
        <f t="shared" si="31"/>
        <v>mM</v>
      </c>
      <c r="D79">
        <f t="shared" si="31"/>
        <v>0.24</v>
      </c>
      <c r="E79" s="1" t="s">
        <v>32</v>
      </c>
      <c r="F79" s="1" t="s">
        <v>65</v>
      </c>
    </row>
    <row r="81">
      <c r="A81" s="1" t="s">
        <v>166</v>
      </c>
    </row>
    <row r="82">
      <c r="A82" s="1" t="s">
        <v>167</v>
      </c>
      <c r="B82">
        <f t="shared" ref="B82:D82" si="32">B$48</f>
        <v>2.5</v>
      </c>
      <c r="C82" t="str">
        <f t="shared" si="32"/>
        <v>nmol/(mg[mitoc.prot.]*min)</v>
      </c>
      <c r="D82">
        <f t="shared" si="32"/>
        <v>0.020625</v>
      </c>
      <c r="E82" s="1" t="s">
        <v>9</v>
      </c>
      <c r="F82" s="1" t="s">
        <v>65</v>
      </c>
    </row>
    <row r="83">
      <c r="A83" s="1" t="s">
        <v>168</v>
      </c>
      <c r="B83">
        <f t="shared" ref="B83:D83" si="33">B$48</f>
        <v>2.5</v>
      </c>
      <c r="C83" t="str">
        <f t="shared" si="33"/>
        <v>nmol/(mg[mitoc.prot.]*min)</v>
      </c>
      <c r="D83">
        <f t="shared" si="33"/>
        <v>0.020625</v>
      </c>
      <c r="E83" s="1" t="s">
        <v>9</v>
      </c>
      <c r="F83" s="1" t="s">
        <v>65</v>
      </c>
    </row>
    <row r="84">
      <c r="A84" s="1" t="s">
        <v>169</v>
      </c>
      <c r="B84">
        <f t="shared" ref="B84:D84" si="34">B$49</f>
        <v>0.24</v>
      </c>
      <c r="C84" t="str">
        <f t="shared" si="34"/>
        <v>mM</v>
      </c>
      <c r="D84">
        <f t="shared" si="34"/>
        <v>0.24</v>
      </c>
      <c r="E84" s="1" t="s">
        <v>32</v>
      </c>
      <c r="F84" s="1" t="s">
        <v>65</v>
      </c>
    </row>
    <row r="85">
      <c r="A85" s="1" t="s">
        <v>170</v>
      </c>
      <c r="B85">
        <f t="shared" ref="B85:D85" si="35">B$49</f>
        <v>0.24</v>
      </c>
      <c r="C85" t="str">
        <f t="shared" si="35"/>
        <v>mM</v>
      </c>
      <c r="D85">
        <f t="shared" si="35"/>
        <v>0.24</v>
      </c>
      <c r="E85" s="1" t="s">
        <v>32</v>
      </c>
      <c r="F85" s="1" t="s">
        <v>65</v>
      </c>
    </row>
    <row r="87">
      <c r="A87" s="1" t="s">
        <v>171</v>
      </c>
    </row>
    <row r="88">
      <c r="A88" s="1" t="s">
        <v>172</v>
      </c>
      <c r="B88">
        <f t="shared" ref="B88:D88" si="36">B$48</f>
        <v>2.5</v>
      </c>
      <c r="C88" t="str">
        <f t="shared" si="36"/>
        <v>nmol/(mg[mitoc.prot.]*min)</v>
      </c>
      <c r="D88">
        <f t="shared" si="36"/>
        <v>0.020625</v>
      </c>
      <c r="E88" s="1" t="s">
        <v>9</v>
      </c>
      <c r="F88" s="1" t="s">
        <v>65</v>
      </c>
    </row>
    <row r="89">
      <c r="A89" s="1" t="s">
        <v>173</v>
      </c>
      <c r="B89">
        <f t="shared" ref="B89:D89" si="37">B$48</f>
        <v>2.5</v>
      </c>
      <c r="C89" t="str">
        <f t="shared" si="37"/>
        <v>nmol/(mg[mitoc.prot.]*min)</v>
      </c>
      <c r="D89">
        <f t="shared" si="37"/>
        <v>0.020625</v>
      </c>
      <c r="E89" s="1" t="s">
        <v>9</v>
      </c>
      <c r="F89" s="1" t="s">
        <v>65</v>
      </c>
    </row>
    <row r="90">
      <c r="A90" s="1" t="s">
        <v>174</v>
      </c>
      <c r="B90">
        <f t="shared" ref="B90:D90" si="38">B$49</f>
        <v>0.24</v>
      </c>
      <c r="C90" t="str">
        <f t="shared" si="38"/>
        <v>mM</v>
      </c>
      <c r="D90">
        <f t="shared" si="38"/>
        <v>0.24</v>
      </c>
      <c r="E90" s="1" t="s">
        <v>32</v>
      </c>
      <c r="F90" s="1" t="s">
        <v>65</v>
      </c>
    </row>
    <row r="91">
      <c r="A91" s="1" t="s">
        <v>175</v>
      </c>
      <c r="B91">
        <f t="shared" ref="B91:D91" si="39">B$49</f>
        <v>0.24</v>
      </c>
      <c r="C91" t="str">
        <f t="shared" si="39"/>
        <v>mM</v>
      </c>
      <c r="D91">
        <f t="shared" si="39"/>
        <v>0.24</v>
      </c>
      <c r="E91" s="1" t="s">
        <v>32</v>
      </c>
      <c r="F91" s="1" t="s">
        <v>65</v>
      </c>
    </row>
    <row r="93">
      <c r="A93" s="1" t="s">
        <v>176</v>
      </c>
    </row>
    <row r="94">
      <c r="A94" s="1" t="s">
        <v>177</v>
      </c>
      <c r="B94">
        <f t="shared" ref="B94:D94" si="40">B$48</f>
        <v>2.5</v>
      </c>
      <c r="C94" t="str">
        <f t="shared" si="40"/>
        <v>nmol/(mg[mitoc.prot.]*min)</v>
      </c>
      <c r="D94">
        <f t="shared" si="40"/>
        <v>0.020625</v>
      </c>
      <c r="E94" s="1" t="s">
        <v>9</v>
      </c>
      <c r="F94" s="1" t="s">
        <v>65</v>
      </c>
    </row>
    <row r="95">
      <c r="A95" s="1" t="s">
        <v>178</v>
      </c>
      <c r="B95">
        <f t="shared" ref="B95:D95" si="41">B$48</f>
        <v>2.5</v>
      </c>
      <c r="C95" t="str">
        <f t="shared" si="41"/>
        <v>nmol/(mg[mitoc.prot.]*min)</v>
      </c>
      <c r="D95">
        <f t="shared" si="41"/>
        <v>0.020625</v>
      </c>
      <c r="E95" s="1" t="s">
        <v>9</v>
      </c>
      <c r="F95" s="1" t="s">
        <v>65</v>
      </c>
    </row>
    <row r="96">
      <c r="A96" s="1" t="s">
        <v>179</v>
      </c>
      <c r="B96">
        <f t="shared" ref="B96:D96" si="42">B$49</f>
        <v>0.24</v>
      </c>
      <c r="C96" t="str">
        <f t="shared" si="42"/>
        <v>mM</v>
      </c>
      <c r="D96">
        <f t="shared" si="42"/>
        <v>0.24</v>
      </c>
      <c r="E96" s="1" t="s">
        <v>32</v>
      </c>
      <c r="F96" s="1" t="s">
        <v>65</v>
      </c>
    </row>
    <row r="97">
      <c r="A97" s="1" t="s">
        <v>180</v>
      </c>
      <c r="B97">
        <f t="shared" ref="B97:D97" si="43">B$49</f>
        <v>0.24</v>
      </c>
      <c r="C97" t="str">
        <f t="shared" si="43"/>
        <v>mM</v>
      </c>
      <c r="D97">
        <f t="shared" si="43"/>
        <v>0.24</v>
      </c>
      <c r="E97" s="1" t="s">
        <v>32</v>
      </c>
      <c r="F97" s="1" t="s">
        <v>65</v>
      </c>
    </row>
    <row r="99">
      <c r="A99" s="1" t="s">
        <v>181</v>
      </c>
    </row>
    <row r="100">
      <c r="A100" s="1" t="s">
        <v>182</v>
      </c>
      <c r="B100">
        <f t="shared" ref="B100:D100" si="44">B$48</f>
        <v>2.5</v>
      </c>
      <c r="C100" t="str">
        <f t="shared" si="44"/>
        <v>nmol/(mg[mitoc.prot.]*min)</v>
      </c>
      <c r="D100">
        <f t="shared" si="44"/>
        <v>0.020625</v>
      </c>
      <c r="E100" s="1" t="s">
        <v>9</v>
      </c>
      <c r="F100" s="1" t="s">
        <v>65</v>
      </c>
    </row>
    <row r="101">
      <c r="A101" s="1" t="s">
        <v>183</v>
      </c>
      <c r="B101">
        <f t="shared" ref="B101:D101" si="45">B$48</f>
        <v>2.5</v>
      </c>
      <c r="C101" t="str">
        <f t="shared" si="45"/>
        <v>nmol/(mg[mitoc.prot.]*min)</v>
      </c>
      <c r="D101">
        <f t="shared" si="45"/>
        <v>0.020625</v>
      </c>
      <c r="E101" s="1" t="s">
        <v>9</v>
      </c>
      <c r="F101" s="1" t="s">
        <v>65</v>
      </c>
    </row>
    <row r="102">
      <c r="A102" s="1" t="s">
        <v>184</v>
      </c>
      <c r="B102">
        <f t="shared" ref="B102:D102" si="46">B$49</f>
        <v>0.24</v>
      </c>
      <c r="C102" t="str">
        <f t="shared" si="46"/>
        <v>mM</v>
      </c>
      <c r="D102">
        <f t="shared" si="46"/>
        <v>0.24</v>
      </c>
      <c r="E102" s="1" t="s">
        <v>32</v>
      </c>
      <c r="F102" s="1" t="s">
        <v>65</v>
      </c>
    </row>
    <row r="103">
      <c r="A103" s="1" t="s">
        <v>185</v>
      </c>
      <c r="B103">
        <f t="shared" ref="B103:D103" si="47">B$49</f>
        <v>0.24</v>
      </c>
      <c r="C103" t="str">
        <f t="shared" si="47"/>
        <v>mM</v>
      </c>
      <c r="D103">
        <f t="shared" si="47"/>
        <v>0.24</v>
      </c>
      <c r="E103" s="1" t="s">
        <v>32</v>
      </c>
      <c r="F103" s="1" t="s">
        <v>65</v>
      </c>
    </row>
  </sheetData>
  <hyperlinks>
    <hyperlink r:id="rId1" ref="Q11"/>
    <hyperlink r:id="rId2" ref="Q12"/>
    <hyperlink r:id="rId3" ref="Q13"/>
    <hyperlink r:id="rId4" ref="Q14"/>
    <hyperlink r:id="rId5" ref="Q15"/>
    <hyperlink r:id="rId6" ref="Q16"/>
    <hyperlink r:id="rId7" ref="Q17"/>
    <hyperlink r:id="rId8" ref="Q18"/>
  </hyperlinks>
  <drawing r:id="rId9"/>
</worksheet>
</file>