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ndy/Desktop/RA project for professor Yueh/2020:3 - 2020:6/New Version (Different T)/data/"/>
    </mc:Choice>
  </mc:AlternateContent>
  <xr:revisionPtr revIDLastSave="0" documentId="13_ncr:1_{3C6F20CE-562A-C74C-8306-4F0F94474560}" xr6:coauthVersionLast="45" xr6:coauthVersionMax="45" xr10:uidLastSave="{00000000-0000-0000-0000-000000000000}"/>
  <bookViews>
    <workbookView xWindow="0" yWindow="460" windowWidth="28800" windowHeight="17540" activeTab="2" xr2:uid="{00000000-000D-0000-FFFF-FFFF00000000}"/>
  </bookViews>
  <sheets>
    <sheet name="Main Sheet" sheetId="2" r:id="rId1"/>
    <sheet name="R(0, T)" sheetId="15" r:id="rId2"/>
    <sheet name="R(0, T) with NSS" sheetId="16" r:id="rId3"/>
    <sheet name="(2) estimated sigma_r" sheetId="7" r:id="rId4"/>
    <sheet name="result from Boom" sheetId="1" r:id="rId5"/>
    <sheet name="Task 1 phi(t1,t2) estimate" sheetId="4" r:id="rId6"/>
    <sheet name="Task 2 sigma_s(t1,t2) estimate" sheetId="8" r:id="rId7"/>
    <sheet name="Task 3 Bootstrap Sigma_r" sheetId="13" r:id="rId8"/>
    <sheet name="Task 4 Bootstrap Sigma_s" sheetId="14" r:id="rId9"/>
    <sheet name="(1) Fed_Fund" sheetId="3" r:id="rId10"/>
    <sheet name="(2) Price_OIS" sheetId="6" r:id="rId11"/>
    <sheet name="(3) 1M, 3M SOFR Futures Quotes" sheetId="10" r:id="rId12"/>
    <sheet name="(3)data for sigma_s calibration" sheetId="12" r:id="rId13"/>
  </sheets>
  <definedNames>
    <definedName name="solver_adj" localSheetId="2" hidden="1">'R(0, T) with NSS'!$C$5:$C$10</definedName>
    <definedName name="solver_cvg" localSheetId="2" hidden="1">0.000000000000001</definedName>
    <definedName name="solver_drv" localSheetId="2" hidden="1">1</definedName>
    <definedName name="solver_eng" localSheetId="2" hidden="1">1</definedName>
    <definedName name="solver_itr" localSheetId="2" hidden="1">100</definedName>
    <definedName name="solver_lin" localSheetId="2" hidden="1">2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2</definedName>
    <definedName name="solver_nod" localSheetId="2" hidden="1">2147483647</definedName>
    <definedName name="solver_num" localSheetId="2" hidden="1">0</definedName>
    <definedName name="solver_opt" localSheetId="2" hidden="1">'R(0, T) with NSS'!$C$11</definedName>
    <definedName name="solver_pre" localSheetId="2" hidden="1">0.0000000001</definedName>
    <definedName name="solver_rbv" localSheetId="2" hidden="1">1</definedName>
    <definedName name="solver_rlx" localSheetId="2" hidden="1">2</definedName>
    <definedName name="solver_rsd" localSheetId="2" hidden="1">0</definedName>
    <definedName name="solver_scl" localSheetId="2" hidden="1">1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2</definedName>
    <definedName name="solver_val" localSheetId="2" hidden="1">0</definedName>
    <definedName name="solver_ver" localSheetId="2" hidden="1">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7" i="15" l="1"/>
  <c r="V7" i="16"/>
  <c r="V8" i="16"/>
  <c r="V9" i="16"/>
  <c r="V10" i="16"/>
  <c r="V11" i="16"/>
  <c r="V12" i="16"/>
  <c r="V13" i="16"/>
  <c r="V14" i="16"/>
  <c r="V15" i="16"/>
  <c r="V16" i="16"/>
  <c r="V17" i="16"/>
  <c r="V18" i="16"/>
  <c r="V19" i="16"/>
  <c r="V20" i="16"/>
  <c r="V21" i="16"/>
  <c r="V22" i="16"/>
  <c r="V23" i="16"/>
  <c r="V24" i="16"/>
  <c r="V25" i="16"/>
  <c r="V26" i="16"/>
  <c r="V27" i="16"/>
  <c r="V28" i="16"/>
  <c r="V29" i="16"/>
  <c r="V30" i="16"/>
  <c r="V31" i="16"/>
  <c r="V32" i="16"/>
  <c r="V33" i="16"/>
  <c r="V34" i="16"/>
  <c r="V35" i="16"/>
  <c r="V36" i="16"/>
  <c r="V37" i="16"/>
  <c r="V38" i="16"/>
  <c r="V39" i="16"/>
  <c r="V40" i="16"/>
  <c r="V41" i="16"/>
  <c r="V42" i="16"/>
  <c r="V43" i="16"/>
  <c r="V44" i="16"/>
  <c r="V45" i="16"/>
  <c r="V46" i="16"/>
  <c r="V47" i="16"/>
  <c r="V48" i="16"/>
  <c r="V49" i="16"/>
  <c r="V50" i="16"/>
  <c r="V51" i="16"/>
  <c r="V52" i="16"/>
  <c r="V53" i="16"/>
  <c r="V54" i="16"/>
  <c r="V55" i="16"/>
  <c r="V56" i="16"/>
  <c r="V57" i="16"/>
  <c r="V58" i="16"/>
  <c r="V59" i="16"/>
  <c r="V60" i="16"/>
  <c r="V61" i="16"/>
  <c r="V62" i="16"/>
  <c r="V63" i="16"/>
  <c r="V64" i="16"/>
  <c r="V65" i="16"/>
  <c r="V66" i="16"/>
  <c r="V67" i="16"/>
  <c r="V68" i="16"/>
  <c r="V69" i="16"/>
  <c r="V70" i="16"/>
  <c r="V71" i="16"/>
  <c r="V72" i="16"/>
  <c r="V73" i="16"/>
  <c r="V74" i="16"/>
  <c r="V75" i="16"/>
  <c r="V76" i="16"/>
  <c r="V77" i="16"/>
  <c r="V78" i="16"/>
  <c r="V79" i="16"/>
  <c r="V80" i="16"/>
  <c r="V81" i="16"/>
  <c r="V82" i="16"/>
  <c r="V83" i="16"/>
  <c r="V84" i="16"/>
  <c r="V85" i="16"/>
  <c r="V86" i="16"/>
  <c r="V87" i="16"/>
  <c r="V88" i="16"/>
  <c r="V89" i="16"/>
  <c r="V90" i="16"/>
  <c r="V91" i="16"/>
  <c r="V92" i="16"/>
  <c r="V93" i="16"/>
  <c r="V94" i="16"/>
  <c r="V95" i="16"/>
  <c r="V96" i="16"/>
  <c r="V97" i="16"/>
  <c r="V98" i="16"/>
  <c r="V99" i="16"/>
  <c r="V100" i="16"/>
  <c r="V101" i="16"/>
  <c r="V102" i="16"/>
  <c r="V103" i="16"/>
  <c r="V104" i="16"/>
  <c r="V105" i="16"/>
  <c r="V106" i="16"/>
  <c r="V107" i="16"/>
  <c r="V108" i="16"/>
  <c r="V109" i="16"/>
  <c r="V110" i="16"/>
  <c r="V111" i="16"/>
  <c r="V112" i="16"/>
  <c r="V113" i="16"/>
  <c r="V114" i="16"/>
  <c r="V115" i="16"/>
  <c r="V116" i="16"/>
  <c r="V117" i="16"/>
  <c r="V118" i="16"/>
  <c r="V119" i="16"/>
  <c r="V120" i="16"/>
  <c r="V121" i="16"/>
  <c r="V122" i="16"/>
  <c r="V123" i="16"/>
  <c r="V124" i="16"/>
  <c r="V125" i="16"/>
  <c r="V126" i="16"/>
  <c r="V127" i="16"/>
  <c r="V128" i="16"/>
  <c r="V129" i="16"/>
  <c r="V130" i="16"/>
  <c r="V131" i="16"/>
  <c r="V132" i="16"/>
  <c r="V133" i="16"/>
  <c r="V134" i="16"/>
  <c r="V135" i="16"/>
  <c r="V136" i="16"/>
  <c r="V137" i="16"/>
  <c r="V138" i="16"/>
  <c r="V139" i="16"/>
  <c r="V140" i="16"/>
  <c r="V141" i="16"/>
  <c r="V142" i="16"/>
  <c r="V143" i="16"/>
  <c r="V144" i="16"/>
  <c r="V145" i="16"/>
  <c r="V146" i="16"/>
  <c r="V147" i="16"/>
  <c r="V148" i="16"/>
  <c r="V149" i="16"/>
  <c r="V150" i="16"/>
  <c r="V151" i="16"/>
  <c r="V152" i="16"/>
  <c r="V153" i="16"/>
  <c r="V154" i="16"/>
  <c r="V155" i="16"/>
  <c r="V156" i="16"/>
  <c r="V157" i="16"/>
  <c r="V158" i="16"/>
  <c r="V159" i="16"/>
  <c r="V160" i="16"/>
  <c r="V161" i="16"/>
  <c r="V162" i="16"/>
  <c r="V163" i="16"/>
  <c r="V164" i="16"/>
  <c r="V165" i="16"/>
  <c r="V166" i="16"/>
  <c r="V167" i="16"/>
  <c r="V168" i="16"/>
  <c r="V169" i="16"/>
  <c r="V170" i="16"/>
  <c r="V171" i="16"/>
  <c r="V172" i="16"/>
  <c r="V173" i="16"/>
  <c r="V174" i="16"/>
  <c r="V175" i="16"/>
  <c r="V176" i="16"/>
  <c r="V177" i="16"/>
  <c r="V178" i="16"/>
  <c r="V179" i="16"/>
  <c r="V180" i="16"/>
  <c r="V181" i="16"/>
  <c r="V182" i="16"/>
  <c r="V183" i="16"/>
  <c r="V184" i="16"/>
  <c r="V185" i="16"/>
  <c r="V186" i="16"/>
  <c r="V187" i="16"/>
  <c r="V188" i="16"/>
  <c r="V189" i="16"/>
  <c r="V190" i="16"/>
  <c r="V191" i="16"/>
  <c r="V192" i="16"/>
  <c r="V193" i="16"/>
  <c r="V194" i="16"/>
  <c r="V195" i="16"/>
  <c r="V196" i="16"/>
  <c r="V197" i="16"/>
  <c r="V198" i="16"/>
  <c r="V199" i="16"/>
  <c r="V200" i="16"/>
  <c r="V201" i="16"/>
  <c r="V202" i="16"/>
  <c r="V203" i="16"/>
  <c r="V204" i="16"/>
  <c r="V205" i="16"/>
  <c r="V206" i="16"/>
  <c r="V207" i="16"/>
  <c r="V208" i="16"/>
  <c r="V209" i="16"/>
  <c r="V210" i="16"/>
  <c r="V211" i="16"/>
  <c r="V212" i="16"/>
  <c r="V213" i="16"/>
  <c r="V214" i="16"/>
  <c r="V215" i="16"/>
  <c r="V216" i="16"/>
  <c r="V217" i="16"/>
  <c r="V218" i="16"/>
  <c r="V219" i="16"/>
  <c r="V220" i="16"/>
  <c r="V221" i="16"/>
  <c r="V222" i="16"/>
  <c r="V223" i="16"/>
  <c r="V224" i="16"/>
  <c r="V225" i="16"/>
  <c r="V226" i="16"/>
  <c r="V227" i="16"/>
  <c r="V228" i="16"/>
  <c r="V229" i="16"/>
  <c r="V230" i="16"/>
  <c r="V231" i="16"/>
  <c r="V232" i="16"/>
  <c r="V233" i="16"/>
  <c r="V234" i="16"/>
  <c r="V235" i="16"/>
  <c r="V236" i="16"/>
  <c r="V237" i="16"/>
  <c r="V238" i="16"/>
  <c r="V239" i="16"/>
  <c r="V240" i="16"/>
  <c r="V241" i="16"/>
  <c r="V242" i="16"/>
  <c r="V243" i="16"/>
  <c r="V244" i="16"/>
  <c r="V245" i="16"/>
  <c r="V246" i="16"/>
  <c r="V247" i="16"/>
  <c r="V248" i="16"/>
  <c r="V249" i="16"/>
  <c r="V250" i="16"/>
  <c r="V251" i="16"/>
  <c r="V252" i="16"/>
  <c r="V253" i="16"/>
  <c r="V254" i="16"/>
  <c r="V255" i="16"/>
  <c r="V256" i="16"/>
  <c r="V257" i="16"/>
  <c r="V258" i="16"/>
  <c r="V259" i="16"/>
  <c r="V260" i="16"/>
  <c r="V261" i="16"/>
  <c r="V262" i="16"/>
  <c r="V263" i="16"/>
  <c r="V264" i="16"/>
  <c r="V265" i="16"/>
  <c r="V266" i="16"/>
  <c r="V267" i="16"/>
  <c r="V268" i="16"/>
  <c r="V269" i="16"/>
  <c r="V270" i="16"/>
  <c r="V271" i="16"/>
  <c r="V272" i="16"/>
  <c r="V273" i="16"/>
  <c r="V274" i="16"/>
  <c r="V275" i="16"/>
  <c r="V276" i="16"/>
  <c r="V277" i="16"/>
  <c r="V278" i="16"/>
  <c r="V279" i="16"/>
  <c r="V280" i="16"/>
  <c r="V281" i="16"/>
  <c r="V282" i="16"/>
  <c r="V283" i="16"/>
  <c r="V284" i="16"/>
  <c r="V285" i="16"/>
  <c r="V286" i="16"/>
  <c r="V287" i="16"/>
  <c r="V288" i="16"/>
  <c r="V289" i="16"/>
  <c r="V290" i="16"/>
  <c r="V291" i="16"/>
  <c r="V292" i="16"/>
  <c r="V293" i="16"/>
  <c r="V294" i="16"/>
  <c r="V295" i="16"/>
  <c r="V296" i="16"/>
  <c r="V297" i="16"/>
  <c r="V298" i="16"/>
  <c r="V299" i="16"/>
  <c r="V300" i="16"/>
  <c r="V301" i="16"/>
  <c r="V302" i="16"/>
  <c r="V303" i="16"/>
  <c r="V304" i="16"/>
  <c r="V305" i="16"/>
  <c r="V306" i="16"/>
  <c r="V307" i="16"/>
  <c r="V308" i="16"/>
  <c r="V309" i="16"/>
  <c r="V310" i="16"/>
  <c r="V311" i="16"/>
  <c r="V312" i="16"/>
  <c r="V313" i="16"/>
  <c r="V314" i="16"/>
  <c r="V315" i="16"/>
  <c r="V316" i="16"/>
  <c r="V317" i="16"/>
  <c r="V318" i="16"/>
  <c r="V319" i="16"/>
  <c r="V320" i="16"/>
  <c r="V321" i="16"/>
  <c r="V322" i="16"/>
  <c r="V323" i="16"/>
  <c r="V324" i="16"/>
  <c r="V325" i="16"/>
  <c r="V326" i="16"/>
  <c r="V327" i="16"/>
  <c r="V328" i="16"/>
  <c r="V329" i="16"/>
  <c r="V330" i="16"/>
  <c r="V331" i="16"/>
  <c r="V332" i="16"/>
  <c r="V333" i="16"/>
  <c r="V334" i="16"/>
  <c r="V335" i="16"/>
  <c r="V336" i="16"/>
  <c r="V337" i="16"/>
  <c r="V338" i="16"/>
  <c r="V339" i="16"/>
  <c r="V340" i="16"/>
  <c r="V341" i="16"/>
  <c r="V342" i="16"/>
  <c r="V343" i="16"/>
  <c r="V344" i="16"/>
  <c r="V345" i="16"/>
  <c r="V346" i="16"/>
  <c r="V347" i="16"/>
  <c r="V348" i="16"/>
  <c r="V349" i="16"/>
  <c r="V350" i="16"/>
  <c r="V351" i="16"/>
  <c r="V352" i="16"/>
  <c r="V353" i="16"/>
  <c r="V354" i="16"/>
  <c r="V355" i="16"/>
  <c r="V356" i="16"/>
  <c r="V357" i="16"/>
  <c r="V358" i="16"/>
  <c r="V359" i="16"/>
  <c r="V360" i="16"/>
  <c r="V361" i="16"/>
  <c r="V362" i="16"/>
  <c r="V363" i="16"/>
  <c r="V364" i="16"/>
  <c r="V365" i="16"/>
  <c r="V366" i="16"/>
  <c r="V367" i="16"/>
  <c r="V368" i="16"/>
  <c r="V369" i="16"/>
  <c r="V370" i="16"/>
  <c r="V371" i="16"/>
  <c r="V372" i="16"/>
  <c r="V373" i="16"/>
  <c r="V374" i="16"/>
  <c r="V375" i="16"/>
  <c r="V376" i="16"/>
  <c r="V377" i="16"/>
  <c r="V378" i="16"/>
  <c r="V379" i="16"/>
  <c r="V380" i="16"/>
  <c r="V381" i="16"/>
  <c r="V382" i="16"/>
  <c r="V383" i="16"/>
  <c r="V384" i="16"/>
  <c r="V385" i="16"/>
  <c r="V386" i="16"/>
  <c r="V387" i="16"/>
  <c r="V388" i="16"/>
  <c r="V389" i="16"/>
  <c r="V390" i="16"/>
  <c r="V391" i="16"/>
  <c r="V392" i="16"/>
  <c r="V393" i="16"/>
  <c r="V394" i="16"/>
  <c r="V395" i="16"/>
  <c r="V396" i="16"/>
  <c r="V397" i="16"/>
  <c r="V398" i="16"/>
  <c r="V399" i="16"/>
  <c r="V400" i="16"/>
  <c r="V401" i="16"/>
  <c r="V402" i="16"/>
  <c r="V403" i="16"/>
  <c r="V404" i="16"/>
  <c r="V405" i="16"/>
  <c r="V406" i="16"/>
  <c r="V407" i="16"/>
  <c r="V408" i="16"/>
  <c r="V409" i="16"/>
  <c r="V410" i="16"/>
  <c r="V411" i="16"/>
  <c r="V412" i="16"/>
  <c r="V413" i="16"/>
  <c r="V414" i="16"/>
  <c r="V415" i="16"/>
  <c r="V416" i="16"/>
  <c r="V417" i="16"/>
  <c r="V418" i="16"/>
  <c r="V419" i="16"/>
  <c r="V420" i="16"/>
  <c r="V421" i="16"/>
  <c r="V422" i="16"/>
  <c r="V423" i="16"/>
  <c r="V424" i="16"/>
  <c r="V425" i="16"/>
  <c r="V426" i="16"/>
  <c r="V427" i="16"/>
  <c r="V428" i="16"/>
  <c r="V429" i="16"/>
  <c r="V430" i="16"/>
  <c r="V431" i="16"/>
  <c r="V432" i="16"/>
  <c r="V433" i="16"/>
  <c r="V434" i="16"/>
  <c r="V435" i="16"/>
  <c r="V436" i="16"/>
  <c r="V437" i="16"/>
  <c r="V438" i="16"/>
  <c r="V439" i="16"/>
  <c r="V440" i="16"/>
  <c r="V441" i="16"/>
  <c r="V442" i="16"/>
  <c r="V443" i="16"/>
  <c r="V444" i="16"/>
  <c r="V445" i="16"/>
  <c r="V446" i="16"/>
  <c r="V447" i="16"/>
  <c r="V448" i="16"/>
  <c r="V449" i="16"/>
  <c r="V450" i="16"/>
  <c r="V451" i="16"/>
  <c r="V452" i="16"/>
  <c r="V453" i="16"/>
  <c r="V454" i="16"/>
  <c r="V455" i="16"/>
  <c r="V456" i="16"/>
  <c r="V457" i="16"/>
  <c r="V458" i="16"/>
  <c r="V459" i="16"/>
  <c r="V460" i="16"/>
  <c r="V461" i="16"/>
  <c r="V462" i="16"/>
  <c r="V463" i="16"/>
  <c r="V464" i="16"/>
  <c r="V465" i="16"/>
  <c r="V466" i="16"/>
  <c r="V467" i="16"/>
  <c r="V468" i="16"/>
  <c r="V469" i="16"/>
  <c r="V470" i="16"/>
  <c r="V471" i="16"/>
  <c r="V472" i="16"/>
  <c r="V473" i="16"/>
  <c r="V474" i="16"/>
  <c r="V475" i="16"/>
  <c r="V476" i="16"/>
  <c r="V477" i="16"/>
  <c r="V478" i="16"/>
  <c r="V479" i="16"/>
  <c r="V480" i="16"/>
  <c r="V481" i="16"/>
  <c r="V482" i="16"/>
  <c r="V483" i="16"/>
  <c r="V484" i="16"/>
  <c r="V485" i="16"/>
  <c r="V486" i="16"/>
  <c r="V487" i="16"/>
  <c r="V488" i="16"/>
  <c r="V489" i="16"/>
  <c r="V490" i="16"/>
  <c r="V491" i="16"/>
  <c r="V492" i="16"/>
  <c r="V493" i="16"/>
  <c r="V494" i="16"/>
  <c r="V495" i="16"/>
  <c r="V496" i="16"/>
  <c r="V497" i="16"/>
  <c r="V498" i="16"/>
  <c r="V499" i="16"/>
  <c r="V500" i="16"/>
  <c r="V501" i="16"/>
  <c r="V502" i="16"/>
  <c r="V503" i="16"/>
  <c r="V504" i="16"/>
  <c r="V505" i="16"/>
  <c r="V506" i="16"/>
  <c r="V507" i="16"/>
  <c r="V508" i="16"/>
  <c r="V509" i="16"/>
  <c r="V510" i="16"/>
  <c r="V511" i="16"/>
  <c r="V512" i="16"/>
  <c r="V513" i="16"/>
  <c r="V514" i="16"/>
  <c r="V515" i="16"/>
  <c r="V516" i="16"/>
  <c r="V517" i="16"/>
  <c r="V518" i="16"/>
  <c r="V519" i="16"/>
  <c r="V520" i="16"/>
  <c r="V521" i="16"/>
  <c r="V522" i="16"/>
  <c r="V523" i="16"/>
  <c r="V524" i="16"/>
  <c r="V525" i="16"/>
  <c r="V526" i="16"/>
  <c r="V527" i="16"/>
  <c r="V528" i="16"/>
  <c r="V529" i="16"/>
  <c r="V530" i="16"/>
  <c r="V531" i="16"/>
  <c r="V532" i="16"/>
  <c r="V533" i="16"/>
  <c r="V534" i="16"/>
  <c r="V535" i="16"/>
  <c r="V536" i="16"/>
  <c r="V537" i="16"/>
  <c r="V538" i="16"/>
  <c r="V539" i="16"/>
  <c r="V540" i="16"/>
  <c r="V541" i="16"/>
  <c r="V542" i="16"/>
  <c r="V543" i="16"/>
  <c r="V544" i="16"/>
  <c r="V545" i="16"/>
  <c r="V546" i="16"/>
  <c r="V547" i="16"/>
  <c r="V548" i="16"/>
  <c r="V549" i="16"/>
  <c r="V550" i="16"/>
  <c r="V551" i="16"/>
  <c r="V552" i="16"/>
  <c r="V553" i="16"/>
  <c r="V554" i="16"/>
  <c r="V555" i="16"/>
  <c r="V556" i="16"/>
  <c r="V557" i="16"/>
  <c r="V558" i="16"/>
  <c r="V559" i="16"/>
  <c r="V560" i="16"/>
  <c r="V561" i="16"/>
  <c r="V562" i="16"/>
  <c r="V563" i="16"/>
  <c r="V564" i="16"/>
  <c r="V565" i="16"/>
  <c r="V566" i="16"/>
  <c r="V567" i="16"/>
  <c r="V568" i="16"/>
  <c r="V569" i="16"/>
  <c r="V570" i="16"/>
  <c r="V571" i="16"/>
  <c r="V572" i="16"/>
  <c r="V573" i="16"/>
  <c r="V574" i="16"/>
  <c r="V575" i="16"/>
  <c r="V576" i="16"/>
  <c r="V577" i="16"/>
  <c r="V578" i="16"/>
  <c r="V579" i="16"/>
  <c r="V580" i="16"/>
  <c r="V581" i="16"/>
  <c r="V582" i="16"/>
  <c r="V583" i="16"/>
  <c r="V584" i="16"/>
  <c r="V585" i="16"/>
  <c r="V586" i="16"/>
  <c r="V587" i="16"/>
  <c r="V588" i="16"/>
  <c r="V589" i="16"/>
  <c r="V590" i="16"/>
  <c r="V591" i="16"/>
  <c r="V592" i="16"/>
  <c r="V593" i="16"/>
  <c r="V594" i="16"/>
  <c r="V595" i="16"/>
  <c r="V596" i="16"/>
  <c r="V597" i="16"/>
  <c r="V598" i="16"/>
  <c r="V599" i="16"/>
  <c r="V600" i="16"/>
  <c r="V601" i="16"/>
  <c r="V602" i="16"/>
  <c r="V603" i="16"/>
  <c r="V604" i="16"/>
  <c r="V605" i="16"/>
  <c r="V6" i="16"/>
  <c r="B18" i="16"/>
  <c r="B19" i="16"/>
  <c r="B20" i="16"/>
  <c r="B21" i="16"/>
  <c r="B22" i="16"/>
  <c r="B17" i="16"/>
  <c r="E40" i="16" l="1"/>
  <c r="G40" i="16" s="1"/>
  <c r="E44" i="16"/>
  <c r="G44" i="16" s="1"/>
  <c r="L12" i="15"/>
  <c r="L13" i="15"/>
  <c r="L14" i="15"/>
  <c r="L15" i="15"/>
  <c r="L16" i="15"/>
  <c r="L17" i="15"/>
  <c r="L18" i="15"/>
  <c r="L19" i="15"/>
  <c r="L20" i="15"/>
  <c r="L21" i="15"/>
  <c r="L22" i="15"/>
  <c r="L23" i="15"/>
  <c r="L24" i="15"/>
  <c r="L25" i="15"/>
  <c r="L26" i="15"/>
  <c r="L27" i="15"/>
  <c r="L28" i="15"/>
  <c r="L29" i="15"/>
  <c r="L30" i="15"/>
  <c r="L31" i="15"/>
  <c r="L32" i="15"/>
  <c r="L33" i="15"/>
  <c r="L34" i="15"/>
  <c r="L35" i="15"/>
  <c r="L36" i="15"/>
  <c r="L37" i="15"/>
  <c r="L38" i="15"/>
  <c r="L39" i="15"/>
  <c r="L40" i="15"/>
  <c r="L41" i="15"/>
  <c r="L42" i="15"/>
  <c r="L43" i="15"/>
  <c r="L44" i="15"/>
  <c r="L45" i="15"/>
  <c r="L46" i="15"/>
  <c r="L47" i="15"/>
  <c r="L48" i="15"/>
  <c r="L49" i="15"/>
  <c r="L50" i="15"/>
  <c r="L11" i="15"/>
  <c r="E41" i="15"/>
  <c r="E42" i="15"/>
  <c r="E43" i="15"/>
  <c r="E44" i="15"/>
  <c r="E45" i="15"/>
  <c r="E46" i="15"/>
  <c r="E47" i="15"/>
  <c r="E48" i="15"/>
  <c r="E49" i="15"/>
  <c r="E50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8" i="15"/>
  <c r="E39" i="15"/>
  <c r="E40" i="15"/>
  <c r="E24" i="15"/>
  <c r="F13" i="15"/>
  <c r="E13" i="15" s="1"/>
  <c r="F14" i="15"/>
  <c r="E14" i="15" s="1"/>
  <c r="F15" i="15"/>
  <c r="E15" i="15" s="1"/>
  <c r="F16" i="15"/>
  <c r="E16" i="15" s="1"/>
  <c r="F17" i="15"/>
  <c r="E17" i="15" s="1"/>
  <c r="F18" i="15"/>
  <c r="E18" i="15" s="1"/>
  <c r="F19" i="15"/>
  <c r="E19" i="15" s="1"/>
  <c r="F20" i="15"/>
  <c r="E20" i="15" s="1"/>
  <c r="F21" i="15"/>
  <c r="E21" i="15" s="1"/>
  <c r="F22" i="15"/>
  <c r="E22" i="15" s="1"/>
  <c r="F23" i="15"/>
  <c r="E23" i="15" s="1"/>
  <c r="F25" i="15"/>
  <c r="F26" i="15"/>
  <c r="F27" i="15"/>
  <c r="F28" i="15"/>
  <c r="F29" i="15"/>
  <c r="F30" i="15"/>
  <c r="F31" i="15"/>
  <c r="F32" i="15"/>
  <c r="F33" i="15"/>
  <c r="F34" i="15"/>
  <c r="F35" i="15"/>
  <c r="F36" i="15"/>
  <c r="F37" i="15"/>
  <c r="F38" i="15"/>
  <c r="F39" i="15"/>
  <c r="F40" i="15"/>
  <c r="F12" i="15"/>
  <c r="E12" i="15" s="1"/>
  <c r="D12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26" i="15"/>
  <c r="D27" i="15"/>
  <c r="D28" i="15"/>
  <c r="D29" i="15"/>
  <c r="D30" i="15"/>
  <c r="D31" i="15"/>
  <c r="D32" i="15"/>
  <c r="D33" i="15"/>
  <c r="D34" i="15"/>
  <c r="D35" i="15"/>
  <c r="D36" i="15"/>
  <c r="D37" i="15"/>
  <c r="D38" i="15"/>
  <c r="D39" i="15"/>
  <c r="D40" i="15"/>
  <c r="D41" i="15"/>
  <c r="D42" i="15"/>
  <c r="D43" i="15"/>
  <c r="D44" i="15"/>
  <c r="D45" i="15"/>
  <c r="D46" i="15"/>
  <c r="D47" i="15"/>
  <c r="D48" i="15"/>
  <c r="D49" i="15"/>
  <c r="D50" i="15"/>
  <c r="B12" i="15"/>
  <c r="H12" i="15" s="1"/>
  <c r="G12" i="15" s="1"/>
  <c r="B13" i="15"/>
  <c r="E8" i="16" s="1"/>
  <c r="G8" i="16" s="1"/>
  <c r="B14" i="15"/>
  <c r="E9" i="16" s="1"/>
  <c r="G9" i="16" s="1"/>
  <c r="B15" i="15"/>
  <c r="E10" i="16" s="1"/>
  <c r="G10" i="16" s="1"/>
  <c r="B16" i="15"/>
  <c r="E11" i="16" s="1"/>
  <c r="G11" i="16" s="1"/>
  <c r="B17" i="15"/>
  <c r="H17" i="15" s="1"/>
  <c r="G17" i="15" s="1"/>
  <c r="B18" i="15"/>
  <c r="E13" i="16" s="1"/>
  <c r="G13" i="16" s="1"/>
  <c r="B19" i="15"/>
  <c r="E14" i="16" s="1"/>
  <c r="G14" i="16" s="1"/>
  <c r="B20" i="15"/>
  <c r="H20" i="15" s="1"/>
  <c r="G20" i="15" s="1"/>
  <c r="B21" i="15"/>
  <c r="H21" i="15" s="1"/>
  <c r="G21" i="15" s="1"/>
  <c r="B22" i="15"/>
  <c r="E17" i="16" s="1"/>
  <c r="G17" i="16" s="1"/>
  <c r="B23" i="15"/>
  <c r="E18" i="16" s="1"/>
  <c r="G18" i="16" s="1"/>
  <c r="B24" i="15"/>
  <c r="H24" i="15" s="1"/>
  <c r="G24" i="15" s="1"/>
  <c r="B25" i="15"/>
  <c r="H25" i="15" s="1"/>
  <c r="G25" i="15" s="1"/>
  <c r="B26" i="15"/>
  <c r="E21" i="16" s="1"/>
  <c r="G21" i="16" s="1"/>
  <c r="B27" i="15"/>
  <c r="E22" i="16" s="1"/>
  <c r="G22" i="16" s="1"/>
  <c r="B28" i="15"/>
  <c r="H28" i="15" s="1"/>
  <c r="G28" i="15" s="1"/>
  <c r="B29" i="15"/>
  <c r="H29" i="15" s="1"/>
  <c r="G29" i="15" s="1"/>
  <c r="B30" i="15"/>
  <c r="E25" i="16" s="1"/>
  <c r="G25" i="16" s="1"/>
  <c r="B31" i="15"/>
  <c r="E26" i="16" s="1"/>
  <c r="G26" i="16" s="1"/>
  <c r="B32" i="15"/>
  <c r="H32" i="15" s="1"/>
  <c r="G32" i="15" s="1"/>
  <c r="B33" i="15"/>
  <c r="H33" i="15" s="1"/>
  <c r="B34" i="15"/>
  <c r="E29" i="16" s="1"/>
  <c r="G29" i="16" s="1"/>
  <c r="B35" i="15"/>
  <c r="E30" i="16" s="1"/>
  <c r="G30" i="16" s="1"/>
  <c r="B36" i="15"/>
  <c r="H36" i="15" s="1"/>
  <c r="B37" i="15"/>
  <c r="H37" i="15" s="1"/>
  <c r="G37" i="15" s="1"/>
  <c r="B38" i="15"/>
  <c r="E33" i="16" s="1"/>
  <c r="G33" i="16" s="1"/>
  <c r="B39" i="15"/>
  <c r="E34" i="16" s="1"/>
  <c r="G34" i="16" s="1"/>
  <c r="B40" i="15"/>
  <c r="H40" i="15" s="1"/>
  <c r="G40" i="15" s="1"/>
  <c r="B41" i="15"/>
  <c r="E36" i="16" s="1"/>
  <c r="G36" i="16" s="1"/>
  <c r="B42" i="15"/>
  <c r="H42" i="15" s="1"/>
  <c r="B43" i="15"/>
  <c r="E38" i="16" s="1"/>
  <c r="G38" i="16" s="1"/>
  <c r="B44" i="15"/>
  <c r="H44" i="15" s="1"/>
  <c r="G44" i="15" s="1"/>
  <c r="B45" i="15"/>
  <c r="B46" i="15"/>
  <c r="H46" i="15" s="1"/>
  <c r="B47" i="15"/>
  <c r="E42" i="16" s="1"/>
  <c r="G42" i="16" s="1"/>
  <c r="B48" i="15"/>
  <c r="H48" i="15" s="1"/>
  <c r="G48" i="15" s="1"/>
  <c r="B49" i="15"/>
  <c r="H49" i="15" s="1"/>
  <c r="B50" i="15"/>
  <c r="H50" i="15" s="1"/>
  <c r="B11" i="15"/>
  <c r="E6" i="16" s="1"/>
  <c r="E32" i="16" l="1"/>
  <c r="G32" i="16" s="1"/>
  <c r="E28" i="16"/>
  <c r="G28" i="16" s="1"/>
  <c r="E24" i="16"/>
  <c r="G24" i="16" s="1"/>
  <c r="E20" i="16"/>
  <c r="G20" i="16" s="1"/>
  <c r="E16" i="16"/>
  <c r="G16" i="16" s="1"/>
  <c r="E12" i="16"/>
  <c r="G12" i="16" s="1"/>
  <c r="E43" i="16"/>
  <c r="G43" i="16" s="1"/>
  <c r="E39" i="16"/>
  <c r="G39" i="16" s="1"/>
  <c r="E35" i="16"/>
  <c r="G35" i="16" s="1"/>
  <c r="E31" i="16"/>
  <c r="G31" i="16" s="1"/>
  <c r="E27" i="16"/>
  <c r="G27" i="16" s="1"/>
  <c r="E23" i="16"/>
  <c r="G23" i="16" s="1"/>
  <c r="E19" i="16"/>
  <c r="G19" i="16" s="1"/>
  <c r="E15" i="16"/>
  <c r="G15" i="16" s="1"/>
  <c r="E7" i="16"/>
  <c r="E37" i="16"/>
  <c r="G37" i="16" s="1"/>
  <c r="E45" i="16"/>
  <c r="E41" i="16"/>
  <c r="G41" i="16" s="1"/>
  <c r="G45" i="16"/>
  <c r="J20" i="15"/>
  <c r="J21" i="15"/>
  <c r="J12" i="15"/>
  <c r="G36" i="15"/>
  <c r="J36" i="15"/>
  <c r="J44" i="15"/>
  <c r="J49" i="15"/>
  <c r="G42" i="15"/>
  <c r="H16" i="15"/>
  <c r="G16" i="15" s="1"/>
  <c r="J50" i="15"/>
  <c r="H45" i="15"/>
  <c r="G45" i="15" s="1"/>
  <c r="H13" i="15"/>
  <c r="G13" i="15" s="1"/>
  <c r="J17" i="15"/>
  <c r="J33" i="15"/>
  <c r="J48" i="15"/>
  <c r="J46" i="15"/>
  <c r="J24" i="15"/>
  <c r="J37" i="15"/>
  <c r="J29" i="15"/>
  <c r="K29" i="15" s="1"/>
  <c r="F24" i="16" s="1"/>
  <c r="J25" i="15"/>
  <c r="J40" i="15"/>
  <c r="J32" i="15"/>
  <c r="J28" i="15"/>
  <c r="J42" i="15"/>
  <c r="H41" i="15"/>
  <c r="G41" i="15" s="1"/>
  <c r="G50" i="15"/>
  <c r="H39" i="15"/>
  <c r="G39" i="15" s="1"/>
  <c r="H31" i="15"/>
  <c r="J31" i="15" s="1"/>
  <c r="H23" i="15"/>
  <c r="G23" i="15" s="1"/>
  <c r="H15" i="15"/>
  <c r="J15" i="15" s="1"/>
  <c r="G49" i="15"/>
  <c r="G33" i="15"/>
  <c r="H38" i="15"/>
  <c r="J38" i="15" s="1"/>
  <c r="H34" i="15"/>
  <c r="J34" i="15" s="1"/>
  <c r="H30" i="15"/>
  <c r="G30" i="15" s="1"/>
  <c r="H26" i="15"/>
  <c r="J26" i="15" s="1"/>
  <c r="H22" i="15"/>
  <c r="G22" i="15" s="1"/>
  <c r="H18" i="15"/>
  <c r="G18" i="15" s="1"/>
  <c r="H14" i="15"/>
  <c r="J14" i="15" s="1"/>
  <c r="G46" i="15"/>
  <c r="G38" i="15"/>
  <c r="H47" i="15"/>
  <c r="J47" i="15" s="1"/>
  <c r="H43" i="15"/>
  <c r="G43" i="15" s="1"/>
  <c r="H35" i="15"/>
  <c r="G35" i="15" s="1"/>
  <c r="H27" i="15"/>
  <c r="G27" i="15" s="1"/>
  <c r="H19" i="15"/>
  <c r="J19" i="15" s="1"/>
  <c r="Q12" i="2"/>
  <c r="C12" i="15" s="1"/>
  <c r="I12" i="15" s="1"/>
  <c r="Q13" i="2"/>
  <c r="C13" i="15" s="1"/>
  <c r="I13" i="15" s="1"/>
  <c r="Q14" i="2"/>
  <c r="C14" i="15" s="1"/>
  <c r="I14" i="15" s="1"/>
  <c r="Q15" i="2"/>
  <c r="C15" i="15" s="1"/>
  <c r="I15" i="15" s="1"/>
  <c r="Q16" i="2"/>
  <c r="C16" i="15" s="1"/>
  <c r="I16" i="15" s="1"/>
  <c r="Q17" i="2"/>
  <c r="C17" i="15" s="1"/>
  <c r="I17" i="15" s="1"/>
  <c r="Q18" i="2"/>
  <c r="C18" i="15" s="1"/>
  <c r="I18" i="15" s="1"/>
  <c r="Q19" i="2"/>
  <c r="C19" i="15" s="1"/>
  <c r="I19" i="15" s="1"/>
  <c r="Q20" i="2"/>
  <c r="C20" i="15" s="1"/>
  <c r="I20" i="15" s="1"/>
  <c r="K20" i="15" s="1"/>
  <c r="F15" i="16" s="1"/>
  <c r="Q21" i="2"/>
  <c r="C21" i="15" s="1"/>
  <c r="I21" i="15" s="1"/>
  <c r="Q22" i="2"/>
  <c r="C22" i="15" s="1"/>
  <c r="I22" i="15" s="1"/>
  <c r="Q23" i="2"/>
  <c r="C23" i="15" s="1"/>
  <c r="I23" i="15" s="1"/>
  <c r="Q24" i="2"/>
  <c r="C24" i="15" s="1"/>
  <c r="I24" i="15" s="1"/>
  <c r="Q25" i="2"/>
  <c r="C25" i="15" s="1"/>
  <c r="I25" i="15" s="1"/>
  <c r="Q26" i="2"/>
  <c r="C26" i="15" s="1"/>
  <c r="I26" i="15" s="1"/>
  <c r="Q27" i="2"/>
  <c r="C27" i="15" s="1"/>
  <c r="I27" i="15" s="1"/>
  <c r="Q28" i="2"/>
  <c r="C28" i="15" s="1"/>
  <c r="I28" i="15" s="1"/>
  <c r="Q29" i="2"/>
  <c r="C29" i="15" s="1"/>
  <c r="I29" i="15" s="1"/>
  <c r="Q30" i="2"/>
  <c r="C30" i="15" s="1"/>
  <c r="I30" i="15" s="1"/>
  <c r="Q31" i="2"/>
  <c r="C31" i="15" s="1"/>
  <c r="I31" i="15" s="1"/>
  <c r="Q32" i="2"/>
  <c r="C32" i="15" s="1"/>
  <c r="I32" i="15" s="1"/>
  <c r="Q33" i="2"/>
  <c r="C33" i="15" s="1"/>
  <c r="I33" i="15" s="1"/>
  <c r="Q34" i="2"/>
  <c r="C34" i="15" s="1"/>
  <c r="I34" i="15" s="1"/>
  <c r="Q35" i="2"/>
  <c r="C35" i="15" s="1"/>
  <c r="I35" i="15" s="1"/>
  <c r="Q36" i="2"/>
  <c r="C36" i="15" s="1"/>
  <c r="I36" i="15" s="1"/>
  <c r="Q37" i="2"/>
  <c r="C37" i="15" s="1"/>
  <c r="I37" i="15" s="1"/>
  <c r="Q38" i="2"/>
  <c r="C38" i="15" s="1"/>
  <c r="I38" i="15" s="1"/>
  <c r="Q39" i="2"/>
  <c r="C39" i="15" s="1"/>
  <c r="I39" i="15" s="1"/>
  <c r="Q40" i="2"/>
  <c r="C40" i="15" s="1"/>
  <c r="I40" i="15" s="1"/>
  <c r="Q41" i="2"/>
  <c r="C41" i="15" s="1"/>
  <c r="I41" i="15" s="1"/>
  <c r="Q42" i="2"/>
  <c r="C42" i="15" s="1"/>
  <c r="I42" i="15" s="1"/>
  <c r="Q43" i="2"/>
  <c r="C43" i="15" s="1"/>
  <c r="I43" i="15" s="1"/>
  <c r="Q44" i="2"/>
  <c r="C44" i="15" s="1"/>
  <c r="I44" i="15" s="1"/>
  <c r="Q45" i="2"/>
  <c r="C45" i="15" s="1"/>
  <c r="I45" i="15" s="1"/>
  <c r="Q46" i="2"/>
  <c r="C46" i="15" s="1"/>
  <c r="I46" i="15" s="1"/>
  <c r="Q47" i="2"/>
  <c r="C47" i="15" s="1"/>
  <c r="I47" i="15" s="1"/>
  <c r="Q48" i="2"/>
  <c r="C48" i="15" s="1"/>
  <c r="I48" i="15" s="1"/>
  <c r="Q49" i="2"/>
  <c r="C49" i="15" s="1"/>
  <c r="I49" i="15" s="1"/>
  <c r="Q50" i="2"/>
  <c r="C50" i="15" s="1"/>
  <c r="I50" i="15" s="1"/>
  <c r="Q11" i="2"/>
  <c r="C11" i="15" s="1"/>
  <c r="H15" i="16" l="1"/>
  <c r="H24" i="16"/>
  <c r="G7" i="16"/>
  <c r="K28" i="15"/>
  <c r="F23" i="16" s="1"/>
  <c r="H23" i="16" s="1"/>
  <c r="K25" i="15"/>
  <c r="F20" i="16" s="1"/>
  <c r="H20" i="16" s="1"/>
  <c r="K17" i="15"/>
  <c r="F12" i="16" s="1"/>
  <c r="H12" i="16" s="1"/>
  <c r="K48" i="15"/>
  <c r="F43" i="16" s="1"/>
  <c r="H43" i="16" s="1"/>
  <c r="K32" i="15"/>
  <c r="F27" i="16" s="1"/>
  <c r="H27" i="16" s="1"/>
  <c r="K37" i="15"/>
  <c r="F32" i="16" s="1"/>
  <c r="H32" i="16" s="1"/>
  <c r="K12" i="15"/>
  <c r="F7" i="16" s="1"/>
  <c r="K40" i="15"/>
  <c r="F35" i="16" s="1"/>
  <c r="H35" i="16" s="1"/>
  <c r="K24" i="15"/>
  <c r="F19" i="16" s="1"/>
  <c r="H19" i="16" s="1"/>
  <c r="K44" i="15"/>
  <c r="F39" i="16" s="1"/>
  <c r="H39" i="16" s="1"/>
  <c r="K21" i="15"/>
  <c r="F16" i="16" s="1"/>
  <c r="H16" i="16" s="1"/>
  <c r="K50" i="15"/>
  <c r="F45" i="16" s="1"/>
  <c r="H45" i="16" s="1"/>
  <c r="K49" i="15"/>
  <c r="F44" i="16" s="1"/>
  <c r="H44" i="16" s="1"/>
  <c r="K38" i="15"/>
  <c r="F33" i="16" s="1"/>
  <c r="H33" i="16" s="1"/>
  <c r="J39" i="15"/>
  <c r="K39" i="15" s="1"/>
  <c r="F34" i="16" s="1"/>
  <c r="H34" i="16" s="1"/>
  <c r="J13" i="15"/>
  <c r="K13" i="15" s="1"/>
  <c r="F8" i="16" s="1"/>
  <c r="H8" i="16" s="1"/>
  <c r="J41" i="15"/>
  <c r="K41" i="15" s="1"/>
  <c r="F36" i="16" s="1"/>
  <c r="H36" i="16" s="1"/>
  <c r="J43" i="15"/>
  <c r="K43" i="15" s="1"/>
  <c r="F38" i="16" s="1"/>
  <c r="H38" i="16" s="1"/>
  <c r="J35" i="15"/>
  <c r="K35" i="15" s="1"/>
  <c r="F30" i="16" s="1"/>
  <c r="H30" i="16" s="1"/>
  <c r="J16" i="15"/>
  <c r="K16" i="15" s="1"/>
  <c r="F11" i="16" s="1"/>
  <c r="H11" i="16" s="1"/>
  <c r="G19" i="15"/>
  <c r="K19" i="15" s="1"/>
  <c r="F14" i="16" s="1"/>
  <c r="H14" i="16" s="1"/>
  <c r="K42" i="15"/>
  <c r="F37" i="16" s="1"/>
  <c r="H37" i="16" s="1"/>
  <c r="K36" i="15"/>
  <c r="F31" i="16" s="1"/>
  <c r="H31" i="16" s="1"/>
  <c r="J45" i="15"/>
  <c r="K45" i="15" s="1"/>
  <c r="F40" i="16" s="1"/>
  <c r="H40" i="16" s="1"/>
  <c r="J18" i="15"/>
  <c r="K18" i="15" s="1"/>
  <c r="F13" i="16" s="1"/>
  <c r="H13" i="16" s="1"/>
  <c r="G31" i="15"/>
  <c r="K31" i="15" s="1"/>
  <c r="F26" i="16" s="1"/>
  <c r="H26" i="16" s="1"/>
  <c r="K46" i="15"/>
  <c r="F41" i="16" s="1"/>
  <c r="H41" i="16" s="1"/>
  <c r="J30" i="15"/>
  <c r="K30" i="15" s="1"/>
  <c r="F25" i="16" s="1"/>
  <c r="H25" i="16" s="1"/>
  <c r="J23" i="15"/>
  <c r="K23" i="15" s="1"/>
  <c r="F18" i="16" s="1"/>
  <c r="H18" i="16" s="1"/>
  <c r="K33" i="15"/>
  <c r="F28" i="16" s="1"/>
  <c r="H28" i="16" s="1"/>
  <c r="J22" i="15"/>
  <c r="K22" i="15" s="1"/>
  <c r="F17" i="16" s="1"/>
  <c r="H17" i="16" s="1"/>
  <c r="J27" i="15"/>
  <c r="K27" i="15" s="1"/>
  <c r="F22" i="16" s="1"/>
  <c r="H22" i="16" s="1"/>
  <c r="G34" i="15"/>
  <c r="K34" i="15" s="1"/>
  <c r="F29" i="16" s="1"/>
  <c r="H29" i="16" s="1"/>
  <c r="G14" i="15"/>
  <c r="K14" i="15" s="1"/>
  <c r="F9" i="16" s="1"/>
  <c r="H9" i="16" s="1"/>
  <c r="G47" i="15"/>
  <c r="K47" i="15" s="1"/>
  <c r="F42" i="16" s="1"/>
  <c r="H42" i="16" s="1"/>
  <c r="G15" i="15"/>
  <c r="K15" i="15" s="1"/>
  <c r="F10" i="16" s="1"/>
  <c r="H10" i="16" s="1"/>
  <c r="G26" i="15"/>
  <c r="K26" i="15" s="1"/>
  <c r="F21" i="16" s="1"/>
  <c r="H21" i="16" s="1"/>
  <c r="AH12" i="12"/>
  <c r="AH14" i="12" s="1"/>
  <c r="AH16" i="12" s="1"/>
  <c r="AG12" i="12"/>
  <c r="AG14" i="12" s="1"/>
  <c r="AG16" i="12" s="1"/>
  <c r="AF12" i="12"/>
  <c r="AF14" i="12" s="1"/>
  <c r="AF16" i="12" s="1"/>
  <c r="AE12" i="12"/>
  <c r="AE14" i="12" s="1"/>
  <c r="AE16" i="12" s="1"/>
  <c r="AD12" i="12"/>
  <c r="AD14" i="12" s="1"/>
  <c r="AD16" i="12" s="1"/>
  <c r="AC12" i="12"/>
  <c r="AC14" i="12" s="1"/>
  <c r="AC16" i="12" s="1"/>
  <c r="AB12" i="12"/>
  <c r="AB14" i="12" s="1"/>
  <c r="AB16" i="12" s="1"/>
  <c r="AA12" i="12"/>
  <c r="AA14" i="12" s="1"/>
  <c r="AA16" i="12" s="1"/>
  <c r="Z12" i="12"/>
  <c r="Z14" i="12" s="1"/>
  <c r="Z16" i="12" s="1"/>
  <c r="Y12" i="12"/>
  <c r="Y14" i="12" s="1"/>
  <c r="Y16" i="12" s="1"/>
  <c r="X12" i="12"/>
  <c r="X14" i="12" s="1"/>
  <c r="X16" i="12" s="1"/>
  <c r="W12" i="12"/>
  <c r="W14" i="12" s="1"/>
  <c r="W16" i="12" s="1"/>
  <c r="V12" i="12"/>
  <c r="V14" i="12" s="1"/>
  <c r="V16" i="12" s="1"/>
  <c r="U12" i="12"/>
  <c r="U14" i="12" s="1"/>
  <c r="U16" i="12" s="1"/>
  <c r="T12" i="12"/>
  <c r="T14" i="12" s="1"/>
  <c r="T16" i="12" s="1"/>
  <c r="S12" i="12"/>
  <c r="S14" i="12" s="1"/>
  <c r="S16" i="12" s="1"/>
  <c r="R12" i="12"/>
  <c r="R14" i="12" s="1"/>
  <c r="R16" i="12" s="1"/>
  <c r="Q12" i="12"/>
  <c r="Q14" i="12" s="1"/>
  <c r="Q16" i="12" s="1"/>
  <c r="P12" i="12"/>
  <c r="P14" i="12" s="1"/>
  <c r="P16" i="12" s="1"/>
  <c r="O12" i="12"/>
  <c r="O14" i="12" s="1"/>
  <c r="O16" i="12" s="1"/>
  <c r="N12" i="12"/>
  <c r="N14" i="12" s="1"/>
  <c r="N16" i="12" s="1"/>
  <c r="M12" i="12"/>
  <c r="M14" i="12" s="1"/>
  <c r="M16" i="12" s="1"/>
  <c r="L12" i="12"/>
  <c r="L14" i="12" s="1"/>
  <c r="L16" i="12" s="1"/>
  <c r="K12" i="12"/>
  <c r="K14" i="12" s="1"/>
  <c r="K16" i="12" s="1"/>
  <c r="J12" i="12"/>
  <c r="J14" i="12" s="1"/>
  <c r="J16" i="12" s="1"/>
  <c r="I12" i="12"/>
  <c r="I14" i="12" s="1"/>
  <c r="I16" i="12" s="1"/>
  <c r="H12" i="12"/>
  <c r="H14" i="12" s="1"/>
  <c r="H16" i="12" s="1"/>
  <c r="G12" i="12"/>
  <c r="G14" i="12" s="1"/>
  <c r="G16" i="12" s="1"/>
  <c r="F12" i="12"/>
  <c r="F14" i="12" s="1"/>
  <c r="F16" i="12" s="1"/>
  <c r="E12" i="12"/>
  <c r="E14" i="12" s="1"/>
  <c r="E16" i="12" s="1"/>
  <c r="D12" i="12"/>
  <c r="D14" i="12" s="1"/>
  <c r="D16" i="12" s="1"/>
  <c r="C12" i="12"/>
  <c r="C14" i="12" s="1"/>
  <c r="C16" i="12" s="1"/>
  <c r="AH8" i="12"/>
  <c r="AH13" i="12" s="1"/>
  <c r="AH15" i="12" s="1"/>
  <c r="AG8" i="12"/>
  <c r="AG13" i="12" s="1"/>
  <c r="AG15" i="12" s="1"/>
  <c r="AF8" i="12"/>
  <c r="AF13" i="12" s="1"/>
  <c r="AF15" i="12" s="1"/>
  <c r="AE8" i="12"/>
  <c r="AE13" i="12" s="1"/>
  <c r="AE15" i="12" s="1"/>
  <c r="AD8" i="12"/>
  <c r="AD13" i="12" s="1"/>
  <c r="AD15" i="12" s="1"/>
  <c r="AC8" i="12"/>
  <c r="AC13" i="12" s="1"/>
  <c r="AC15" i="12" s="1"/>
  <c r="AB8" i="12"/>
  <c r="AB13" i="12" s="1"/>
  <c r="AB15" i="12" s="1"/>
  <c r="AA8" i="12"/>
  <c r="AA13" i="12" s="1"/>
  <c r="AA15" i="12" s="1"/>
  <c r="Z8" i="12"/>
  <c r="Z13" i="12" s="1"/>
  <c r="Z15" i="12" s="1"/>
  <c r="Y8" i="12"/>
  <c r="Y13" i="12" s="1"/>
  <c r="Y15" i="12" s="1"/>
  <c r="X8" i="12"/>
  <c r="X13" i="12" s="1"/>
  <c r="X15" i="12" s="1"/>
  <c r="W8" i="12"/>
  <c r="W13" i="12" s="1"/>
  <c r="W15" i="12" s="1"/>
  <c r="V8" i="12"/>
  <c r="V13" i="12" s="1"/>
  <c r="V15" i="12" s="1"/>
  <c r="U8" i="12"/>
  <c r="U13" i="12" s="1"/>
  <c r="U15" i="12" s="1"/>
  <c r="T8" i="12"/>
  <c r="T13" i="12" s="1"/>
  <c r="T15" i="12" s="1"/>
  <c r="S8" i="12"/>
  <c r="S13" i="12" s="1"/>
  <c r="S15" i="12" s="1"/>
  <c r="R8" i="12"/>
  <c r="R13" i="12" s="1"/>
  <c r="R15" i="12" s="1"/>
  <c r="Q8" i="12"/>
  <c r="Q13" i="12" s="1"/>
  <c r="Q15" i="12" s="1"/>
  <c r="P8" i="12"/>
  <c r="P13" i="12" s="1"/>
  <c r="P15" i="12" s="1"/>
  <c r="O8" i="12"/>
  <c r="O13" i="12" s="1"/>
  <c r="O15" i="12" s="1"/>
  <c r="N8" i="12"/>
  <c r="N13" i="12" s="1"/>
  <c r="N15" i="12" s="1"/>
  <c r="M8" i="12"/>
  <c r="M13" i="12" s="1"/>
  <c r="M15" i="12" s="1"/>
  <c r="L8" i="12"/>
  <c r="L13" i="12" s="1"/>
  <c r="L15" i="12" s="1"/>
  <c r="K8" i="12"/>
  <c r="K13" i="12" s="1"/>
  <c r="K15" i="12" s="1"/>
  <c r="J8" i="12"/>
  <c r="J13" i="12" s="1"/>
  <c r="J15" i="12" s="1"/>
  <c r="I8" i="12"/>
  <c r="I13" i="12" s="1"/>
  <c r="I15" i="12" s="1"/>
  <c r="H8" i="12"/>
  <c r="H13" i="12" s="1"/>
  <c r="H15" i="12" s="1"/>
  <c r="G8" i="12"/>
  <c r="G13" i="12" s="1"/>
  <c r="G15" i="12" s="1"/>
  <c r="F8" i="12"/>
  <c r="F13" i="12" s="1"/>
  <c r="F15" i="12" s="1"/>
  <c r="E8" i="12"/>
  <c r="E13" i="12" s="1"/>
  <c r="E15" i="12" s="1"/>
  <c r="D8" i="12"/>
  <c r="D13" i="12" s="1"/>
  <c r="D15" i="12" s="1"/>
  <c r="C8" i="12"/>
  <c r="C13" i="12" s="1"/>
  <c r="C15" i="12" s="1"/>
  <c r="D16" i="7"/>
  <c r="E15" i="7"/>
  <c r="D15" i="7"/>
  <c r="E14" i="7"/>
  <c r="D14" i="7"/>
  <c r="E13" i="7"/>
  <c r="C15" i="7"/>
  <c r="C13" i="7"/>
  <c r="C14" i="7"/>
  <c r="D38" i="2"/>
  <c r="E38" i="2" s="1"/>
  <c r="D37" i="2"/>
  <c r="E37" i="2" s="1"/>
  <c r="D36" i="2"/>
  <c r="E36" i="2" s="1"/>
  <c r="D35" i="2"/>
  <c r="E35" i="2" s="1"/>
  <c r="D34" i="2"/>
  <c r="E34" i="2" s="1"/>
  <c r="D33" i="2"/>
  <c r="E33" i="2" s="1"/>
  <c r="D32" i="2"/>
  <c r="E32" i="2" s="1"/>
  <c r="D31" i="2"/>
  <c r="E31" i="2" s="1"/>
  <c r="D30" i="2"/>
  <c r="E30" i="2" s="1"/>
  <c r="D29" i="2"/>
  <c r="E29" i="2" s="1"/>
  <c r="D28" i="2"/>
  <c r="E28" i="2" s="1"/>
  <c r="D27" i="2"/>
  <c r="E27" i="2" s="1"/>
  <c r="D26" i="2"/>
  <c r="E26" i="2" s="1"/>
  <c r="D25" i="2"/>
  <c r="E25" i="2" s="1"/>
  <c r="D24" i="2"/>
  <c r="E24" i="2" s="1"/>
  <c r="D23" i="2"/>
  <c r="E23" i="2" s="1"/>
  <c r="D22" i="2"/>
  <c r="E22" i="2" s="1"/>
  <c r="D21" i="2"/>
  <c r="E21" i="2" s="1"/>
  <c r="D20" i="2"/>
  <c r="E20" i="2" s="1"/>
  <c r="D19" i="2"/>
  <c r="E19" i="2" s="1"/>
  <c r="D18" i="2"/>
  <c r="E18" i="2" s="1"/>
  <c r="D17" i="2"/>
  <c r="E17" i="2" s="1"/>
  <c r="D16" i="2"/>
  <c r="E16" i="2" s="1"/>
  <c r="D15" i="2"/>
  <c r="E15" i="2" s="1"/>
  <c r="D14" i="2"/>
  <c r="E14" i="2" s="1"/>
  <c r="D13" i="2"/>
  <c r="E13" i="2" s="1"/>
  <c r="D12" i="2"/>
  <c r="E12" i="2" s="1"/>
  <c r="D11" i="2"/>
  <c r="E11" i="2" s="1"/>
  <c r="D10" i="2"/>
  <c r="E10" i="2" s="1"/>
  <c r="D9" i="2"/>
  <c r="E9" i="2" s="1"/>
  <c r="D8" i="2"/>
  <c r="E8" i="2" s="1"/>
  <c r="D7" i="2"/>
  <c r="E7" i="2" s="1"/>
  <c r="H7" i="16" l="1"/>
  <c r="C11" i="16" s="1"/>
  <c r="J19" i="12"/>
  <c r="J17" i="12"/>
  <c r="R19" i="12"/>
  <c r="R17" i="12"/>
  <c r="Z19" i="12"/>
  <c r="Z17" i="12"/>
  <c r="AH19" i="12"/>
  <c r="AH17" i="12"/>
  <c r="I19" i="12"/>
  <c r="I17" i="12"/>
  <c r="Q19" i="12"/>
  <c r="Q17" i="12"/>
  <c r="Y19" i="12"/>
  <c r="Y17" i="12"/>
  <c r="AG19" i="12"/>
  <c r="AG17" i="12"/>
  <c r="H19" i="12"/>
  <c r="H17" i="12"/>
  <c r="P19" i="12"/>
  <c r="P17" i="12"/>
  <c r="X19" i="12"/>
  <c r="X17" i="12"/>
  <c r="AF19" i="12"/>
  <c r="AF17" i="12"/>
  <c r="G19" i="12"/>
  <c r="G17" i="12"/>
  <c r="O19" i="12"/>
  <c r="O17" i="12"/>
  <c r="W19" i="12"/>
  <c r="W17" i="12"/>
  <c r="AE19" i="12"/>
  <c r="AE17" i="12"/>
  <c r="F19" i="12"/>
  <c r="F17" i="12"/>
  <c r="N19" i="12"/>
  <c r="N17" i="12"/>
  <c r="V19" i="12"/>
  <c r="V17" i="12"/>
  <c r="AD19" i="12"/>
  <c r="AD17" i="12"/>
  <c r="E19" i="12"/>
  <c r="E17" i="12"/>
  <c r="M19" i="12"/>
  <c r="M17" i="12"/>
  <c r="U19" i="12"/>
  <c r="U17" i="12"/>
  <c r="AC19" i="12"/>
  <c r="AC17" i="12"/>
  <c r="D19" i="12"/>
  <c r="D17" i="12"/>
  <c r="L19" i="12"/>
  <c r="L17" i="12"/>
  <c r="T19" i="12"/>
  <c r="T17" i="12"/>
  <c r="AB19" i="12"/>
  <c r="AB17" i="12"/>
  <c r="C19" i="12"/>
  <c r="C17" i="12"/>
  <c r="K19" i="12"/>
  <c r="K17" i="12"/>
  <c r="S19" i="12"/>
  <c r="S17" i="12"/>
  <c r="AA19" i="12"/>
  <c r="AA17" i="1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D5" authorId="0" shapeId="0" xr:uid="{00000000-0006-0000-0000-000001000000}">
      <text>
        <r>
          <rPr>
            <sz val="9"/>
            <color indexed="81"/>
            <rFont val="Tahoma"/>
            <family val="2"/>
          </rPr>
          <t xml:space="preserve">Tenor in number of days.
</t>
        </r>
      </text>
    </comment>
    <comment ref="E5" authorId="0" shapeId="0" xr:uid="{00000000-0006-0000-0000-000002000000}">
      <text>
        <r>
          <rPr>
            <sz val="9"/>
            <color rgb="FF000000"/>
            <rFont val="Tahoma"/>
            <family val="2"/>
          </rPr>
          <t xml:space="preserve">Tenor in unit of year.
</t>
        </r>
      </text>
    </comment>
    <comment ref="F5" authorId="0" shapeId="0" xr:uid="{00000000-0006-0000-0000-000003000000}">
      <text>
        <r>
          <rPr>
            <sz val="9"/>
            <color indexed="81"/>
            <rFont val="Tahoma"/>
            <family val="2"/>
          </rPr>
          <t xml:space="preserve">Tenor in unit of year, but only shows the last two digits.
</t>
        </r>
      </text>
    </comment>
    <comment ref="G5" authorId="0" shapeId="0" xr:uid="{00000000-0006-0000-0000-000004000000}">
      <text>
        <r>
          <rPr>
            <sz val="9"/>
            <color indexed="81"/>
            <rFont val="Tahoma"/>
            <family val="2"/>
          </rPr>
          <t xml:space="preserve">Note that number is column F is calculated as
exp(-R(0,T)*T)
</t>
        </r>
      </text>
    </comment>
  </commentList>
</comments>
</file>

<file path=xl/sharedStrings.xml><?xml version="1.0" encoding="utf-8"?>
<sst xmlns="http://schemas.openxmlformats.org/spreadsheetml/2006/main" count="989" uniqueCount="517">
  <si>
    <t>T_1</t>
  </si>
  <si>
    <t>T_2</t>
  </si>
  <si>
    <t>phi_t_after_log</t>
  </si>
  <si>
    <t>T</t>
  </si>
  <si>
    <t>sigma_r_square</t>
  </si>
  <si>
    <t>R_T</t>
  </si>
  <si>
    <t>tenor</t>
    <phoneticPr fontId="5" type="noConversion"/>
  </si>
  <si>
    <t>Tenor</t>
  </si>
  <si>
    <t>1BD</t>
  </si>
  <si>
    <t>1W</t>
  </si>
  <si>
    <t>2W</t>
  </si>
  <si>
    <t>3W</t>
  </si>
  <si>
    <t>1M</t>
  </si>
  <si>
    <t>2M</t>
  </si>
  <si>
    <t>3M</t>
  </si>
  <si>
    <t>4M</t>
  </si>
  <si>
    <t>5M</t>
  </si>
  <si>
    <t>6M</t>
  </si>
  <si>
    <t>7M</t>
  </si>
  <si>
    <t>8M</t>
  </si>
  <si>
    <t>9M</t>
  </si>
  <si>
    <t>10M</t>
  </si>
  <si>
    <t>11M</t>
  </si>
  <si>
    <t>1Y</t>
  </si>
  <si>
    <t>18M</t>
  </si>
  <si>
    <t>2Y</t>
  </si>
  <si>
    <t>3Y</t>
  </si>
  <si>
    <t>4Y</t>
  </si>
  <si>
    <t>5Y</t>
  </si>
  <si>
    <t>6Y</t>
  </si>
  <si>
    <t>7Y</t>
  </si>
  <si>
    <t>8Y</t>
  </si>
  <si>
    <t>9Y</t>
  </si>
  <si>
    <t>10Y</t>
  </si>
  <si>
    <t>12Y</t>
  </si>
  <si>
    <t>15Y</t>
  </si>
  <si>
    <t>20Y</t>
  </si>
  <si>
    <t>25Y</t>
  </si>
  <si>
    <t>30Y</t>
  </si>
  <si>
    <t>40Y</t>
  </si>
  <si>
    <t>1BD</t>
    <phoneticPr fontId="5" type="noConversion"/>
  </si>
  <si>
    <t>Tenor</t>
    <phoneticPr fontId="5" type="noConversion"/>
  </si>
  <si>
    <t>(years)</t>
  </si>
  <si>
    <t>(years)</t>
    <phoneticPr fontId="5" type="noConversion"/>
  </si>
  <si>
    <t>Discount factor</t>
  </si>
  <si>
    <t>Discount</t>
  </si>
  <si>
    <t>Zero</t>
  </si>
  <si>
    <t>Rate</t>
  </si>
  <si>
    <t>Factor</t>
  </si>
  <si>
    <t>Date</t>
    <phoneticPr fontId="5" type="noConversion"/>
  </si>
  <si>
    <t>2020/02/03</t>
  </si>
  <si>
    <t>2020/02/13</t>
  </si>
  <si>
    <t>2020/02/20</t>
  </si>
  <si>
    <t>2020/02/27</t>
  </si>
  <si>
    <t>2021/02/08</t>
  </si>
  <si>
    <t>2022/02/08</t>
  </si>
  <si>
    <t>2023/02/08</t>
  </si>
  <si>
    <t>2024/02/07</t>
  </si>
  <si>
    <t>2025/02/06</t>
  </si>
  <si>
    <t>2026/02/06</t>
  </si>
  <si>
    <t>2027/02/08</t>
  </si>
  <si>
    <t>2028/02/08</t>
  </si>
  <si>
    <t>2029/02/07</t>
  </si>
  <si>
    <t>2030/02/06</t>
  </si>
  <si>
    <t>2032/02/06</t>
  </si>
  <si>
    <t>2035/02/07</t>
  </si>
  <si>
    <t>2040/02/08</t>
  </si>
  <si>
    <t>2045/02/08</t>
  </si>
  <si>
    <t>2050/02/08</t>
  </si>
  <si>
    <t>2060/02/06</t>
  </si>
  <si>
    <t>today:</t>
    <phoneticPr fontId="5" type="noConversion"/>
  </si>
  <si>
    <t>(days)</t>
    <phoneticPr fontId="5" type="noConversion"/>
  </si>
  <si>
    <t>NowDate</t>
    <phoneticPr fontId="5" type="noConversion"/>
  </si>
  <si>
    <t>Tenor</t>
    <phoneticPr fontId="5" type="noConversion"/>
  </si>
  <si>
    <t>Cash rate 31-jan-2020 3-feb-2020</t>
  </si>
  <si>
    <t>03-二月-2020</t>
  </si>
  <si>
    <t>Swap rate 4-feb-2020 13-feb-2020</t>
  </si>
  <si>
    <t>13-二月-2020</t>
  </si>
  <si>
    <t>Swap rate 4-feb-2020 20-feb-2020</t>
  </si>
  <si>
    <t>20-二月-2020</t>
  </si>
  <si>
    <t>Swap rate 4-feb-2020 27-feb-2020</t>
  </si>
  <si>
    <t>27-二月-2020</t>
  </si>
  <si>
    <t>Swap rate 4-feb-2020 6-mar-2020</t>
  </si>
  <si>
    <t>06-三月-2020</t>
  </si>
  <si>
    <t>Swap rate 4-feb-2020 8-apr-2020</t>
  </si>
  <si>
    <t>08-四月-2020</t>
  </si>
  <si>
    <t>Swap rate 4-feb-2020 6-may-2020</t>
  </si>
  <si>
    <t>06-五月-2020</t>
  </si>
  <si>
    <t>Swap rate 4-feb-2020 8-jun-2020</t>
  </si>
  <si>
    <t>08-六月-2020</t>
  </si>
  <si>
    <t>Swap rate 4-feb-2020 8-jul-2020</t>
  </si>
  <si>
    <t>08-七月-2020</t>
  </si>
  <si>
    <t>Swap rate 4-feb-2020 6-aug-2020</t>
  </si>
  <si>
    <t>06-八月-2020</t>
  </si>
  <si>
    <t>Swap rate 4-feb-2020 8-sep-2020</t>
  </si>
  <si>
    <t>08-九月-2020</t>
  </si>
  <si>
    <t>Swap rate 4-feb-2020 7-oct-2020</t>
  </si>
  <si>
    <t>07-十月-2020</t>
  </si>
  <si>
    <t>Swap rate 4-feb-2020 6-nov-2020</t>
  </si>
  <si>
    <t>06-十一月-2020</t>
  </si>
  <si>
    <t>Swap rate 4-feb-2020 8-dec-2020</t>
  </si>
  <si>
    <t>08-十二月-2020</t>
  </si>
  <si>
    <t>Swap rate 4-feb-2020 6-jan-2021</t>
  </si>
  <si>
    <t>06-一月-2021</t>
  </si>
  <si>
    <t>Swap rate 4-feb-2020 8-feb-2021</t>
  </si>
  <si>
    <t>08-二月-2021</t>
  </si>
  <si>
    <t>Swap rate 4-feb-2020 6-aug-2021</t>
  </si>
  <si>
    <t>06-八月-2021</t>
  </si>
  <si>
    <t>Swap rate 4-feb-2020 8-feb-2022</t>
  </si>
  <si>
    <t>08-二月-2022</t>
  </si>
  <si>
    <t>Swap rate 4-feb-2020 8-feb-2023</t>
  </si>
  <si>
    <t>08-二月-2023</t>
  </si>
  <si>
    <t>Swap rate 4-feb-2020 7-feb-2024</t>
  </si>
  <si>
    <t>07-二月-2024</t>
  </si>
  <si>
    <t>Swap rate 4-feb-2020 6-feb-2025</t>
  </si>
  <si>
    <t>06-二月-2025</t>
  </si>
  <si>
    <t>Swap rate 4-feb-2020 6-feb-2026</t>
  </si>
  <si>
    <t>06-二月-2026</t>
  </si>
  <si>
    <t>Swap rate 4-feb-2020 8-feb-2027</t>
  </si>
  <si>
    <t>08-二月-2027</t>
  </si>
  <si>
    <t>Swap rate 4-feb-2020 8-feb-2028</t>
  </si>
  <si>
    <t>08-二月-2028</t>
  </si>
  <si>
    <t>Swap rate 4-feb-2020 7-feb-2029</t>
  </si>
  <si>
    <t>07-二月-2029</t>
  </si>
  <si>
    <t>Swap rate 4-feb-2020 6-feb-2030</t>
  </si>
  <si>
    <t>06-二月-2030</t>
  </si>
  <si>
    <t>Swap rate 4-feb-2020 6-feb-2032</t>
  </si>
  <si>
    <t>06-二月-2032</t>
  </si>
  <si>
    <t>Swap rate 4-feb-2020 7-feb-2035</t>
  </si>
  <si>
    <t>07-二月-2035</t>
  </si>
  <si>
    <t>Swap rate 4-feb-2020 8-feb-2040</t>
  </si>
  <si>
    <t>08-二月-2040</t>
  </si>
  <si>
    <t>Swap rate 4-feb-2020 8-feb-2045</t>
  </si>
  <si>
    <t>08-二月-2045</t>
  </si>
  <si>
    <t>Swap rate 4-feb-2020 8-feb-2050</t>
  </si>
  <si>
    <t>08-二月-2050</t>
  </si>
  <si>
    <t>Swap rate 4-feb-2020 6-feb-2060</t>
  </si>
  <si>
    <t>06-二月-2060</t>
  </si>
  <si>
    <t>?? Swap</t>
    <phoneticPr fontId="5" type="noConversion"/>
  </si>
  <si>
    <t>?? Mkt Quote</t>
  </si>
  <si>
    <t>OIS rate</t>
    <phoneticPr fontId="5" type="noConversion"/>
  </si>
  <si>
    <t>?? Columns E and F are for OIS discount curve</t>
    <phoneticPr fontId="5" type="noConversion"/>
  </si>
  <si>
    <t>Tenor</t>
    <phoneticPr fontId="5" type="noConversion"/>
  </si>
  <si>
    <t>Status</t>
  </si>
  <si>
    <t>Trade ID</t>
  </si>
  <si>
    <t>Option style</t>
  </si>
  <si>
    <t>Product type</t>
  </si>
  <si>
    <t>Currency</t>
  </si>
  <si>
    <t>Notional</t>
  </si>
  <si>
    <t>P or S</t>
  </si>
  <si>
    <t>Put/Call</t>
  </si>
  <si>
    <t>Swaption Expiry</t>
  </si>
  <si>
    <t>Swap Start Date</t>
  </si>
  <si>
    <t>Swap End Date</t>
  </si>
  <si>
    <t>Fixed Rate</t>
  </si>
  <si>
    <t>Fixed Frequency</t>
  </si>
  <si>
    <t>Fixed Basis</t>
  </si>
  <si>
    <t>Float Frequency</t>
  </si>
  <si>
    <t xml:space="preserve">Float Index </t>
  </si>
  <si>
    <t>Float Index Tenor</t>
  </si>
  <si>
    <t>Float Basis</t>
  </si>
  <si>
    <t>Swap Tenor</t>
  </si>
  <si>
    <t>AnalyticPrice</t>
  </si>
  <si>
    <t>V</t>
  </si>
  <si>
    <t>01m04y</t>
  </si>
  <si>
    <t>European</t>
  </si>
  <si>
    <t>Swaption</t>
  </si>
  <si>
    <t>USD</t>
  </si>
  <si>
    <t>30/360</t>
  </si>
  <si>
    <t>LIBOR</t>
  </si>
  <si>
    <t>ACT/360</t>
  </si>
  <si>
    <t>01m05y</t>
  </si>
  <si>
    <t>03m03y</t>
  </si>
  <si>
    <t>03m04y</t>
  </si>
  <si>
    <t>06m02y</t>
  </si>
  <si>
    <t>06m03y</t>
  </si>
  <si>
    <t>01y01y</t>
  </si>
  <si>
    <t>01y02y</t>
  </si>
  <si>
    <t>02y05y</t>
  </si>
  <si>
    <t>05y10y</t>
  </si>
  <si>
    <t>10y10y</t>
  </si>
  <si>
    <t>15y15y</t>
  </si>
  <si>
    <t>02y10y</t>
  </si>
  <si>
    <t>05y05y</t>
  </si>
  <si>
    <t>10y20y</t>
  </si>
  <si>
    <t>15y05y</t>
  </si>
  <si>
    <t>20y10y</t>
  </si>
  <si>
    <t>25y05y</t>
  </si>
  <si>
    <t>Calibratin variable</t>
    <phoneticPr fontId="5" type="noConversion"/>
  </si>
  <si>
    <t>Constant</t>
    <phoneticPr fontId="5" type="noConversion"/>
  </si>
  <si>
    <t>Expiry</t>
    <phoneticPr fontId="5" type="noConversion"/>
  </si>
  <si>
    <t>sigma_r</t>
    <phoneticPr fontId="5" type="noConversion"/>
  </si>
  <si>
    <t>mean-reversion</t>
    <phoneticPr fontId="5" type="noConversion"/>
  </si>
  <si>
    <t>1m</t>
    <phoneticPr fontId="5" type="noConversion"/>
  </si>
  <si>
    <t>28-二月-2020</t>
  </si>
  <si>
    <t>3m</t>
    <phoneticPr fontId="5" type="noConversion"/>
  </si>
  <si>
    <t>30-四月-2020</t>
  </si>
  <si>
    <t>6m</t>
    <phoneticPr fontId="5" type="noConversion"/>
  </si>
  <si>
    <t>31-七月-2020</t>
  </si>
  <si>
    <t>1y</t>
    <phoneticPr fontId="5" type="noConversion"/>
  </si>
  <si>
    <t>29-一月-2021</t>
  </si>
  <si>
    <t>2y</t>
    <phoneticPr fontId="5" type="noConversion"/>
  </si>
  <si>
    <t>31-一月-2022</t>
  </si>
  <si>
    <t>5y</t>
    <phoneticPr fontId="5" type="noConversion"/>
  </si>
  <si>
    <t>31-一月-2025</t>
  </si>
  <si>
    <t>10y</t>
    <phoneticPr fontId="5" type="noConversion"/>
  </si>
  <si>
    <t>31-一月-2030</t>
  </si>
  <si>
    <t>15y</t>
    <phoneticPr fontId="5" type="noConversion"/>
  </si>
  <si>
    <t>31-一月-2035</t>
  </si>
  <si>
    <t>20y</t>
    <phoneticPr fontId="5" type="noConversion"/>
  </si>
  <si>
    <t>31-一月-2040</t>
  </si>
  <si>
    <t>25y</t>
    <phoneticPr fontId="5" type="noConversion"/>
  </si>
  <si>
    <t>31-一月-2045</t>
  </si>
  <si>
    <r>
      <t>The sigma_r values are from Numerix, in the file of "</t>
    </r>
    <r>
      <rPr>
        <b/>
        <sz val="11"/>
        <color theme="1"/>
        <rFont val="Arial Unicode MS"/>
        <family val="2"/>
        <charset val="136"/>
      </rPr>
      <t>Sigma_r_Calibration_for_20200131_from Leo-Numerix-20200404</t>
    </r>
    <r>
      <rPr>
        <sz val="11"/>
        <color theme="1"/>
        <rFont val="Arial Unicode MS"/>
        <family val="2"/>
        <charset val="136"/>
      </rPr>
      <t>"</t>
    </r>
    <phoneticPr fontId="5" type="noConversion"/>
  </si>
  <si>
    <t>The sigma_r  are estimated from the market quoted swaption prices.</t>
    <phoneticPr fontId="5" type="noConversion"/>
  </si>
  <si>
    <t>theta=0.011184</t>
    <phoneticPr fontId="5" type="noConversion"/>
  </si>
  <si>
    <t>Note: Theta is the mean-reversion parameter.</t>
    <phoneticPr fontId="5" type="noConversion"/>
  </si>
  <si>
    <t>T1</t>
    <phoneticPr fontId="5" type="noConversion"/>
  </si>
  <si>
    <t>T2</t>
    <phoneticPr fontId="5" type="noConversion"/>
  </si>
  <si>
    <t>sigma_r(T1,T2)</t>
    <phoneticPr fontId="5" type="noConversion"/>
  </si>
  <si>
    <t>theta=0.01</t>
    <phoneticPr fontId="5" type="noConversion"/>
  </si>
  <si>
    <t>theta=0.03</t>
    <phoneticPr fontId="5" type="noConversion"/>
  </si>
  <si>
    <t>theta=0.05</t>
    <phoneticPr fontId="5" type="noConversion"/>
  </si>
  <si>
    <t>Note: The estimated sigma_r is a step function as</t>
    <phoneticPr fontId="5" type="noConversion"/>
  </si>
  <si>
    <t xml:space="preserve"> sigma_r(0, 0.0833)=0.00625138</t>
    <phoneticPr fontId="5" type="noConversion"/>
  </si>
  <si>
    <t xml:space="preserve"> sigma_r( 0.0833,0.25)=0.00534059</t>
    <phoneticPr fontId="5" type="noConversion"/>
  </si>
  <si>
    <t>…</t>
    <phoneticPr fontId="5" type="noConversion"/>
  </si>
  <si>
    <t xml:space="preserve">integral of </t>
    <phoneticPr fontId="5" type="noConversion"/>
  </si>
  <si>
    <t>phi(T1,T2)</t>
    <phoneticPr fontId="5" type="noConversion"/>
  </si>
  <si>
    <t>Since</t>
    <phoneticPr fontId="5" type="noConversion"/>
  </si>
  <si>
    <t>we have</t>
    <phoneticPr fontId="5" type="noConversion"/>
  </si>
  <si>
    <t xml:space="preserve">1. Please use the NSS curve to fit numbers in column (G) of the Main Sheet, i.e. OIS-discount rte, to plot the initial OIS term structure. </t>
    <phoneticPr fontId="5" type="noConversion"/>
  </si>
  <si>
    <t>2. Calibration of the intetral of phi(T1,T2)</t>
    <phoneticPr fontId="5" type="noConversion"/>
  </si>
  <si>
    <t>Example:</t>
  </si>
  <si>
    <t>Example:</t>
    <phoneticPr fontId="5" type="noConversion"/>
  </si>
  <si>
    <t>will obtain</t>
    <phoneticPr fontId="5" type="noConversion"/>
  </si>
  <si>
    <t>Then we get</t>
    <phoneticPr fontId="5" type="noConversion"/>
  </si>
  <si>
    <t>Here we substiture</t>
    <phoneticPr fontId="5" type="noConversion"/>
  </si>
  <si>
    <t xml:space="preserve">will obtain </t>
    <phoneticPr fontId="5" type="noConversion"/>
  </si>
  <si>
    <t>Then we get</t>
    <phoneticPr fontId="5" type="noConversion"/>
  </si>
  <si>
    <t>Fake</t>
    <phoneticPr fontId="5" type="noConversion"/>
  </si>
  <si>
    <t>Required</t>
    <phoneticPr fontId="5" type="noConversion"/>
  </si>
  <si>
    <t>Fitted</t>
    <phoneticPr fontId="5" type="noConversion"/>
  </si>
  <si>
    <t xml:space="preserve">Note: Since available sigma_r(T1,T2) may not be available for all required Ti, Tj, so we use the feature that sigma_r(T1,T2) is a step function to assume that </t>
  </si>
  <si>
    <t>Using sigma_r(T1, T2) if Ti, Tj in the exp of integral (Ti,Tj) are T1&lt;= Ti &lt; Tj &lt;T2.</t>
    <phoneticPr fontId="5" type="noConversion"/>
  </si>
  <si>
    <t>Task 1</t>
    <phoneticPr fontId="5" type="noConversion"/>
  </si>
  <si>
    <t>Task 1 - to estimate the intetral of phi(T1,T2) using OIS initial term structure</t>
    <phoneticPr fontId="5" type="noConversion"/>
  </si>
  <si>
    <t>The data is from the file of "Quotes of SOFR Futures for 20200131.xls"</t>
  </si>
  <si>
    <t>t=01/31/2020</t>
  </si>
  <si>
    <t>&lt;= today</t>
  </si>
  <si>
    <t>起始日</t>
  </si>
  <si>
    <t>日</t>
  </si>
  <si>
    <t>代碼</t>
  </si>
  <si>
    <t>最新</t>
  </si>
  <si>
    <t>利率</t>
  </si>
  <si>
    <t>2 月</t>
  </si>
  <si>
    <t>3 月</t>
  </si>
  <si>
    <t>6 月</t>
  </si>
  <si>
    <t>9 月</t>
  </si>
  <si>
    <t>1 年</t>
  </si>
  <si>
    <t>15 月</t>
  </si>
  <si>
    <t>18 月</t>
  </si>
  <si>
    <t>02/04/2020</t>
  </si>
  <si>
    <t>SERG0</t>
  </si>
  <si>
    <t>03/01/2020</t>
  </si>
  <si>
    <t xml:space="preserve"> </t>
  </si>
  <si>
    <t>04/01/2020</t>
  </si>
  <si>
    <t>SERJ0</t>
  </si>
  <si>
    <t>05/01/2020</t>
  </si>
  <si>
    <t>SERK0</t>
  </si>
  <si>
    <t>06/01/2020</t>
  </si>
  <si>
    <t>SERM0</t>
  </si>
  <si>
    <t>07/01/2020</t>
  </si>
  <si>
    <t>SERN0</t>
  </si>
  <si>
    <t>08/01/2020</t>
  </si>
  <si>
    <t>SERQ0</t>
  </si>
  <si>
    <t>09/01/2020</t>
  </si>
  <si>
    <t>SERU0</t>
  </si>
  <si>
    <t>10/01/2020</t>
  </si>
  <si>
    <t>SERV0</t>
  </si>
  <si>
    <t>11/01/2020</t>
  </si>
  <si>
    <t>SERX0</t>
  </si>
  <si>
    <t>12/01/2020</t>
  </si>
  <si>
    <t>SERZ0</t>
  </si>
  <si>
    <t>01/01/2021</t>
  </si>
  <si>
    <t>SERF1</t>
  </si>
  <si>
    <t>Notes:</t>
  </si>
  <si>
    <t>T1:</t>
  </si>
  <si>
    <t>T2:</t>
  </si>
  <si>
    <t>起始日 + column B</t>
  </si>
  <si>
    <t>column B</t>
  </si>
  <si>
    <t>the number of days between T1 (futures contract starting date) and T2 (futures contract maturity date)</t>
  </si>
  <si>
    <r>
      <rPr>
        <b/>
        <sz val="12"/>
        <color theme="1"/>
        <rFont val="Arial Unicode MS"/>
        <family val="2"/>
        <charset val="136"/>
      </rPr>
      <t>Notes:</t>
    </r>
    <r>
      <rPr>
        <sz val="12"/>
        <color theme="1"/>
        <rFont val="Arial Unicode MS"/>
        <family val="2"/>
        <charset val="136"/>
      </rPr>
      <t xml:space="preserve"> 1-month SOFR Futures</t>
    </r>
  </si>
  <si>
    <t>last trading date: the last day of each month</t>
  </si>
  <si>
    <t>settlement: 1st of next month</t>
  </si>
  <si>
    <t>Contract</t>
  </si>
  <si>
    <t>Last</t>
  </si>
  <si>
    <t xml:space="preserve">Settlement </t>
  </si>
  <si>
    <t xml:space="preserve"> Month</t>
  </si>
  <si>
    <t>Trade</t>
  </si>
  <si>
    <t>Mar. 2020</t>
  </si>
  <si>
    <t>Mar. 31 2020</t>
  </si>
  <si>
    <t>April 1 2020</t>
  </si>
  <si>
    <t>April 30 2020</t>
  </si>
  <si>
    <t>May 1 2020</t>
  </si>
  <si>
    <t>2 年</t>
  </si>
  <si>
    <t>3 年</t>
  </si>
  <si>
    <t>5 年</t>
  </si>
  <si>
    <t>7 年</t>
  </si>
  <si>
    <t>10 年</t>
  </si>
  <si>
    <t>SFRZ9</t>
  </si>
  <si>
    <t>03/18/2020</t>
  </si>
  <si>
    <t>SFRH0</t>
  </si>
  <si>
    <t>06/17/2020</t>
  </si>
  <si>
    <t>SFRM0</t>
  </si>
  <si>
    <t>09/16/2020</t>
  </si>
  <si>
    <t>SFRU0</t>
  </si>
  <si>
    <t>12/16/2020</t>
  </si>
  <si>
    <t>SFRZ0</t>
  </si>
  <si>
    <t>03/17/2021</t>
  </si>
  <si>
    <t>SFRH1</t>
  </si>
  <si>
    <t>06/16/2021</t>
  </si>
  <si>
    <t>SFRM1</t>
  </si>
  <si>
    <t>09/15/2021</t>
  </si>
  <si>
    <t>SFRU1</t>
  </si>
  <si>
    <t>12/15/2021</t>
  </si>
  <si>
    <t>SFRZ1</t>
  </si>
  <si>
    <t>03/16/2022</t>
  </si>
  <si>
    <t>SFRH2</t>
  </si>
  <si>
    <t>06/15/2022</t>
  </si>
  <si>
    <t>SFRM2</t>
  </si>
  <si>
    <t>09/21/2022</t>
  </si>
  <si>
    <t>SFRU2</t>
  </si>
  <si>
    <t>12/21/2022</t>
  </si>
  <si>
    <t>SFRZ2</t>
  </si>
  <si>
    <t>03/15/2023</t>
  </si>
  <si>
    <t>SFRH3</t>
  </si>
  <si>
    <t>06/21/2023</t>
  </si>
  <si>
    <t>SFRM3</t>
  </si>
  <si>
    <t>09/20/2023</t>
  </si>
  <si>
    <t>SFRU3</t>
  </si>
  <si>
    <t>12/20/2023</t>
  </si>
  <si>
    <t>SFRZ3</t>
  </si>
  <si>
    <t>03/20/2024</t>
  </si>
  <si>
    <t>SFRH4</t>
  </si>
  <si>
    <t>06/19/2024</t>
  </si>
  <si>
    <t>SFRM4</t>
  </si>
  <si>
    <t>09/18/2024</t>
  </si>
  <si>
    <t>SFRU4</t>
  </si>
  <si>
    <t>12/18/2024</t>
  </si>
  <si>
    <t>SFRZ4</t>
  </si>
  <si>
    <t>03/19/2025</t>
  </si>
  <si>
    <t>SFRH5</t>
  </si>
  <si>
    <t>06/18/2025</t>
  </si>
  <si>
    <t>SFRM5</t>
  </si>
  <si>
    <t>09/17/2025</t>
  </si>
  <si>
    <t>SFRU5</t>
  </si>
  <si>
    <t>12/17/2025</t>
  </si>
  <si>
    <t>SFRZ5</t>
  </si>
  <si>
    <t>03/18/2026</t>
  </si>
  <si>
    <t>SFRH6</t>
  </si>
  <si>
    <t>06/17/2026</t>
  </si>
  <si>
    <t>SFRM6</t>
  </si>
  <si>
    <t>09/16/2026</t>
  </si>
  <si>
    <t>SFRU6</t>
  </si>
  <si>
    <t>12/16/2026</t>
  </si>
  <si>
    <t>SFRZ6</t>
  </si>
  <si>
    <t>03/17/2027</t>
  </si>
  <si>
    <t>SFRH7</t>
  </si>
  <si>
    <t>06/16/2027</t>
  </si>
  <si>
    <t>SFRM7</t>
  </si>
  <si>
    <t>09/15/2027</t>
  </si>
  <si>
    <t>SFRU7</t>
  </si>
  <si>
    <t>12/15/2027</t>
  </si>
  <si>
    <t>SFRZ7</t>
  </si>
  <si>
    <t>03/15/2028</t>
  </si>
  <si>
    <t>SFRH8</t>
  </si>
  <si>
    <t>06/21/2028</t>
  </si>
  <si>
    <t>SFRM8</t>
  </si>
  <si>
    <t>09/20/2028</t>
  </si>
  <si>
    <t>SFRU28</t>
  </si>
  <si>
    <t>12/20/2028</t>
  </si>
  <si>
    <t>SFRZ28</t>
  </si>
  <si>
    <t>03/21/2029</t>
  </si>
  <si>
    <t>SFRH29</t>
  </si>
  <si>
    <t>06/20/2029</t>
  </si>
  <si>
    <t>SFRM29</t>
  </si>
  <si>
    <r>
      <rPr>
        <b/>
        <sz val="12"/>
        <color theme="1"/>
        <rFont val="Arial Unicode MS"/>
        <family val="2"/>
        <charset val="136"/>
      </rPr>
      <t>Notes:</t>
    </r>
    <r>
      <rPr>
        <sz val="12"/>
        <color theme="1"/>
        <rFont val="Arial Unicode MS"/>
        <family val="2"/>
        <charset val="136"/>
      </rPr>
      <t xml:space="preserve"> 3-month SOFR Futures</t>
    </r>
  </si>
  <si>
    <t>last trading date: one day before settlement</t>
  </si>
  <si>
    <t>settlement: 3rd Wedneday of delivery month</t>
  </si>
  <si>
    <t>June 16 2020</t>
  </si>
  <si>
    <t>June 17 2020</t>
  </si>
  <si>
    <t>Jun. 2020</t>
  </si>
  <si>
    <t>Sep. 15 2020</t>
  </si>
  <si>
    <t>Sep. 16 2020</t>
  </si>
  <si>
    <t>1-month SOFR futures</t>
    <phoneticPr fontId="5" type="noConversion"/>
  </si>
  <si>
    <t>3-month SOFR futures</t>
    <phoneticPr fontId="5" type="noConversion"/>
  </si>
  <si>
    <t>The data is from the file of "Quotes of SOFR Futures for 20200131.xls"</t>
    <phoneticPr fontId="5" type="noConversion"/>
  </si>
  <si>
    <t>The data is from the file of "Project_data_20200131_with My Marking"</t>
    <phoneticPr fontId="5" type="noConversion"/>
  </si>
  <si>
    <t>Data is from the file of "Sigma_r_Calibration_for_20200131_from Leo-Numerix-20200404"</t>
    <phoneticPr fontId="5" type="noConversion"/>
  </si>
  <si>
    <t>1M-SOFR Futures</t>
    <phoneticPr fontId="36" type="noConversion"/>
  </si>
  <si>
    <t>3M-SOFR Futures</t>
    <phoneticPr fontId="36" type="noConversion"/>
  </si>
  <si>
    <t>today (t0)</t>
    <phoneticPr fontId="36" type="noConversion"/>
  </si>
  <si>
    <t>T1</t>
    <phoneticPr fontId="36" type="noConversion"/>
  </si>
  <si>
    <t>T2-T1</t>
    <phoneticPr fontId="36" type="noConversion"/>
  </si>
  <si>
    <t>T2</t>
    <phoneticPr fontId="36" type="noConversion"/>
  </si>
  <si>
    <t>SOFR futures rate</t>
  </si>
  <si>
    <t>T1-t</t>
    <phoneticPr fontId="36" type="noConversion"/>
  </si>
  <si>
    <t>T2-t</t>
    <phoneticPr fontId="36" type="noConversion"/>
  </si>
  <si>
    <t>T1-t in units of years</t>
    <phoneticPr fontId="36" type="noConversion"/>
  </si>
  <si>
    <t>T2-t in units of years</t>
    <phoneticPr fontId="36" type="noConversion"/>
  </si>
  <si>
    <t>T1-t in units of months</t>
    <phoneticPr fontId="36" type="noConversion"/>
  </si>
  <si>
    <t>T2-t in units of months</t>
    <phoneticPr fontId="36" type="noConversion"/>
  </si>
  <si>
    <t>T2-T1 in units of years</t>
    <phoneticPr fontId="36" type="noConversion"/>
  </si>
  <si>
    <t>sigma_r(Tm,Tn)</t>
    <phoneticPr fontId="36" type="noConversion"/>
  </si>
  <si>
    <t>sigma_r(0,1m)</t>
    <phoneticPr fontId="36" type="noConversion"/>
  </si>
  <si>
    <t>sigma_r(1m,3m)</t>
    <phoneticPr fontId="36" type="noConversion"/>
  </si>
  <si>
    <t>sigma_r(3m,6m)</t>
    <phoneticPr fontId="36" type="noConversion"/>
  </si>
  <si>
    <t>sigma_r(6m,1y)</t>
    <phoneticPr fontId="36" type="noConversion"/>
  </si>
  <si>
    <t>sigma_r(0m,3m)</t>
    <phoneticPr fontId="36" type="noConversion"/>
  </si>
  <si>
    <t>sigma_r(0m,3m)</t>
  </si>
  <si>
    <t>sigma_r(1y,2y)</t>
    <phoneticPr fontId="36" type="noConversion"/>
  </si>
  <si>
    <t>sigma_r(2y,5y)</t>
    <phoneticPr fontId="36" type="noConversion"/>
  </si>
  <si>
    <t>for Boom's coding</t>
  </si>
  <si>
    <t>1m</t>
    <phoneticPr fontId="36" type="noConversion"/>
  </si>
  <si>
    <t>3m</t>
    <phoneticPr fontId="36" type="noConversion"/>
  </si>
  <si>
    <t>6m</t>
    <phoneticPr fontId="36" type="noConversion"/>
  </si>
  <si>
    <t>1y</t>
    <phoneticPr fontId="36" type="noConversion"/>
  </si>
  <si>
    <t>2y</t>
    <phoneticPr fontId="36" type="noConversion"/>
  </si>
  <si>
    <t>2y</t>
  </si>
  <si>
    <t>5y</t>
    <phoneticPr fontId="36" type="noConversion"/>
  </si>
  <si>
    <t>5y</t>
  </si>
  <si>
    <t>Having 10 sigma_r obtained from the calibration to swaption price data</t>
    <phoneticPr fontId="36" type="noConversion"/>
  </si>
  <si>
    <t>Having 25 integrations of phi_t obtained from the calibration to OIS term structure</t>
    <phoneticPr fontId="36" type="noConversion"/>
  </si>
  <si>
    <t>The data is from the file of "All Data for Sigma_s Calibration-20200413"</t>
    <phoneticPr fontId="36" type="noConversion"/>
  </si>
  <si>
    <t>Task 2 - to estimate sigma_s (T1,T2) using quotes of SOFR term structure.</t>
    <phoneticPr fontId="5" type="noConversion"/>
  </si>
  <si>
    <t xml:space="preserve">(1) </t>
    <phoneticPr fontId="5" type="noConversion"/>
  </si>
  <si>
    <t>(2)</t>
    <phoneticPr fontId="5" type="noConversion"/>
  </si>
  <si>
    <t>(3)</t>
    <phoneticPr fontId="5" type="noConversion"/>
  </si>
  <si>
    <t>The left hand side of the above equation can be calculated as</t>
    <phoneticPr fontId="5" type="noConversion"/>
  </si>
  <si>
    <t>where</t>
    <phoneticPr fontId="5" type="noConversion"/>
  </si>
  <si>
    <t>and</t>
    <phoneticPr fontId="5" type="noConversion"/>
  </si>
  <si>
    <t>1. To calibrate sigma_s(T1, T2) to the market 1-month and 3-month SOFR futures.</t>
    <phoneticPr fontId="5" type="noConversion"/>
  </si>
  <si>
    <t>2. Example - 1M-SOFR futures</t>
    <phoneticPr fontId="5" type="noConversion"/>
  </si>
  <si>
    <t>Principle:</t>
    <phoneticPr fontId="5" type="noConversion"/>
  </si>
  <si>
    <t>the integral of phi_(T1, T2) where (T1, T2) is not available from Task 1.</t>
    <phoneticPr fontId="5" type="noConversion"/>
  </si>
  <si>
    <t>For Boom to fill</t>
    <phoneticPr fontId="5" type="noConversion"/>
  </si>
  <si>
    <t>Question 1:</t>
    <phoneticPr fontId="5" type="noConversion"/>
  </si>
  <si>
    <t>uniform distribution assumption</t>
    <phoneticPr fontId="5" type="noConversion"/>
  </si>
  <si>
    <t>Question 2:</t>
    <phoneticPr fontId="5" type="noConversion"/>
  </si>
  <si>
    <t xml:space="preserve">Principle: </t>
    <phoneticPr fontId="5" type="noConversion"/>
  </si>
  <si>
    <t>to pick up the larger proportion</t>
    <phoneticPr fontId="5" type="noConversion"/>
  </si>
  <si>
    <t>3. Example - 3M-SOFR futures</t>
    <phoneticPr fontId="5" type="noConversion"/>
  </si>
  <si>
    <t>Task 3 - to bootstrap sigma_r (T1,T2) to obtain sigma_r(0, T2).</t>
    <phoneticPr fontId="5" type="noConversion"/>
  </si>
  <si>
    <t>1. Recall that the initial OIS term structure is as follows:</t>
    <phoneticPr fontId="5" type="noConversion"/>
  </si>
  <si>
    <t>Therefore, we have</t>
    <phoneticPr fontId="5" type="noConversion"/>
  </si>
  <si>
    <t>2. Example:</t>
    <phoneticPr fontId="5" type="noConversion"/>
  </si>
  <si>
    <t>Task 4 - to bootstrap sigma_s (T1,T2) to obtain sigma_s(0, T2).</t>
    <phoneticPr fontId="5" type="noConversion"/>
  </si>
  <si>
    <t>1. Recall that the SOFR futures price k*(T1,T2) is</t>
    <phoneticPr fontId="5" type="noConversion"/>
  </si>
  <si>
    <t>and the SOFR-discounting PDB is</t>
    <phoneticPr fontId="5" type="noConversion"/>
  </si>
  <si>
    <t>According to equation (2), we have</t>
    <phoneticPr fontId="5" type="noConversion"/>
  </si>
  <si>
    <t>where</t>
    <phoneticPr fontId="5" type="noConversion"/>
  </si>
  <si>
    <t>The three terms are defined as follows:</t>
  </si>
  <si>
    <t>After substituting equations (4) and (5) into equation (3), we have</t>
    <phoneticPr fontId="5" type="noConversion"/>
  </si>
  <si>
    <t>2. Example:</t>
    <phoneticPr fontId="5" type="noConversion"/>
  </si>
  <si>
    <t>( 3)</t>
    <phoneticPr fontId="5" type="noConversion"/>
  </si>
  <si>
    <t>Sheetname: Task 1 phi(t1,t2) estimate</t>
    <phoneticPr fontId="5" type="noConversion"/>
  </si>
  <si>
    <t>Sheetname: Task 2 sigma_s(t1,t2) estimate</t>
    <phoneticPr fontId="5" type="noConversion"/>
  </si>
  <si>
    <t>Sheetname: Task 3 Bootstrap Sigma_r</t>
    <phoneticPr fontId="5" type="noConversion"/>
  </si>
  <si>
    <t>Sheetname: Task 4 Bootstrap Sigma_s</t>
    <phoneticPr fontId="5" type="noConversion"/>
  </si>
  <si>
    <t xml:space="preserve">Recall that we have </t>
    <phoneticPr fontId="5" type="noConversion"/>
  </si>
  <si>
    <t>and</t>
    <phoneticPr fontId="5" type="noConversion"/>
  </si>
  <si>
    <t>(given sigma_r)</t>
    <phoneticPr fontId="5" type="noConversion"/>
  </si>
  <si>
    <t>Task 2</t>
    <phoneticPr fontId="5" type="noConversion"/>
  </si>
  <si>
    <t>(months)</t>
    <phoneticPr fontId="5" type="noConversion"/>
  </si>
  <si>
    <t>today:</t>
    <phoneticPr fontId="5" type="noConversion"/>
  </si>
  <si>
    <t>Using Cubic Spline</t>
  </si>
  <si>
    <t>jp</t>
  </si>
  <si>
    <t>Task 3</t>
  </si>
  <si>
    <t>Task 4</t>
  </si>
  <si>
    <t>sigma_s_square(T1,T2)</t>
  </si>
  <si>
    <t>phi(0,T)</t>
  </si>
  <si>
    <t>sigma_r_square(0, T)</t>
  </si>
  <si>
    <t>sigma_s_square(0, T)</t>
  </si>
  <si>
    <t>Required Tenor (years)</t>
  </si>
  <si>
    <t>Bootstrapped</t>
  </si>
  <si>
    <t>Integral of phi(0, T)</t>
  </si>
  <si>
    <t>Component of R(0, T)</t>
  </si>
  <si>
    <t>μ(0, T)</t>
  </si>
  <si>
    <t>σ^2(0, T)</t>
  </si>
  <si>
    <t>phi(0, T)</t>
  </si>
  <si>
    <t>theta</t>
  </si>
  <si>
    <t>k</t>
  </si>
  <si>
    <t>rho</t>
  </si>
  <si>
    <t>Given parameters</t>
  </si>
  <si>
    <t>B(0, T)</t>
  </si>
  <si>
    <t>R(0, T)</t>
  </si>
  <si>
    <t>Bootstrapped sigma r square(0, T)</t>
  </si>
  <si>
    <t>Original Bootstrapped sigma s square(0, T)</t>
  </si>
  <si>
    <t>Used Bootstrapped sigma s square(0, T)</t>
  </si>
  <si>
    <t>Assign bootstrapped sigma s square(0, T) after on year as:</t>
  </si>
  <si>
    <t>Notes:
1. Tenro 1.141667為1M, 3M期貨的轉換處，因此沒有對應的期貨價格可以估計sigma s sauqre。
2. Tenor 5.2056為3M期貨使用價格的最後一期。
3. 紅色部分為可以手動填入1年後sigma s square的值。</t>
  </si>
  <si>
    <t>Fitted Fed Fund rates</t>
  </si>
  <si>
    <t>R(0, T) fitted by NSS</t>
  </si>
  <si>
    <t>NSS parameters</t>
  </si>
  <si>
    <t>β_1</t>
  </si>
  <si>
    <t>β_0</t>
  </si>
  <si>
    <t>β_2</t>
  </si>
  <si>
    <t>β_3</t>
  </si>
  <si>
    <t>θ</t>
  </si>
  <si>
    <t>𝑉</t>
  </si>
  <si>
    <t>Square error of NSS</t>
  </si>
  <si>
    <t>Sum of square error</t>
  </si>
  <si>
    <t>NSS parameters (fitted by python)</t>
  </si>
  <si>
    <t>(Result fitted by python)</t>
  </si>
  <si>
    <t>Given Tenor</t>
  </si>
  <si>
    <t>Apply estimated NSS parameters to given Tenor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</si>
</sst>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6">
    <numFmt numFmtId="43" formatCode="_(* #,##0.00_);_(* \(#,##0.00\);_(* &quot;-&quot;??_);_(@_)"/>
    <numFmt numFmtId="164" formatCode="_-* #,##0.00_-;\-* #,##0.00_-;_-* &quot;-&quot;??_-;_-@_-"/>
    <numFmt numFmtId="165" formatCode="0.0000%"/>
    <numFmt numFmtId="166" formatCode="0.000%"/>
    <numFmt numFmtId="167" formatCode="0.000000_ "/>
    <numFmt numFmtId="168" formatCode="yyyy/mm/dd"/>
    <numFmt numFmtId="169" formatCode="yyyy/m/d;@"/>
    <numFmt numFmtId="170" formatCode="0.00_ "/>
    <numFmt numFmtId="171" formatCode="0.00000%"/>
    <numFmt numFmtId="172" formatCode="_-* #,##0_-;\-* #,##0_-;_-* &quot;-&quot;??_-;_-@_-"/>
    <numFmt numFmtId="173" formatCode="0.00000000_ "/>
    <numFmt numFmtId="174" formatCode="0.0000_ "/>
    <numFmt numFmtId="175" formatCode="0.00_);[Red]\(0.00\)"/>
    <numFmt numFmtId="176" formatCode="0.000_ "/>
    <numFmt numFmtId="177" formatCode="0.0000"/>
    <numFmt numFmtId="178" formatCode="0.000000"/>
  </numFmts>
  <fonts count="44">
    <font>
      <sz val="11"/>
      <color theme="1"/>
      <name val="Calibri"/>
      <family val="2"/>
      <scheme val="minor"/>
    </font>
    <font>
      <sz val="12"/>
      <color theme="1"/>
      <name val="Calibri"/>
      <family val="2"/>
      <charset val="136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FF0000"/>
      <name val="Calibri"/>
      <family val="2"/>
      <charset val="136"/>
      <scheme val="minor"/>
    </font>
    <font>
      <sz val="9"/>
      <name val="Calibri"/>
      <family val="3"/>
      <charset val="136"/>
      <scheme val="minor"/>
    </font>
    <font>
      <sz val="9"/>
      <color indexed="81"/>
      <name val="Tahoma"/>
      <family val="2"/>
    </font>
    <font>
      <sz val="11"/>
      <color theme="1"/>
      <name val="Calibri"/>
      <family val="1"/>
      <charset val="136"/>
      <scheme val="minor"/>
    </font>
    <font>
      <sz val="11"/>
      <color theme="1"/>
      <name val="Arial Unicode MS"/>
      <family val="2"/>
      <charset val="136"/>
    </font>
    <font>
      <sz val="10"/>
      <name val="微軟正黑體"/>
      <family val="2"/>
      <charset val="136"/>
    </font>
    <font>
      <sz val="10"/>
      <name val="Arial"/>
      <family val="2"/>
    </font>
    <font>
      <sz val="14"/>
      <color indexed="8"/>
      <name val="Verdana"/>
      <family val="2"/>
    </font>
    <font>
      <b/>
      <sz val="11"/>
      <color theme="1"/>
      <name val="Calibri"/>
      <family val="1"/>
      <charset val="136"/>
      <scheme val="minor"/>
    </font>
    <font>
      <b/>
      <sz val="11"/>
      <color theme="1"/>
      <name val="Arial Unicode MS"/>
      <family val="2"/>
      <charset val="136"/>
    </font>
    <font>
      <sz val="11"/>
      <color theme="1"/>
      <name val="細明體"/>
      <family val="3"/>
      <charset val="136"/>
    </font>
    <font>
      <b/>
      <sz val="12"/>
      <color theme="1"/>
      <name val="Arial Unicode MS"/>
      <family val="2"/>
      <charset val="136"/>
    </font>
    <font>
      <sz val="12"/>
      <color theme="1"/>
      <name val="Arial Unicode MS"/>
      <family val="2"/>
      <charset val="136"/>
    </font>
    <font>
      <sz val="12"/>
      <color theme="1"/>
      <name val="Calibri"/>
      <family val="2"/>
      <scheme val="minor"/>
    </font>
    <font>
      <b/>
      <sz val="11"/>
      <color indexed="9"/>
      <name val="Calibri"/>
      <family val="2"/>
    </font>
    <font>
      <b/>
      <sz val="11"/>
      <color indexed="9"/>
      <name val="細明體"/>
      <family val="3"/>
      <charset val="136"/>
    </font>
    <font>
      <sz val="12"/>
      <color theme="1"/>
      <name val="Calibri"/>
      <family val="1"/>
      <charset val="136"/>
      <scheme val="minor"/>
    </font>
    <font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8"/>
      <color theme="3"/>
      <name val="Cambria"/>
      <family val="2"/>
      <scheme val="maj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name val="Calibri"/>
      <family val="2"/>
      <charset val="136"/>
      <scheme val="minor"/>
    </font>
    <font>
      <sz val="12"/>
      <color theme="1"/>
      <name val="Arial"/>
      <family val="2"/>
    </font>
    <font>
      <b/>
      <sz val="12"/>
      <color theme="1"/>
      <name val="Calibri"/>
      <family val="1"/>
      <charset val="136"/>
      <scheme val="minor"/>
    </font>
    <font>
      <b/>
      <sz val="11"/>
      <color rgb="FFFF0000"/>
      <name val="Arial Unicode MS"/>
      <family val="2"/>
      <charset val="136"/>
    </font>
    <font>
      <sz val="9"/>
      <color rgb="FF000000"/>
      <name val="Tahoma"/>
      <family val="2"/>
    </font>
    <font>
      <b/>
      <sz val="11"/>
      <color rgb="FFFF0000"/>
      <name val="Calibri"/>
      <family val="2"/>
      <scheme val="minor"/>
    </font>
    <font>
      <b/>
      <sz val="11"/>
      <color theme="1"/>
      <name val="Arial Unicode MS"/>
      <family val="2"/>
    </font>
    <font>
      <b/>
      <sz val="11"/>
      <color theme="1"/>
      <name val="Cambria Math"/>
      <family val="1"/>
    </font>
  </fonts>
  <fills count="5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</fills>
  <borders count="3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</borders>
  <cellStyleXfs count="51">
    <xf numFmtId="0" fontId="0" fillId="0" borderId="0"/>
    <xf numFmtId="16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/>
    <xf numFmtId="0" fontId="11" fillId="43" borderId="19">
      <alignment horizontal="center"/>
    </xf>
    <xf numFmtId="0" fontId="1" fillId="0" borderId="0">
      <alignment vertical="center"/>
    </xf>
    <xf numFmtId="0" fontId="3" fillId="0" borderId="0"/>
    <xf numFmtId="0" fontId="18" fillId="45" borderId="0"/>
    <xf numFmtId="0" fontId="3" fillId="10" borderId="0" applyNumberFormat="0" applyBorder="0" applyAlignment="0" applyProtection="0"/>
    <xf numFmtId="0" fontId="3" fillId="14" borderId="0" applyNumberFormat="0" applyBorder="0" applyAlignment="0" applyProtection="0"/>
    <xf numFmtId="0" fontId="3" fillId="18" borderId="0" applyNumberFormat="0" applyBorder="0" applyAlignment="0" applyProtection="0"/>
    <xf numFmtId="0" fontId="3" fillId="22" borderId="0" applyNumberFormat="0" applyBorder="0" applyAlignment="0" applyProtection="0"/>
    <xf numFmtId="0" fontId="3" fillId="26" borderId="0" applyNumberFormat="0" applyBorder="0" applyAlignment="0" applyProtection="0"/>
    <xf numFmtId="0" fontId="3" fillId="30" borderId="0" applyNumberFormat="0" applyBorder="0" applyAlignment="0" applyProtection="0"/>
    <xf numFmtId="0" fontId="3" fillId="11" borderId="0" applyNumberFormat="0" applyBorder="0" applyAlignment="0" applyProtection="0"/>
    <xf numFmtId="0" fontId="3" fillId="15" borderId="0" applyNumberFormat="0" applyBorder="0" applyAlignment="0" applyProtection="0"/>
    <xf numFmtId="0" fontId="3" fillId="19" borderId="0" applyNumberFormat="0" applyBorder="0" applyAlignment="0" applyProtection="0"/>
    <xf numFmtId="0" fontId="3" fillId="23" borderId="0" applyNumberFormat="0" applyBorder="0" applyAlignment="0" applyProtection="0"/>
    <xf numFmtId="0" fontId="3" fillId="27" borderId="0" applyNumberFormat="0" applyBorder="0" applyAlignment="0" applyProtection="0"/>
    <xf numFmtId="0" fontId="3" fillId="31" borderId="0" applyNumberFormat="0" applyBorder="0" applyAlignment="0" applyProtection="0"/>
    <xf numFmtId="0" fontId="21" fillId="12" borderId="0" applyNumberFormat="0" applyBorder="0" applyAlignment="0" applyProtection="0"/>
    <xf numFmtId="0" fontId="21" fillId="16" borderId="0" applyNumberFormat="0" applyBorder="0" applyAlignment="0" applyProtection="0"/>
    <xf numFmtId="0" fontId="21" fillId="20" borderId="0" applyNumberFormat="0" applyBorder="0" applyAlignment="0" applyProtection="0"/>
    <xf numFmtId="0" fontId="21" fillId="24" borderId="0" applyNumberFormat="0" applyBorder="0" applyAlignment="0" applyProtection="0"/>
    <xf numFmtId="0" fontId="21" fillId="28" borderId="0" applyNumberFormat="0" applyBorder="0" applyAlignment="0" applyProtection="0"/>
    <xf numFmtId="0" fontId="21" fillId="32" borderId="0" applyNumberFormat="0" applyBorder="0" applyAlignment="0" applyProtection="0"/>
    <xf numFmtId="164" fontId="3" fillId="0" borderId="0" applyFont="0" applyFill="0" applyBorder="0" applyAlignment="0" applyProtection="0">
      <alignment vertical="center"/>
    </xf>
    <xf numFmtId="0" fontId="22" fillId="4" borderId="0" applyNumberFormat="0" applyBorder="0" applyAlignment="0" applyProtection="0"/>
    <xf numFmtId="0" fontId="2" fillId="0" borderId="17" applyNumberFormat="0" applyFill="0" applyAlignment="0" applyProtection="0"/>
    <xf numFmtId="0" fontId="23" fillId="2" borderId="0" applyNumberFormat="0" applyBorder="0" applyAlignment="0" applyProtection="0"/>
    <xf numFmtId="9" fontId="3" fillId="0" borderId="0" applyFont="0" applyFill="0" applyBorder="0" applyAlignment="0" applyProtection="0">
      <alignment vertical="center"/>
    </xf>
    <xf numFmtId="0" fontId="24" fillId="6" borderId="12" applyNumberFormat="0" applyAlignment="0" applyProtection="0"/>
    <xf numFmtId="0" fontId="25" fillId="0" borderId="14" applyNumberFormat="0" applyFill="0" applyAlignment="0" applyProtection="0"/>
    <xf numFmtId="0" fontId="3" fillId="8" borderId="16" applyNumberFormat="0" applyFont="0" applyAlignment="0" applyProtection="0"/>
    <xf numFmtId="0" fontId="26" fillId="0" borderId="0" applyNumberFormat="0" applyFill="0" applyBorder="0" applyAlignment="0" applyProtection="0"/>
    <xf numFmtId="0" fontId="21" fillId="9" borderId="0" applyNumberFormat="0" applyBorder="0" applyAlignment="0" applyProtection="0"/>
    <xf numFmtId="0" fontId="21" fillId="13" borderId="0" applyNumberFormat="0" applyBorder="0" applyAlignment="0" applyProtection="0"/>
    <xf numFmtId="0" fontId="21" fillId="17" borderId="0" applyNumberFormat="0" applyBorder="0" applyAlignment="0" applyProtection="0"/>
    <xf numFmtId="0" fontId="21" fillId="21" borderId="0" applyNumberFormat="0" applyBorder="0" applyAlignment="0" applyProtection="0"/>
    <xf numFmtId="0" fontId="21" fillId="25" borderId="0" applyNumberFormat="0" applyBorder="0" applyAlignment="0" applyProtection="0"/>
    <xf numFmtId="0" fontId="21" fillId="29" borderId="0" applyNumberFormat="0" applyBorder="0" applyAlignment="0" applyProtection="0"/>
    <xf numFmtId="0" fontId="27" fillId="0" borderId="9" applyNumberFormat="0" applyFill="0" applyAlignment="0" applyProtection="0"/>
    <xf numFmtId="0" fontId="28" fillId="0" borderId="10" applyNumberFormat="0" applyFill="0" applyAlignment="0" applyProtection="0"/>
    <xf numFmtId="0" fontId="29" fillId="0" borderId="11" applyNumberFormat="0" applyFill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5" borderId="12" applyNumberFormat="0" applyAlignment="0" applyProtection="0"/>
    <xf numFmtId="0" fontId="32" fillId="6" borderId="13" applyNumberFormat="0" applyAlignment="0" applyProtection="0"/>
    <xf numFmtId="0" fontId="33" fillId="7" borderId="15" applyNumberFormat="0" applyAlignment="0" applyProtection="0"/>
    <xf numFmtId="0" fontId="34" fillId="3" borderId="0" applyNumberFormat="0" applyBorder="0" applyAlignment="0" applyProtection="0"/>
    <xf numFmtId="0" fontId="35" fillId="0" borderId="0" applyNumberFormat="0" applyFill="0" applyBorder="0" applyAlignment="0" applyProtection="0"/>
  </cellStyleXfs>
  <cellXfs count="362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2" fillId="0" borderId="6" xfId="0" applyFont="1" applyBorder="1" applyAlignment="1">
      <alignment horizontal="center" vertical="top"/>
    </xf>
    <xf numFmtId="0" fontId="2" fillId="0" borderId="7" xfId="0" applyFont="1" applyBorder="1" applyAlignment="1">
      <alignment horizontal="center" vertical="top"/>
    </xf>
    <xf numFmtId="0" fontId="2" fillId="0" borderId="8" xfId="0" applyFont="1" applyBorder="1" applyAlignment="1">
      <alignment horizontal="center" vertical="top"/>
    </xf>
    <xf numFmtId="165" fontId="0" fillId="0" borderId="0" xfId="2" applyNumberFormat="1" applyFont="1" applyAlignment="1"/>
    <xf numFmtId="0" fontId="0" fillId="33" borderId="0" xfId="0" applyFill="1"/>
    <xf numFmtId="0" fontId="0" fillId="34" borderId="0" xfId="0" applyFill="1"/>
    <xf numFmtId="165" fontId="0" fillId="0" borderId="0" xfId="0" applyNumberFormat="1"/>
    <xf numFmtId="167" fontId="0" fillId="0" borderId="0" xfId="0" applyNumberFormat="1"/>
    <xf numFmtId="0" fontId="0" fillId="35" borderId="0" xfId="0" applyFill="1"/>
    <xf numFmtId="168" fontId="0" fillId="0" borderId="0" xfId="0" applyNumberFormat="1" applyAlignment="1">
      <alignment horizontal="right"/>
    </xf>
    <xf numFmtId="14" fontId="0" fillId="0" borderId="0" xfId="0" applyNumberFormat="1"/>
    <xf numFmtId="168" fontId="0" fillId="0" borderId="0" xfId="0" applyNumberFormat="1"/>
    <xf numFmtId="169" fontId="0" fillId="0" borderId="0" xfId="0" applyNumberFormat="1" applyAlignment="1">
      <alignment horizontal="right"/>
    </xf>
    <xf numFmtId="0" fontId="0" fillId="37" borderId="0" xfId="0" applyFill="1"/>
    <xf numFmtId="0" fontId="0" fillId="38" borderId="0" xfId="0" applyFill="1"/>
    <xf numFmtId="0" fontId="0" fillId="0" borderId="0" xfId="0" applyAlignment="1">
      <alignment vertical="center" wrapText="1"/>
    </xf>
    <xf numFmtId="15" fontId="0" fillId="0" borderId="0" xfId="0" applyNumberFormat="1" applyAlignment="1">
      <alignment vertical="center" wrapText="1"/>
    </xf>
    <xf numFmtId="14" fontId="0" fillId="0" borderId="0" xfId="0" applyNumberFormat="1" applyAlignment="1">
      <alignment vertical="center" wrapText="1"/>
    </xf>
    <xf numFmtId="0" fontId="0" fillId="0" borderId="18" xfId="0" applyBorder="1"/>
    <xf numFmtId="0" fontId="0" fillId="39" borderId="0" xfId="0" applyFill="1" applyAlignment="1">
      <alignment vertical="center" wrapText="1"/>
    </xf>
    <xf numFmtId="166" fontId="0" fillId="40" borderId="0" xfId="2" applyNumberFormat="1" applyFont="1" applyFill="1" applyAlignment="1"/>
    <xf numFmtId="0" fontId="8" fillId="0" borderId="0" xfId="0" applyFont="1"/>
    <xf numFmtId="0" fontId="9" fillId="40" borderId="0" xfId="0" applyFont="1" applyFill="1" applyAlignment="1">
      <alignment horizontal="center"/>
    </xf>
    <xf numFmtId="171" fontId="0" fillId="0" borderId="0" xfId="2" applyNumberFormat="1" applyFont="1" applyAlignment="1"/>
    <xf numFmtId="172" fontId="9" fillId="40" borderId="0" xfId="1" applyNumberFormat="1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3" borderId="0" xfId="0" applyFill="1" applyAlignment="1">
      <alignment vertical="center"/>
    </xf>
    <xf numFmtId="0" fontId="0" fillId="41" borderId="0" xfId="0" applyFill="1"/>
    <xf numFmtId="0" fontId="0" fillId="39" borderId="0" xfId="0" applyFill="1" applyAlignment="1">
      <alignment horizontal="center" vertical="center"/>
    </xf>
    <xf numFmtId="0" fontId="0" fillId="42" borderId="0" xfId="0" applyFill="1" applyAlignment="1">
      <alignment horizontal="center" vertical="center"/>
    </xf>
    <xf numFmtId="167" fontId="0" fillId="0" borderId="0" xfId="0" applyNumberFormat="1" applyAlignment="1">
      <alignment horizontal="right"/>
    </xf>
    <xf numFmtId="167" fontId="0" fillId="0" borderId="0" xfId="0" applyNumberFormat="1" applyAlignment="1">
      <alignment horizontal="right" vertical="center"/>
    </xf>
    <xf numFmtId="167" fontId="0" fillId="41" borderId="0" xfId="0" applyNumberFormat="1" applyFill="1" applyAlignment="1">
      <alignment horizontal="right"/>
    </xf>
    <xf numFmtId="167" fontId="0" fillId="42" borderId="0" xfId="0" applyNumberFormat="1" applyFill="1" applyAlignment="1">
      <alignment horizontal="right" vertical="center"/>
    </xf>
    <xf numFmtId="167" fontId="0" fillId="0" borderId="0" xfId="0" applyNumberFormat="1" applyAlignment="1">
      <alignment horizontal="right" vertical="center" wrapText="1"/>
    </xf>
    <xf numFmtId="173" fontId="0" fillId="0" borderId="0" xfId="0" applyNumberFormat="1" applyAlignment="1">
      <alignment horizontal="right"/>
    </xf>
    <xf numFmtId="173" fontId="0" fillId="39" borderId="0" xfId="0" applyNumberFormat="1" applyFill="1" applyAlignment="1">
      <alignment horizontal="right" vertical="center"/>
    </xf>
    <xf numFmtId="173" fontId="0" fillId="0" borderId="0" xfId="0" applyNumberFormat="1" applyAlignment="1">
      <alignment horizontal="right" vertical="center"/>
    </xf>
    <xf numFmtId="173" fontId="0" fillId="33" borderId="0" xfId="0" applyNumberFormat="1" applyFill="1" applyAlignment="1">
      <alignment horizontal="right" vertical="center"/>
    </xf>
    <xf numFmtId="173" fontId="0" fillId="0" borderId="0" xfId="0" applyNumberFormat="1" applyAlignment="1">
      <alignment horizontal="right" vertical="center" wrapText="1"/>
    </xf>
    <xf numFmtId="173" fontId="8" fillId="0" borderId="0" xfId="0" applyNumberFormat="1" applyFont="1" applyAlignment="1">
      <alignment horizontal="right"/>
    </xf>
    <xf numFmtId="167" fontId="8" fillId="0" borderId="0" xfId="0" applyNumberFormat="1" applyFont="1" applyAlignment="1">
      <alignment horizontal="right"/>
    </xf>
    <xf numFmtId="0" fontId="13" fillId="0" borderId="0" xfId="0" applyFont="1"/>
    <xf numFmtId="0" fontId="8" fillId="0" borderId="0" xfId="0" applyFont="1" applyBorder="1"/>
    <xf numFmtId="0" fontId="8" fillId="0" borderId="20" xfId="0" applyFont="1" applyBorder="1"/>
    <xf numFmtId="0" fontId="8" fillId="0" borderId="21" xfId="0" applyFont="1" applyBorder="1"/>
    <xf numFmtId="0" fontId="8" fillId="0" borderId="22" xfId="0" applyFont="1" applyBorder="1"/>
    <xf numFmtId="0" fontId="8" fillId="0" borderId="1" xfId="0" applyFont="1" applyBorder="1"/>
    <xf numFmtId="0" fontId="8" fillId="0" borderId="2" xfId="0" applyFont="1" applyBorder="1"/>
    <xf numFmtId="0" fontId="0" fillId="0" borderId="20" xfId="0" applyBorder="1"/>
    <xf numFmtId="174" fontId="0" fillId="0" borderId="21" xfId="0" applyNumberFormat="1" applyBorder="1"/>
    <xf numFmtId="0" fontId="14" fillId="0" borderId="21" xfId="0" applyFont="1" applyBorder="1"/>
    <xf numFmtId="174" fontId="14" fillId="0" borderId="21" xfId="0" applyNumberFormat="1" applyFont="1" applyBorder="1"/>
    <xf numFmtId="173" fontId="0" fillId="0" borderId="21" xfId="0" applyNumberFormat="1" applyBorder="1" applyAlignment="1">
      <alignment horizontal="right" vertical="center"/>
    </xf>
    <xf numFmtId="173" fontId="0" fillId="0" borderId="21" xfId="0" applyNumberFormat="1" applyBorder="1" applyAlignment="1">
      <alignment horizontal="right" vertical="center" wrapText="1"/>
    </xf>
    <xf numFmtId="173" fontId="0" fillId="0" borderId="22" xfId="0" applyNumberFormat="1" applyBorder="1" applyAlignment="1">
      <alignment horizontal="right" vertical="center" wrapText="1"/>
    </xf>
    <xf numFmtId="170" fontId="0" fillId="0" borderId="0" xfId="0" applyNumberFormat="1" applyBorder="1"/>
    <xf numFmtId="174" fontId="14" fillId="0" borderId="0" xfId="0" applyNumberFormat="1" applyFont="1" applyBorder="1"/>
    <xf numFmtId="170" fontId="14" fillId="0" borderId="0" xfId="0" applyNumberFormat="1" applyFont="1" applyBorder="1"/>
    <xf numFmtId="173" fontId="0" fillId="0" borderId="0" xfId="0" applyNumberFormat="1" applyBorder="1" applyAlignment="1">
      <alignment horizontal="right" vertical="center"/>
    </xf>
    <xf numFmtId="173" fontId="0" fillId="0" borderId="0" xfId="0" applyNumberFormat="1" applyBorder="1" applyAlignment="1">
      <alignment horizontal="right" vertical="center" wrapText="1"/>
    </xf>
    <xf numFmtId="173" fontId="0" fillId="0" borderId="2" xfId="0" applyNumberFormat="1" applyBorder="1" applyAlignment="1">
      <alignment horizontal="right" vertical="center" wrapText="1"/>
    </xf>
    <xf numFmtId="0" fontId="14" fillId="0" borderId="0" xfId="0" applyFont="1" applyBorder="1"/>
    <xf numFmtId="0" fontId="14" fillId="0" borderId="4" xfId="0" applyFont="1" applyBorder="1"/>
    <xf numFmtId="173" fontId="0" fillId="0" borderId="4" xfId="0" applyNumberFormat="1" applyBorder="1" applyAlignment="1">
      <alignment horizontal="right" vertical="center"/>
    </xf>
    <xf numFmtId="173" fontId="0" fillId="0" borderId="4" xfId="0" applyNumberFormat="1" applyBorder="1" applyAlignment="1">
      <alignment horizontal="right" vertical="center" wrapText="1"/>
    </xf>
    <xf numFmtId="173" fontId="0" fillId="0" borderId="5" xfId="0" applyNumberFormat="1" applyBorder="1" applyAlignment="1">
      <alignment horizontal="right" vertical="center" wrapText="1"/>
    </xf>
    <xf numFmtId="175" fontId="0" fillId="0" borderId="0" xfId="0" applyNumberFormat="1"/>
    <xf numFmtId="0" fontId="0" fillId="0" borderId="23" xfId="0" applyBorder="1"/>
    <xf numFmtId="168" fontId="0" fillId="0" borderId="23" xfId="0" applyNumberFormat="1" applyBorder="1" applyAlignment="1">
      <alignment horizontal="right"/>
    </xf>
    <xf numFmtId="167" fontId="0" fillId="0" borderId="23" xfId="0" applyNumberFormat="1" applyBorder="1"/>
    <xf numFmtId="175" fontId="0" fillId="0" borderId="23" xfId="0" applyNumberFormat="1" applyBorder="1"/>
    <xf numFmtId="165" fontId="0" fillId="0" borderId="23" xfId="0" applyNumberFormat="1" applyBorder="1"/>
    <xf numFmtId="0" fontId="12" fillId="0" borderId="0" xfId="0" applyFont="1" applyBorder="1"/>
    <xf numFmtId="0" fontId="15" fillId="0" borderId="0" xfId="0" applyFont="1"/>
    <xf numFmtId="0" fontId="15" fillId="44" borderId="0" xfId="0" applyFont="1" applyFill="1"/>
    <xf numFmtId="0" fontId="0" fillId="44" borderId="0" xfId="0" applyFill="1"/>
    <xf numFmtId="0" fontId="16" fillId="0" borderId="0" xfId="5" applyFont="1">
      <alignment vertical="center"/>
    </xf>
    <xf numFmtId="0" fontId="1" fillId="0" borderId="0" xfId="5">
      <alignment vertical="center"/>
    </xf>
    <xf numFmtId="0" fontId="17" fillId="0" borderId="0" xfId="6" applyFont="1"/>
    <xf numFmtId="0" fontId="3" fillId="0" borderId="0" xfId="6"/>
    <xf numFmtId="0" fontId="19" fillId="45" borderId="20" xfId="7" applyNumberFormat="1" applyFont="1" applyFill="1" applyBorder="1" applyAlignment="1" applyProtection="1"/>
    <xf numFmtId="0" fontId="18" fillId="45" borderId="21" xfId="7" applyNumberFormat="1" applyFont="1" applyFill="1" applyBorder="1" applyAlignment="1" applyProtection="1"/>
    <xf numFmtId="176" fontId="18" fillId="45" borderId="21" xfId="7" applyNumberFormat="1" applyFont="1" applyFill="1" applyBorder="1" applyAlignment="1" applyProtection="1"/>
    <xf numFmtId="0" fontId="18" fillId="45" borderId="22" xfId="7" applyNumberFormat="1" applyFont="1" applyFill="1" applyBorder="1" applyAlignment="1" applyProtection="1"/>
    <xf numFmtId="0" fontId="7" fillId="0" borderId="0" xfId="6" applyFont="1" applyBorder="1"/>
    <xf numFmtId="176" fontId="7" fillId="0" borderId="0" xfId="6" applyNumberFormat="1" applyFont="1" applyBorder="1"/>
    <xf numFmtId="0" fontId="7" fillId="0" borderId="2" xfId="6" applyFont="1" applyBorder="1"/>
    <xf numFmtId="0" fontId="7" fillId="0" borderId="4" xfId="6" applyFont="1" applyBorder="1"/>
    <xf numFmtId="176" fontId="7" fillId="0" borderId="4" xfId="6" applyNumberFormat="1" applyFont="1" applyBorder="1"/>
    <xf numFmtId="0" fontId="7" fillId="0" borderId="5" xfId="6" applyFont="1" applyBorder="1"/>
    <xf numFmtId="176" fontId="20" fillId="0" borderId="0" xfId="6" applyNumberFormat="1" applyFont="1"/>
    <xf numFmtId="0" fontId="15" fillId="0" borderId="0" xfId="6" applyFont="1"/>
    <xf numFmtId="0" fontId="16" fillId="0" borderId="0" xfId="6" applyFont="1"/>
    <xf numFmtId="0" fontId="20" fillId="0" borderId="0" xfId="5" applyFont="1">
      <alignment vertical="center"/>
    </xf>
    <xf numFmtId="0" fontId="16" fillId="0" borderId="0" xfId="6" applyFont="1" applyFill="1"/>
    <xf numFmtId="0" fontId="16" fillId="0" borderId="4" xfId="5" applyFont="1" applyBorder="1">
      <alignment vertical="center"/>
    </xf>
    <xf numFmtId="0" fontId="16" fillId="0" borderId="0" xfId="5" applyFont="1" applyAlignment="1">
      <alignment horizontal="right" vertical="center"/>
    </xf>
    <xf numFmtId="0" fontId="16" fillId="0" borderId="18" xfId="5" applyFont="1" applyBorder="1" applyAlignment="1">
      <alignment horizontal="right" vertical="center"/>
    </xf>
    <xf numFmtId="0" fontId="16" fillId="0" borderId="0" xfId="5" applyFont="1" applyFill="1" applyBorder="1" applyAlignment="1">
      <alignment horizontal="right" vertical="center"/>
    </xf>
    <xf numFmtId="0" fontId="16" fillId="46" borderId="0" xfId="5" applyFont="1" applyFill="1">
      <alignment vertical="center"/>
    </xf>
    <xf numFmtId="0" fontId="1" fillId="46" borderId="0" xfId="5" applyFill="1">
      <alignment vertical="center"/>
    </xf>
    <xf numFmtId="0" fontId="1" fillId="47" borderId="0" xfId="5" applyFill="1">
      <alignment vertical="center"/>
    </xf>
    <xf numFmtId="0" fontId="8" fillId="0" borderId="1" xfId="6" applyFont="1" applyBorder="1"/>
    <xf numFmtId="0" fontId="8" fillId="0" borderId="3" xfId="6" applyFont="1" applyBorder="1"/>
    <xf numFmtId="0" fontId="1" fillId="36" borderId="0" xfId="5" applyFill="1">
      <alignment vertical="center"/>
    </xf>
    <xf numFmtId="0" fontId="16" fillId="48" borderId="0" xfId="5" applyFont="1" applyFill="1">
      <alignment vertical="center"/>
    </xf>
    <xf numFmtId="0" fontId="1" fillId="48" borderId="0" xfId="5" applyFill="1">
      <alignment vertical="center"/>
    </xf>
    <xf numFmtId="0" fontId="16" fillId="49" borderId="0" xfId="5" applyFont="1" applyFill="1">
      <alignment vertical="center"/>
    </xf>
    <xf numFmtId="0" fontId="1" fillId="0" borderId="4" xfId="5" applyBorder="1">
      <alignment vertical="center"/>
    </xf>
    <xf numFmtId="0" fontId="3" fillId="0" borderId="23" xfId="6" applyBorder="1"/>
    <xf numFmtId="176" fontId="3" fillId="0" borderId="23" xfId="6" applyNumberFormat="1" applyBorder="1"/>
    <xf numFmtId="0" fontId="1" fillId="0" borderId="23" xfId="5" applyBorder="1">
      <alignment vertical="center"/>
    </xf>
    <xf numFmtId="0" fontId="18" fillId="45" borderId="24" xfId="7" applyNumberFormat="1" applyFont="1" applyFill="1" applyBorder="1" applyAlignment="1" applyProtection="1"/>
    <xf numFmtId="0" fontId="18" fillId="45" borderId="25" xfId="7" applyNumberFormat="1" applyFont="1" applyFill="1" applyBorder="1" applyAlignment="1" applyProtection="1"/>
    <xf numFmtId="176" fontId="18" fillId="45" borderId="25" xfId="7" applyNumberFormat="1" applyFont="1" applyFill="1" applyBorder="1" applyAlignment="1" applyProtection="1"/>
    <xf numFmtId="0" fontId="18" fillId="45" borderId="26" xfId="7" applyNumberFormat="1" applyFont="1" applyFill="1" applyBorder="1" applyAlignment="1" applyProtection="1"/>
    <xf numFmtId="0" fontId="3" fillId="0" borderId="0" xfId="6" applyBorder="1"/>
    <xf numFmtId="176" fontId="3" fillId="0" borderId="0" xfId="6" applyNumberFormat="1" applyBorder="1"/>
    <xf numFmtId="0" fontId="3" fillId="0" borderId="28" xfId="6" applyBorder="1"/>
    <xf numFmtId="0" fontId="1" fillId="0" borderId="0" xfId="5" applyBorder="1">
      <alignment vertical="center"/>
    </xf>
    <xf numFmtId="0" fontId="1" fillId="0" borderId="28" xfId="5" applyBorder="1">
      <alignment vertical="center"/>
    </xf>
    <xf numFmtId="0" fontId="1" fillId="0" borderId="30" xfId="5" applyBorder="1">
      <alignment vertical="center"/>
    </xf>
    <xf numFmtId="0" fontId="8" fillId="48" borderId="0" xfId="0" applyFont="1" applyFill="1"/>
    <xf numFmtId="0" fontId="0" fillId="48" borderId="0" xfId="0" applyFill="1"/>
    <xf numFmtId="0" fontId="16" fillId="48" borderId="0" xfId="0" applyFont="1" applyFill="1"/>
    <xf numFmtId="169" fontId="16" fillId="0" borderId="0" xfId="5" applyNumberFormat="1" applyFont="1">
      <alignment vertical="center"/>
    </xf>
    <xf numFmtId="0" fontId="16" fillId="44" borderId="0" xfId="5" applyFont="1" applyFill="1">
      <alignment vertical="center"/>
    </xf>
    <xf numFmtId="169" fontId="16" fillId="50" borderId="0" xfId="5" applyNumberFormat="1" applyFont="1" applyFill="1" applyBorder="1">
      <alignment vertical="center"/>
    </xf>
    <xf numFmtId="169" fontId="16" fillId="50" borderId="4" xfId="5" applyNumberFormat="1" applyFont="1" applyFill="1" applyBorder="1">
      <alignment vertical="center"/>
    </xf>
    <xf numFmtId="169" fontId="1" fillId="0" borderId="0" xfId="5" applyNumberFormat="1">
      <alignment vertical="center"/>
    </xf>
    <xf numFmtId="169" fontId="15" fillId="0" borderId="3" xfId="5" applyNumberFormat="1" applyFont="1" applyBorder="1">
      <alignment vertical="center"/>
    </xf>
    <xf numFmtId="169" fontId="15" fillId="51" borderId="31" xfId="5" applyNumberFormat="1" applyFont="1" applyFill="1" applyBorder="1">
      <alignment vertical="center"/>
    </xf>
    <xf numFmtId="169" fontId="15" fillId="44" borderId="31" xfId="5" applyNumberFormat="1" applyFont="1" applyFill="1" applyBorder="1">
      <alignment vertical="center"/>
    </xf>
    <xf numFmtId="169" fontId="15" fillId="44" borderId="31" xfId="6" applyNumberFormat="1" applyFont="1" applyFill="1" applyBorder="1"/>
    <xf numFmtId="169" fontId="15" fillId="47" borderId="31" xfId="5" applyNumberFormat="1" applyFont="1" applyFill="1" applyBorder="1">
      <alignment vertical="center"/>
    </xf>
    <xf numFmtId="169" fontId="15" fillId="47" borderId="31" xfId="6" applyNumberFormat="1" applyFont="1" applyFill="1" applyBorder="1"/>
    <xf numFmtId="169" fontId="15" fillId="47" borderId="32" xfId="5" applyNumberFormat="1" applyFont="1" applyFill="1" applyBorder="1">
      <alignment vertical="center"/>
    </xf>
    <xf numFmtId="169" fontId="15" fillId="0" borderId="0" xfId="5" applyNumberFormat="1" applyFont="1">
      <alignment vertical="center"/>
    </xf>
    <xf numFmtId="169" fontId="37" fillId="0" borderId="0" xfId="5" applyNumberFormat="1" applyFont="1">
      <alignment vertical="center"/>
    </xf>
    <xf numFmtId="0" fontId="37" fillId="51" borderId="0" xfId="5" applyFont="1" applyFill="1">
      <alignment vertical="center"/>
    </xf>
    <xf numFmtId="0" fontId="37" fillId="0" borderId="0" xfId="5" applyFont="1">
      <alignment vertical="center"/>
    </xf>
    <xf numFmtId="169" fontId="37" fillId="0" borderId="23" xfId="5" applyNumberFormat="1" applyFont="1" applyBorder="1">
      <alignment vertical="center"/>
    </xf>
    <xf numFmtId="0" fontId="37" fillId="51" borderId="23" xfId="5" applyFont="1" applyFill="1" applyBorder="1">
      <alignment vertical="center"/>
    </xf>
    <xf numFmtId="0" fontId="37" fillId="0" borderId="23" xfId="5" applyFont="1" applyBorder="1">
      <alignment vertical="center"/>
    </xf>
    <xf numFmtId="176" fontId="37" fillId="0" borderId="0" xfId="6" applyNumberFormat="1" applyFont="1" applyBorder="1"/>
    <xf numFmtId="176" fontId="37" fillId="0" borderId="0" xfId="6" applyNumberFormat="1" applyFont="1" applyFill="1" applyBorder="1"/>
    <xf numFmtId="176" fontId="37" fillId="0" borderId="0" xfId="6" applyNumberFormat="1" applyFont="1"/>
    <xf numFmtId="176" fontId="37" fillId="0" borderId="0" xfId="5" applyNumberFormat="1" applyFont="1">
      <alignment vertical="center"/>
    </xf>
    <xf numFmtId="169" fontId="16" fillId="0" borderId="23" xfId="5" applyNumberFormat="1" applyFont="1" applyBorder="1">
      <alignment vertical="center"/>
    </xf>
    <xf numFmtId="0" fontId="16" fillId="0" borderId="23" xfId="5" applyFont="1" applyBorder="1">
      <alignment vertical="center"/>
    </xf>
    <xf numFmtId="174" fontId="16" fillId="0" borderId="0" xfId="5" applyNumberFormat="1" applyFont="1">
      <alignment vertical="center"/>
    </xf>
    <xf numFmtId="174" fontId="1" fillId="0" borderId="0" xfId="5" applyNumberFormat="1">
      <alignment vertical="center"/>
    </xf>
    <xf numFmtId="174" fontId="16" fillId="0" borderId="23" xfId="5" applyNumberFormat="1" applyFont="1" applyBorder="1">
      <alignment vertical="center"/>
    </xf>
    <xf numFmtId="174" fontId="1" fillId="0" borderId="23" xfId="5" applyNumberFormat="1" applyBorder="1">
      <alignment vertical="center"/>
    </xf>
    <xf numFmtId="174" fontId="38" fillId="0" borderId="0" xfId="5" applyNumberFormat="1" applyFont="1">
      <alignment vertical="center"/>
    </xf>
    <xf numFmtId="174" fontId="1" fillId="0" borderId="0" xfId="5" applyNumberFormat="1" applyFont="1">
      <alignment vertical="center"/>
    </xf>
    <xf numFmtId="174" fontId="4" fillId="0" borderId="0" xfId="5" applyNumberFormat="1" applyFont="1">
      <alignment vertical="center"/>
    </xf>
    <xf numFmtId="174" fontId="38" fillId="0" borderId="23" xfId="5" applyNumberFormat="1" applyFont="1" applyBorder="1">
      <alignment vertical="center"/>
    </xf>
    <xf numFmtId="174" fontId="1" fillId="0" borderId="23" xfId="5" applyNumberFormat="1" applyFont="1" applyBorder="1">
      <alignment vertical="center"/>
    </xf>
    <xf numFmtId="174" fontId="4" fillId="0" borderId="23" xfId="5" applyNumberFormat="1" applyFont="1" applyBorder="1">
      <alignment vertical="center"/>
    </xf>
    <xf numFmtId="174" fontId="16" fillId="0" borderId="0" xfId="5" applyNumberFormat="1" applyFont="1" applyBorder="1">
      <alignment vertical="center"/>
    </xf>
    <xf numFmtId="174" fontId="1" fillId="0" borderId="0" xfId="5" applyNumberFormat="1" applyBorder="1">
      <alignment vertical="center"/>
    </xf>
    <xf numFmtId="174" fontId="1" fillId="0" borderId="0" xfId="5" applyNumberFormat="1" applyFont="1" applyBorder="1">
      <alignment vertical="center"/>
    </xf>
    <xf numFmtId="174" fontId="4" fillId="0" borderId="0" xfId="5" applyNumberFormat="1" applyFont="1" applyBorder="1">
      <alignment vertical="center"/>
    </xf>
    <xf numFmtId="174" fontId="15" fillId="0" borderId="0" xfId="5" applyNumberFormat="1" applyFont="1" applyBorder="1">
      <alignment vertical="center"/>
    </xf>
    <xf numFmtId="169" fontId="16" fillId="0" borderId="24" xfId="5" applyNumberFormat="1" applyFont="1" applyBorder="1">
      <alignment vertical="center"/>
    </xf>
    <xf numFmtId="0" fontId="20" fillId="0" borderId="25" xfId="5" applyFont="1" applyBorder="1">
      <alignment vertical="center"/>
    </xf>
    <xf numFmtId="0" fontId="20" fillId="0" borderId="26" xfId="5" applyFont="1" applyBorder="1">
      <alignment vertical="center"/>
    </xf>
    <xf numFmtId="169" fontId="16" fillId="0" borderId="29" xfId="5" applyNumberFormat="1" applyFont="1" applyBorder="1">
      <alignment vertical="center"/>
    </xf>
    <xf numFmtId="0" fontId="16" fillId="0" borderId="30" xfId="5" applyFont="1" applyBorder="1">
      <alignment vertical="center"/>
    </xf>
    <xf numFmtId="167" fontId="16" fillId="0" borderId="0" xfId="5" applyNumberFormat="1" applyFont="1">
      <alignment vertical="center"/>
    </xf>
    <xf numFmtId="176" fontId="1" fillId="0" borderId="0" xfId="5" applyNumberFormat="1">
      <alignment vertical="center"/>
    </xf>
    <xf numFmtId="0" fontId="38" fillId="0" borderId="0" xfId="5" applyFont="1">
      <alignment vertical="center"/>
    </xf>
    <xf numFmtId="169" fontId="16" fillId="48" borderId="0" xfId="5" applyNumberFormat="1" applyFont="1" applyFill="1">
      <alignment vertical="center"/>
    </xf>
    <xf numFmtId="169" fontId="15" fillId="49" borderId="31" xfId="5" applyNumberFormat="1" applyFont="1" applyFill="1" applyBorder="1">
      <alignment vertical="center"/>
    </xf>
    <xf numFmtId="0" fontId="1" fillId="44" borderId="0" xfId="5" applyFill="1">
      <alignment vertical="center"/>
    </xf>
    <xf numFmtId="49" fontId="0" fillId="0" borderId="0" xfId="0" applyNumberFormat="1" applyAlignment="1">
      <alignment horizontal="right"/>
    </xf>
    <xf numFmtId="0" fontId="0" fillId="0" borderId="0" xfId="0" applyFont="1"/>
    <xf numFmtId="49" fontId="15" fillId="44" borderId="0" xfId="0" applyNumberFormat="1" applyFont="1" applyFill="1" applyAlignment="1"/>
    <xf numFmtId="49" fontId="13" fillId="0" borderId="0" xfId="0" applyNumberFormat="1" applyFont="1" applyAlignment="1"/>
    <xf numFmtId="49" fontId="13" fillId="0" borderId="4" xfId="0" applyNumberFormat="1" applyFont="1" applyBorder="1" applyAlignment="1"/>
    <xf numFmtId="49" fontId="8" fillId="0" borderId="0" xfId="0" applyNumberFormat="1" applyFont="1" applyAlignment="1"/>
    <xf numFmtId="49" fontId="39" fillId="0" borderId="0" xfId="0" applyNumberFormat="1" applyFont="1" applyAlignment="1"/>
    <xf numFmtId="0" fontId="8" fillId="0" borderId="0" xfId="0" applyFont="1" applyAlignment="1"/>
    <xf numFmtId="49" fontId="13" fillId="0" borderId="0" xfId="0" applyNumberFormat="1" applyFont="1" applyBorder="1" applyAlignment="1"/>
    <xf numFmtId="49" fontId="13" fillId="0" borderId="23" xfId="0" applyNumberFormat="1" applyFont="1" applyBorder="1" applyAlignment="1"/>
    <xf numFmtId="49" fontId="13" fillId="0" borderId="24" xfId="0" applyNumberFormat="1" applyFont="1" applyBorder="1" applyAlignment="1"/>
    <xf numFmtId="0" fontId="0" fillId="0" borderId="25" xfId="0" applyBorder="1"/>
    <xf numFmtId="0" fontId="0" fillId="0" borderId="26" xfId="0" applyBorder="1"/>
    <xf numFmtId="49" fontId="13" fillId="0" borderId="27" xfId="0" applyNumberFormat="1" applyFont="1" applyBorder="1" applyAlignment="1"/>
    <xf numFmtId="0" fontId="0" fillId="0" borderId="28" xfId="0" applyBorder="1"/>
    <xf numFmtId="49" fontId="13" fillId="0" borderId="29" xfId="0" applyNumberFormat="1" applyFont="1" applyBorder="1" applyAlignment="1"/>
    <xf numFmtId="0" fontId="0" fillId="0" borderId="30" xfId="0" applyBorder="1"/>
    <xf numFmtId="49" fontId="8" fillId="0" borderId="0" xfId="0" applyNumberFormat="1" applyFont="1" applyBorder="1" applyAlignment="1"/>
    <xf numFmtId="0" fontId="35" fillId="0" borderId="0" xfId="0" applyFont="1" applyBorder="1"/>
    <xf numFmtId="0" fontId="17" fillId="0" borderId="0" xfId="0" applyFont="1"/>
    <xf numFmtId="0" fontId="16" fillId="0" borderId="0" xfId="0" applyFont="1"/>
    <xf numFmtId="0" fontId="0" fillId="0" borderId="24" xfId="0" applyBorder="1"/>
    <xf numFmtId="0" fontId="0" fillId="0" borderId="27" xfId="0" applyBorder="1"/>
    <xf numFmtId="0" fontId="0" fillId="0" borderId="29" xfId="0" applyBorder="1"/>
    <xf numFmtId="0" fontId="15" fillId="36" borderId="0" xfId="0" applyFont="1" applyFill="1"/>
    <xf numFmtId="0" fontId="16" fillId="36" borderId="0" xfId="0" applyFont="1" applyFill="1"/>
    <xf numFmtId="49" fontId="16" fillId="36" borderId="0" xfId="0" applyNumberFormat="1" applyFont="1" applyFill="1" applyAlignment="1"/>
    <xf numFmtId="0" fontId="0" fillId="36" borderId="0" xfId="0" applyFont="1" applyFill="1"/>
    <xf numFmtId="0" fontId="17" fillId="36" borderId="0" xfId="0" applyFont="1" applyFill="1"/>
    <xf numFmtId="169" fontId="0" fillId="0" borderId="4" xfId="0" applyNumberFormat="1" applyBorder="1" applyAlignment="1">
      <alignment horizontal="right"/>
    </xf>
    <xf numFmtId="176" fontId="8" fillId="0" borderId="0" xfId="6" applyNumberFormat="1" applyFont="1" applyBorder="1"/>
    <xf numFmtId="176" fontId="8" fillId="0" borderId="23" xfId="6" applyNumberFormat="1" applyFont="1" applyBorder="1"/>
    <xf numFmtId="0" fontId="8" fillId="0" borderId="27" xfId="6" applyFont="1" applyBorder="1"/>
    <xf numFmtId="0" fontId="8" fillId="0" borderId="29" xfId="6" applyFont="1" applyBorder="1"/>
    <xf numFmtId="176" fontId="8" fillId="0" borderId="4" xfId="6" applyNumberFormat="1" applyFont="1" applyBorder="1"/>
    <xf numFmtId="168" fontId="8" fillId="0" borderId="0" xfId="0" applyNumberFormat="1" applyFont="1" applyAlignment="1">
      <alignment horizontal="right"/>
    </xf>
    <xf numFmtId="167" fontId="8" fillId="0" borderId="0" xfId="0" applyNumberFormat="1" applyFont="1"/>
    <xf numFmtId="175" fontId="8" fillId="0" borderId="0" xfId="0" applyNumberFormat="1" applyFont="1"/>
    <xf numFmtId="0" fontId="8" fillId="0" borderId="4" xfId="0" applyFont="1" applyBorder="1"/>
    <xf numFmtId="168" fontId="8" fillId="0" borderId="4" xfId="0" applyNumberFormat="1" applyFont="1" applyBorder="1"/>
    <xf numFmtId="167" fontId="8" fillId="0" borderId="4" xfId="0" applyNumberFormat="1" applyFont="1" applyBorder="1"/>
    <xf numFmtId="175" fontId="8" fillId="0" borderId="4" xfId="0" applyNumberFormat="1" applyFont="1" applyBorder="1"/>
    <xf numFmtId="165" fontId="8" fillId="0" borderId="0" xfId="0" applyNumberFormat="1" applyFont="1"/>
    <xf numFmtId="174" fontId="0" fillId="0" borderId="0" xfId="0" applyNumberFormat="1"/>
    <xf numFmtId="174" fontId="8" fillId="0" borderId="0" xfId="0" applyNumberFormat="1" applyFont="1"/>
    <xf numFmtId="174" fontId="8" fillId="0" borderId="4" xfId="0" applyNumberFormat="1" applyFont="1" applyBorder="1"/>
    <xf numFmtId="165" fontId="0" fillId="0" borderId="0" xfId="0" applyNumberFormat="1" applyFont="1"/>
    <xf numFmtId="174" fontId="0" fillId="0" borderId="0" xfId="0" applyNumberFormat="1" applyFont="1"/>
    <xf numFmtId="174" fontId="0" fillId="0" borderId="0" xfId="5" applyNumberFormat="1" applyFont="1">
      <alignment vertical="center"/>
    </xf>
    <xf numFmtId="174" fontId="1" fillId="0" borderId="4" xfId="5" applyNumberFormat="1" applyBorder="1">
      <alignment vertical="center"/>
    </xf>
    <xf numFmtId="169" fontId="13" fillId="0" borderId="0" xfId="0" applyNumberFormat="1" applyFont="1" applyAlignment="1">
      <alignment horizontal="right"/>
    </xf>
    <xf numFmtId="165" fontId="0" fillId="0" borderId="23" xfId="0" applyNumberFormat="1" applyFont="1" applyBorder="1"/>
    <xf numFmtId="11" fontId="0" fillId="0" borderId="4" xfId="0" applyNumberFormat="1" applyBorder="1"/>
    <xf numFmtId="0" fontId="42" fillId="0" borderId="4" xfId="0" applyFont="1" applyBorder="1"/>
    <xf numFmtId="0" fontId="42" fillId="0" borderId="0" xfId="0" applyFont="1"/>
    <xf numFmtId="0" fontId="0" fillId="0" borderId="0" xfId="0" applyAlignment="1"/>
    <xf numFmtId="0" fontId="0" fillId="0" borderId="0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77" fontId="0" fillId="0" borderId="1" xfId="5" applyNumberFormat="1" applyFont="1" applyBorder="1" applyAlignment="1">
      <alignment horizontal="center" vertical="center"/>
    </xf>
    <xf numFmtId="177" fontId="0" fillId="0" borderId="3" xfId="5" applyNumberFormat="1" applyFont="1" applyBorder="1" applyAlignment="1">
      <alignment horizontal="center" vertical="center"/>
    </xf>
    <xf numFmtId="177" fontId="0" fillId="0" borderId="5" xfId="0" applyNumberFormat="1" applyFont="1" applyBorder="1" applyAlignment="1">
      <alignment horizontal="center" vertical="center"/>
    </xf>
    <xf numFmtId="178" fontId="0" fillId="0" borderId="0" xfId="0" applyNumberFormat="1" applyFont="1" applyAlignment="1">
      <alignment horizontal="center" vertical="center"/>
    </xf>
    <xf numFmtId="178" fontId="0" fillId="0" borderId="0" xfId="5" applyNumberFormat="1" applyFont="1" applyBorder="1" applyAlignment="1">
      <alignment horizontal="center" vertical="center"/>
    </xf>
    <xf numFmtId="178" fontId="0" fillId="0" borderId="0" xfId="0" applyNumberFormat="1" applyFont="1" applyBorder="1" applyAlignment="1">
      <alignment horizontal="center" vertical="center"/>
    </xf>
    <xf numFmtId="178" fontId="0" fillId="0" borderId="4" xfId="5" applyNumberFormat="1" applyFont="1" applyBorder="1" applyAlignment="1">
      <alignment horizontal="center" vertical="center"/>
    </xf>
    <xf numFmtId="178" fontId="0" fillId="0" borderId="4" xfId="0" applyNumberFormat="1" applyFont="1" applyBorder="1" applyAlignment="1">
      <alignment horizontal="center" vertical="center"/>
    </xf>
    <xf numFmtId="2" fontId="0" fillId="0" borderId="2" xfId="0" applyNumberFormat="1" applyFont="1" applyBorder="1" applyAlignment="1">
      <alignment horizontal="center" vertical="center"/>
    </xf>
    <xf numFmtId="178" fontId="0" fillId="0" borderId="2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78" fontId="0" fillId="0" borderId="4" xfId="0" applyNumberForma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178" fontId="0" fillId="0" borderId="18" xfId="5" applyNumberFormat="1" applyFont="1" applyBorder="1" applyAlignment="1">
      <alignment horizontal="center" vertical="center"/>
    </xf>
    <xf numFmtId="178" fontId="0" fillId="0" borderId="18" xfId="0" applyNumberFormat="1" applyFont="1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178" fontId="0" fillId="0" borderId="18" xfId="0" applyNumberFormat="1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178" fontId="0" fillId="38" borderId="0" xfId="0" applyNumberFormat="1" applyFont="1" applyFill="1" applyBorder="1" applyAlignment="1">
      <alignment horizontal="center" vertical="center"/>
    </xf>
    <xf numFmtId="178" fontId="0" fillId="38" borderId="18" xfId="0" applyNumberFormat="1" applyFont="1" applyFill="1" applyBorder="1" applyAlignment="1">
      <alignment horizontal="center" vertical="center"/>
    </xf>
    <xf numFmtId="178" fontId="0" fillId="38" borderId="4" xfId="0" applyNumberFormat="1" applyFont="1" applyFill="1" applyBorder="1" applyAlignment="1">
      <alignment horizontal="center" vertical="center"/>
    </xf>
    <xf numFmtId="178" fontId="0" fillId="52" borderId="0" xfId="5" applyNumberFormat="1" applyFont="1" applyFill="1" applyBorder="1" applyAlignment="1">
      <alignment horizontal="center" vertical="center"/>
    </xf>
    <xf numFmtId="178" fontId="0" fillId="52" borderId="0" xfId="0" applyNumberFormat="1" applyFont="1" applyFill="1" applyBorder="1" applyAlignment="1">
      <alignment horizontal="center" vertical="center"/>
    </xf>
    <xf numFmtId="0" fontId="0" fillId="52" borderId="1" xfId="0" applyFill="1" applyBorder="1" applyAlignment="1">
      <alignment horizontal="center" vertical="center"/>
    </xf>
    <xf numFmtId="0" fontId="0" fillId="52" borderId="0" xfId="0" applyFill="1" applyBorder="1" applyAlignment="1">
      <alignment horizontal="center" vertical="center"/>
    </xf>
    <xf numFmtId="178" fontId="0" fillId="52" borderId="0" xfId="0" applyNumberFormat="1" applyFill="1" applyBorder="1" applyAlignment="1">
      <alignment horizontal="center" vertical="center"/>
    </xf>
    <xf numFmtId="0" fontId="0" fillId="52" borderId="2" xfId="0" applyFill="1" applyBorder="1" applyAlignment="1">
      <alignment horizontal="center" vertical="center"/>
    </xf>
    <xf numFmtId="178" fontId="0" fillId="0" borderId="21" xfId="5" applyNumberFormat="1" applyFont="1" applyBorder="1" applyAlignment="1">
      <alignment horizontal="center" vertical="center"/>
    </xf>
    <xf numFmtId="178" fontId="0" fillId="0" borderId="21" xfId="0" applyNumberFormat="1" applyFont="1" applyBorder="1" applyAlignment="1">
      <alignment horizontal="center" vertical="center"/>
    </xf>
    <xf numFmtId="177" fontId="0" fillId="0" borderId="20" xfId="5" applyNumberFormat="1" applyFont="1" applyBorder="1" applyAlignment="1">
      <alignment horizontal="center" vertical="center"/>
    </xf>
    <xf numFmtId="177" fontId="0" fillId="52" borderId="1" xfId="5" applyNumberFormat="1" applyFont="1" applyFill="1" applyBorder="1" applyAlignment="1">
      <alignment horizontal="center" vertical="center"/>
    </xf>
    <xf numFmtId="177" fontId="0" fillId="0" borderId="37" xfId="5" applyNumberFormat="1" applyFont="1" applyBorder="1" applyAlignment="1">
      <alignment horizontal="center" vertical="center"/>
    </xf>
    <xf numFmtId="0" fontId="0" fillId="0" borderId="21" xfId="0" applyBorder="1"/>
    <xf numFmtId="0" fontId="0" fillId="0" borderId="22" xfId="0" applyBorder="1"/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4" xfId="0" applyBorder="1" applyAlignment="1">
      <alignment horizontal="center" vertical="center"/>
    </xf>
    <xf numFmtId="177" fontId="0" fillId="0" borderId="34" xfId="0" applyNumberFormat="1" applyBorder="1" applyAlignment="1">
      <alignment horizontal="center"/>
    </xf>
    <xf numFmtId="177" fontId="0" fillId="0" borderId="35" xfId="0" applyNumberFormat="1" applyBorder="1" applyAlignment="1">
      <alignment horizontal="center"/>
    </xf>
    <xf numFmtId="177" fontId="0" fillId="0" borderId="36" xfId="0" applyNumberFormat="1" applyBorder="1" applyAlignment="1">
      <alignment horizontal="center"/>
    </xf>
    <xf numFmtId="178" fontId="2" fillId="0" borderId="34" xfId="0" applyNumberFormat="1" applyFont="1" applyBorder="1" applyAlignment="1">
      <alignment horizontal="center" vertical="center"/>
    </xf>
    <xf numFmtId="178" fontId="2" fillId="0" borderId="35" xfId="0" applyNumberFormat="1" applyFont="1" applyBorder="1" applyAlignment="1">
      <alignment horizontal="center" vertical="center"/>
    </xf>
    <xf numFmtId="178" fontId="2" fillId="0" borderId="36" xfId="0" applyNumberFormat="1" applyFont="1" applyBorder="1" applyAlignment="1">
      <alignment horizontal="center" vertical="center"/>
    </xf>
    <xf numFmtId="174" fontId="0" fillId="0" borderId="0" xfId="0" applyNumberFormat="1" applyFont="1" applyBorder="1"/>
    <xf numFmtId="165" fontId="0" fillId="0" borderId="0" xfId="0" applyNumberFormat="1" applyBorder="1"/>
    <xf numFmtId="167" fontId="0" fillId="0" borderId="0" xfId="0" applyNumberFormat="1" applyBorder="1"/>
    <xf numFmtId="174" fontId="3" fillId="0" borderId="20" xfId="5" applyNumberFormat="1" applyFont="1" applyBorder="1">
      <alignment vertical="center"/>
    </xf>
    <xf numFmtId="165" fontId="0" fillId="0" borderId="21" xfId="0" applyNumberFormat="1" applyBorder="1"/>
    <xf numFmtId="174" fontId="3" fillId="0" borderId="1" xfId="5" applyNumberFormat="1" applyFont="1" applyBorder="1">
      <alignment vertical="center"/>
    </xf>
    <xf numFmtId="11" fontId="0" fillId="0" borderId="0" xfId="0" applyNumberFormat="1" applyBorder="1"/>
    <xf numFmtId="174" fontId="3" fillId="0" borderId="1" xfId="0" applyNumberFormat="1" applyFont="1" applyBorder="1"/>
    <xf numFmtId="174" fontId="3" fillId="0" borderId="3" xfId="0" applyNumberFormat="1" applyFont="1" applyBorder="1"/>
    <xf numFmtId="165" fontId="0" fillId="0" borderId="4" xfId="0" applyNumberFormat="1" applyBorder="1"/>
    <xf numFmtId="0" fontId="0" fillId="0" borderId="0" xfId="0" applyAlignment="1">
      <alignment horizontal="center" vertic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0" xfId="0" applyAlignment="1">
      <alignment horizontal="center"/>
    </xf>
    <xf numFmtId="0" fontId="43" fillId="0" borderId="20" xfId="0" applyFont="1" applyBorder="1" applyAlignment="1">
      <alignment horizontal="center"/>
    </xf>
    <xf numFmtId="0" fontId="43" fillId="0" borderId="1" xfId="0" applyFont="1" applyBorder="1" applyAlignment="1">
      <alignment horizontal="center"/>
    </xf>
    <xf numFmtId="0" fontId="43" fillId="0" borderId="3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43" fillId="0" borderId="34" xfId="0" applyFont="1" applyBorder="1" applyAlignment="1">
      <alignment horizontal="center"/>
    </xf>
    <xf numFmtId="0" fontId="43" fillId="0" borderId="35" xfId="0" applyFont="1" applyBorder="1" applyAlignment="1">
      <alignment horizontal="center"/>
    </xf>
    <xf numFmtId="0" fontId="43" fillId="0" borderId="36" xfId="0" applyFont="1" applyBorder="1" applyAlignment="1">
      <alignment horizontal="center"/>
    </xf>
    <xf numFmtId="165" fontId="41" fillId="0" borderId="3" xfId="0" applyNumberFormat="1" applyFont="1" applyBorder="1" applyAlignment="1">
      <alignment horizontal="center"/>
    </xf>
    <xf numFmtId="165" fontId="41" fillId="0" borderId="5" xfId="0" applyNumberFormat="1" applyFont="1" applyBorder="1" applyAlignment="1">
      <alignment horizontal="center"/>
    </xf>
    <xf numFmtId="178" fontId="2" fillId="38" borderId="34" xfId="0" applyNumberFormat="1" applyFont="1" applyFill="1" applyBorder="1" applyAlignment="1">
      <alignment horizontal="center" vertical="center" wrapText="1"/>
    </xf>
    <xf numFmtId="178" fontId="2" fillId="38" borderId="36" xfId="0" applyNumberFormat="1" applyFont="1" applyFill="1" applyBorder="1" applyAlignment="1">
      <alignment horizontal="center" vertical="center" wrapText="1"/>
    </xf>
    <xf numFmtId="178" fontId="0" fillId="0" borderId="22" xfId="0" applyNumberFormat="1" applyFont="1" applyBorder="1" applyAlignment="1">
      <alignment horizontal="center" vertical="center"/>
    </xf>
    <xf numFmtId="178" fontId="0" fillId="0" borderId="5" xfId="0" applyNumberFormat="1" applyFont="1" applyBorder="1" applyAlignment="1">
      <alignment horizontal="center" vertical="center"/>
    </xf>
    <xf numFmtId="178" fontId="0" fillId="0" borderId="20" xfId="0" applyNumberFormat="1" applyFont="1" applyBorder="1" applyAlignment="1">
      <alignment horizontal="left" vertical="top" wrapText="1"/>
    </xf>
    <xf numFmtId="178" fontId="0" fillId="0" borderId="21" xfId="0" applyNumberFormat="1" applyFont="1" applyBorder="1" applyAlignment="1">
      <alignment horizontal="left" vertical="top" wrapText="1"/>
    </xf>
    <xf numFmtId="178" fontId="0" fillId="0" borderId="22" xfId="0" applyNumberFormat="1" applyFont="1" applyBorder="1" applyAlignment="1">
      <alignment horizontal="left" vertical="top" wrapText="1"/>
    </xf>
    <xf numFmtId="178" fontId="0" fillId="0" borderId="1" xfId="0" applyNumberFormat="1" applyFont="1" applyBorder="1" applyAlignment="1">
      <alignment horizontal="left" vertical="top" wrapText="1"/>
    </xf>
    <xf numFmtId="178" fontId="0" fillId="0" borderId="0" xfId="0" applyNumberFormat="1" applyFont="1" applyBorder="1" applyAlignment="1">
      <alignment horizontal="left" vertical="top" wrapText="1"/>
    </xf>
    <xf numFmtId="178" fontId="0" fillId="0" borderId="2" xfId="0" applyNumberFormat="1" applyFont="1" applyBorder="1" applyAlignment="1">
      <alignment horizontal="left" vertical="top" wrapText="1"/>
    </xf>
    <xf numFmtId="178" fontId="0" fillId="0" borderId="3" xfId="0" applyNumberFormat="1" applyFont="1" applyBorder="1" applyAlignment="1">
      <alignment horizontal="left" vertical="top" wrapText="1"/>
    </xf>
    <xf numFmtId="178" fontId="0" fillId="0" borderId="4" xfId="0" applyNumberFormat="1" applyFont="1" applyBorder="1" applyAlignment="1">
      <alignment horizontal="left" vertical="top" wrapText="1"/>
    </xf>
    <xf numFmtId="178" fontId="0" fillId="0" borderId="5" xfId="0" applyNumberFormat="1" applyFont="1" applyBorder="1" applyAlignment="1">
      <alignment horizontal="left" vertical="top" wrapText="1"/>
    </xf>
    <xf numFmtId="0" fontId="2" fillId="0" borderId="31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178" fontId="2" fillId="0" borderId="33" xfId="0" applyNumberFormat="1" applyFont="1" applyBorder="1" applyAlignment="1">
      <alignment horizontal="center" vertical="center"/>
    </xf>
    <xf numFmtId="178" fontId="2" fillId="0" borderId="32" xfId="0" applyNumberFormat="1" applyFont="1" applyBorder="1" applyAlignment="1">
      <alignment horizontal="center" vertical="center"/>
    </xf>
    <xf numFmtId="178" fontId="2" fillId="0" borderId="34" xfId="0" applyNumberFormat="1" applyFont="1" applyBorder="1" applyAlignment="1">
      <alignment horizontal="center" vertical="center" wrapText="1"/>
    </xf>
    <xf numFmtId="178" fontId="2" fillId="0" borderId="36" xfId="0" applyNumberFormat="1" applyFont="1" applyBorder="1" applyAlignment="1">
      <alignment horizontal="center" vertical="center" wrapText="1"/>
    </xf>
    <xf numFmtId="178" fontId="2" fillId="0" borderId="22" xfId="0" applyNumberFormat="1" applyFont="1" applyBorder="1" applyAlignment="1">
      <alignment horizontal="center" vertical="center" wrapText="1"/>
    </xf>
    <xf numFmtId="178" fontId="2" fillId="0" borderId="5" xfId="0" applyNumberFormat="1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34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78" fontId="2" fillId="0" borderId="35" xfId="0" applyNumberFormat="1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 wrapText="1"/>
    </xf>
    <xf numFmtId="0" fontId="2" fillId="0" borderId="35" xfId="0" applyFont="1" applyBorder="1" applyAlignment="1">
      <alignment horizontal="center" vertical="center" wrapText="1"/>
    </xf>
    <xf numFmtId="0" fontId="2" fillId="0" borderId="33" xfId="0" applyFont="1" applyBorder="1" applyAlignment="1">
      <alignment horizontal="center"/>
    </xf>
    <xf numFmtId="0" fontId="0" fillId="33" borderId="0" xfId="0" applyFill="1" applyAlignment="1">
      <alignment horizontal="center" vertical="center"/>
    </xf>
  </cellXfs>
  <cellStyles count="51">
    <cellStyle name="20% - 輔色1 2" xfId="8" xr:uid="{00000000-0005-0000-0000-000000000000}"/>
    <cellStyle name="20% - 輔色2 2" xfId="9" xr:uid="{00000000-0005-0000-0000-000001000000}"/>
    <cellStyle name="20% - 輔色3 2" xfId="10" xr:uid="{00000000-0005-0000-0000-000002000000}"/>
    <cellStyle name="20% - 輔色4 2" xfId="11" xr:uid="{00000000-0005-0000-0000-000003000000}"/>
    <cellStyle name="20% - 輔色5 2" xfId="12" xr:uid="{00000000-0005-0000-0000-000004000000}"/>
    <cellStyle name="20% - 輔色6 2" xfId="13" xr:uid="{00000000-0005-0000-0000-000005000000}"/>
    <cellStyle name="40% - 輔色1 2" xfId="14" xr:uid="{00000000-0005-0000-0000-000006000000}"/>
    <cellStyle name="40% - 輔色2 2" xfId="15" xr:uid="{00000000-0005-0000-0000-000007000000}"/>
    <cellStyle name="40% - 輔色3 2" xfId="16" xr:uid="{00000000-0005-0000-0000-000008000000}"/>
    <cellStyle name="40% - 輔色4 2" xfId="17" xr:uid="{00000000-0005-0000-0000-000009000000}"/>
    <cellStyle name="40% - 輔色5 2" xfId="18" xr:uid="{00000000-0005-0000-0000-00000A000000}"/>
    <cellStyle name="40% - 輔色6 2" xfId="19" xr:uid="{00000000-0005-0000-0000-00000B000000}"/>
    <cellStyle name="60% - 輔色1 2" xfId="20" xr:uid="{00000000-0005-0000-0000-00000C000000}"/>
    <cellStyle name="60% - 輔色2 2" xfId="21" xr:uid="{00000000-0005-0000-0000-00000D000000}"/>
    <cellStyle name="60% - 輔色3 2" xfId="22" xr:uid="{00000000-0005-0000-0000-00000E000000}"/>
    <cellStyle name="60% - 輔色4 2" xfId="23" xr:uid="{00000000-0005-0000-0000-00000F000000}"/>
    <cellStyle name="60% - 輔色5 2" xfId="24" xr:uid="{00000000-0005-0000-0000-000010000000}"/>
    <cellStyle name="60% - 輔色6 2" xfId="25" xr:uid="{00000000-0005-0000-0000-000011000000}"/>
    <cellStyle name="blp_column_header" xfId="7" xr:uid="{00000000-0005-0000-0000-000012000000}"/>
    <cellStyle name="Comma" xfId="1" builtinId="3"/>
    <cellStyle name="Comma 2" xfId="3" xr:uid="{00000000-0005-0000-0000-000013000000}"/>
    <cellStyle name="Normal" xfId="0" builtinId="0"/>
    <cellStyle name="PanelLabel" xfId="4" xr:uid="{00000000-0005-0000-0000-000016000000}"/>
    <cellStyle name="Percent" xfId="2" builtinId="5"/>
    <cellStyle name="一般 2" xfId="5" xr:uid="{00000000-0005-0000-0000-000018000000}"/>
    <cellStyle name="一般 2 2" xfId="6" xr:uid="{00000000-0005-0000-0000-000019000000}"/>
    <cellStyle name="中等 2" xfId="27" xr:uid="{00000000-0005-0000-0000-00001C000000}"/>
    <cellStyle name="備註 2" xfId="33" xr:uid="{00000000-0005-0000-0000-000023000000}"/>
    <cellStyle name="千分位 2" xfId="26" xr:uid="{00000000-0005-0000-0000-00001B000000}"/>
    <cellStyle name="合計 2" xfId="28" xr:uid="{00000000-0005-0000-0000-00001D000000}"/>
    <cellStyle name="壞 2" xfId="49" xr:uid="{00000000-0005-0000-0000-000033000000}"/>
    <cellStyle name="好 2" xfId="29" xr:uid="{00000000-0005-0000-0000-00001E000000}"/>
    <cellStyle name="標題 1 2" xfId="41" xr:uid="{00000000-0005-0000-0000-00002B000000}"/>
    <cellStyle name="標題 2 2" xfId="42" xr:uid="{00000000-0005-0000-0000-00002C000000}"/>
    <cellStyle name="標題 3 2" xfId="43" xr:uid="{00000000-0005-0000-0000-00002D000000}"/>
    <cellStyle name="標題 4 2" xfId="44" xr:uid="{00000000-0005-0000-0000-00002E000000}"/>
    <cellStyle name="標題 5" xfId="45" xr:uid="{00000000-0005-0000-0000-00002F000000}"/>
    <cellStyle name="檢查儲存格 2" xfId="48" xr:uid="{00000000-0005-0000-0000-000032000000}"/>
    <cellStyle name="百分比 2" xfId="30" xr:uid="{00000000-0005-0000-0000-000020000000}"/>
    <cellStyle name="計算方式 2" xfId="31" xr:uid="{00000000-0005-0000-0000-000021000000}"/>
    <cellStyle name="說明文字 2" xfId="34" xr:uid="{00000000-0005-0000-0000-000024000000}"/>
    <cellStyle name="警告文字 2" xfId="50" xr:uid="{00000000-0005-0000-0000-000034000000}"/>
    <cellStyle name="輔色1 2" xfId="35" xr:uid="{00000000-0005-0000-0000-000025000000}"/>
    <cellStyle name="輔色2 2" xfId="36" xr:uid="{00000000-0005-0000-0000-000026000000}"/>
    <cellStyle name="輔色3 2" xfId="37" xr:uid="{00000000-0005-0000-0000-000027000000}"/>
    <cellStyle name="輔色4 2" xfId="38" xr:uid="{00000000-0005-0000-0000-000028000000}"/>
    <cellStyle name="輔色5 2" xfId="39" xr:uid="{00000000-0005-0000-0000-000029000000}"/>
    <cellStyle name="輔色6 2" xfId="40" xr:uid="{00000000-0005-0000-0000-00002A000000}"/>
    <cellStyle name="輸入 2" xfId="46" xr:uid="{00000000-0005-0000-0000-000030000000}"/>
    <cellStyle name="輸出 2" xfId="47" xr:uid="{00000000-0005-0000-0000-000031000000}"/>
    <cellStyle name="連結的儲存格 2" xfId="32" xr:uid="{00000000-0005-0000-0000-00002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R(0,</a:t>
            </a:r>
            <a:r>
              <a:rPr lang="en-US" sz="1800" b="1" baseline="0"/>
              <a:t> T) vs. Fitted Fed Fund rates</a:t>
            </a:r>
            <a:endParaRPr lang="en-US" sz="18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R(0, T)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'R(0, T)'!$B$11:$B$50</c:f>
              <c:numCache>
                <c:formatCode>0.0000</c:formatCode>
                <c:ptCount val="40"/>
                <c:pt idx="0">
                  <c:v>1.1111111111111099E-2</c:v>
                </c:pt>
                <c:pt idx="1">
                  <c:v>8.3333333333333329E-2</c:v>
                </c:pt>
                <c:pt idx="2">
                  <c:v>0.16944444444444445</c:v>
                </c:pt>
                <c:pt idx="3">
                  <c:v>0.25277777777777777</c:v>
                </c:pt>
                <c:pt idx="4">
                  <c:v>0.33888888888888902</c:v>
                </c:pt>
                <c:pt idx="5">
                  <c:v>0.42222222222222222</c:v>
                </c:pt>
                <c:pt idx="6">
                  <c:v>0.5083333333333333</c:v>
                </c:pt>
                <c:pt idx="7">
                  <c:v>0.59444444444444444</c:v>
                </c:pt>
                <c:pt idx="8">
                  <c:v>0.67777777777777781</c:v>
                </c:pt>
                <c:pt idx="9">
                  <c:v>0.76388888888888884</c:v>
                </c:pt>
                <c:pt idx="10">
                  <c:v>0.84722222222222221</c:v>
                </c:pt>
                <c:pt idx="11">
                  <c:v>0.93333333333333335</c:v>
                </c:pt>
                <c:pt idx="12">
                  <c:v>1.0166666666666666</c:v>
                </c:pt>
                <c:pt idx="13">
                  <c:v>1.1416666666666666</c:v>
                </c:pt>
                <c:pt idx="14">
                  <c:v>1.3944444444444444</c:v>
                </c:pt>
                <c:pt idx="15">
                  <c:v>1.6472222222222221</c:v>
                </c:pt>
                <c:pt idx="16">
                  <c:v>1.9</c:v>
                </c:pt>
                <c:pt idx="17">
                  <c:v>2.1527777777777777</c:v>
                </c:pt>
                <c:pt idx="18">
                  <c:v>2.4055555555555554</c:v>
                </c:pt>
                <c:pt idx="19">
                  <c:v>2.6777777777777776</c:v>
                </c:pt>
                <c:pt idx="20">
                  <c:v>2.9305555555555554</c:v>
                </c:pt>
                <c:pt idx="21">
                  <c:v>3.1638888888888888</c:v>
                </c:pt>
                <c:pt idx="22">
                  <c:v>3.4361111111111109</c:v>
                </c:pt>
                <c:pt idx="23">
                  <c:v>3.6888888888888891</c:v>
                </c:pt>
                <c:pt idx="24">
                  <c:v>3.9416666666666669</c:v>
                </c:pt>
                <c:pt idx="25">
                  <c:v>4.1944444444444446</c:v>
                </c:pt>
                <c:pt idx="26">
                  <c:v>4.447222222222222</c:v>
                </c:pt>
                <c:pt idx="27">
                  <c:v>4.7</c:v>
                </c:pt>
                <c:pt idx="28">
                  <c:v>4.9527777777777775</c:v>
                </c:pt>
                <c:pt idx="29">
                  <c:v>5.2055999999999996</c:v>
                </c:pt>
                <c:pt idx="30">
                  <c:v>6.021917808219178</c:v>
                </c:pt>
                <c:pt idx="31">
                  <c:v>7.0273972602739727</c:v>
                </c:pt>
                <c:pt idx="32">
                  <c:v>8.0273972602739718</c:v>
                </c:pt>
                <c:pt idx="33">
                  <c:v>9.0273972602739718</c:v>
                </c:pt>
                <c:pt idx="34">
                  <c:v>10.024657534246575</c:v>
                </c:pt>
                <c:pt idx="35">
                  <c:v>12.024657534246575</c:v>
                </c:pt>
                <c:pt idx="36">
                  <c:v>15.03013698630137</c:v>
                </c:pt>
                <c:pt idx="37">
                  <c:v>20.035616438356165</c:v>
                </c:pt>
                <c:pt idx="38">
                  <c:v>25.041095890410958</c:v>
                </c:pt>
                <c:pt idx="39">
                  <c:v>30.043835616438358</c:v>
                </c:pt>
              </c:numCache>
            </c:numRef>
          </c:xVal>
          <c:yVal>
            <c:numRef>
              <c:f>'R(0, T)'!$K$11:$K$50</c:f>
              <c:numCache>
                <c:formatCode>General</c:formatCode>
                <c:ptCount val="40"/>
                <c:pt idx="1">
                  <c:v>1.5751518285211642E-2</c:v>
                </c:pt>
                <c:pt idx="2">
                  <c:v>1.5669197068133175E-2</c:v>
                </c:pt>
                <c:pt idx="3">
                  <c:v>1.5560733450082838E-2</c:v>
                </c:pt>
                <c:pt idx="4">
                  <c:v>1.5365037988201203E-2</c:v>
                </c:pt>
                <c:pt idx="5">
                  <c:v>1.5163009450388468E-2</c:v>
                </c:pt>
                <c:pt idx="6">
                  <c:v>1.4956108765023145E-2</c:v>
                </c:pt>
                <c:pt idx="7">
                  <c:v>1.4729572081684038E-2</c:v>
                </c:pt>
                <c:pt idx="8">
                  <c:v>1.4522195498222043E-2</c:v>
                </c:pt>
                <c:pt idx="9">
                  <c:v>1.429348109364538E-2</c:v>
                </c:pt>
                <c:pt idx="10">
                  <c:v>1.4077129216998557E-2</c:v>
                </c:pt>
                <c:pt idx="11">
                  <c:v>1.3884917688947944E-2</c:v>
                </c:pt>
                <c:pt idx="12">
                  <c:v>1.3721736196515148E-2</c:v>
                </c:pt>
                <c:pt idx="13">
                  <c:v>1.3965798576525182E-2</c:v>
                </c:pt>
                <c:pt idx="14">
                  <c:v>1.3509380874535177E-2</c:v>
                </c:pt>
                <c:pt idx="15">
                  <c:v>1.3157168711055104E-2</c:v>
                </c:pt>
                <c:pt idx="16">
                  <c:v>1.2878082732834693E-2</c:v>
                </c:pt>
                <c:pt idx="17">
                  <c:v>1.2662312708228235E-2</c:v>
                </c:pt>
                <c:pt idx="18">
                  <c:v>1.2500013646702586E-2</c:v>
                </c:pt>
                <c:pt idx="19">
                  <c:v>1.237276126900917E-2</c:v>
                </c:pt>
                <c:pt idx="20">
                  <c:v>1.228730569320512E-2</c:v>
                </c:pt>
                <c:pt idx="21">
                  <c:v>1.2227128676600075E-2</c:v>
                </c:pt>
                <c:pt idx="22">
                  <c:v>1.2174211084510377E-2</c:v>
                </c:pt>
                <c:pt idx="23">
                  <c:v>1.21407296847965E-2</c:v>
                </c:pt>
                <c:pt idx="24">
                  <c:v>1.2121416227967351E-2</c:v>
                </c:pt>
                <c:pt idx="25">
                  <c:v>1.2115440374106296E-2</c:v>
                </c:pt>
                <c:pt idx="26">
                  <c:v>1.2122581559314555E-2</c:v>
                </c:pt>
                <c:pt idx="27">
                  <c:v>1.214299627156425E-2</c:v>
                </c:pt>
                <c:pt idx="28">
                  <c:v>1.2176846575929084E-2</c:v>
                </c:pt>
                <c:pt idx="29">
                  <c:v>1.2223999092650817E-2</c:v>
                </c:pt>
                <c:pt idx="30">
                  <c:v>1.2423117184812172E-2</c:v>
                </c:pt>
                <c:pt idx="31">
                  <c:v>1.266889856277306E-2</c:v>
                </c:pt>
                <c:pt idx="32">
                  <c:v>1.2987883495730065E-2</c:v>
                </c:pt>
                <c:pt idx="33">
                  <c:v>1.3326871019637494E-2</c:v>
                </c:pt>
                <c:pt idx="34">
                  <c:v>1.3679014823206794E-2</c:v>
                </c:pt>
                <c:pt idx="35">
                  <c:v>1.4311821649327464E-2</c:v>
                </c:pt>
                <c:pt idx="36">
                  <c:v>1.5068861781874093E-2</c:v>
                </c:pt>
                <c:pt idx="37">
                  <c:v>1.5904958311905658E-2</c:v>
                </c:pt>
                <c:pt idx="38">
                  <c:v>1.6300063918075074E-2</c:v>
                </c:pt>
                <c:pt idx="39">
                  <c:v>1.6518435941805056E-2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46-8442-A938-95B2AC606B52}"/>
            </c:ext>
          </c:extLst>
        </c:ser>
        <c:ser>
          <c:idx val="1"/>
          <c:order val="1"/>
          <c:tx>
            <c:v>Fitted Fed Fund rates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'R(0, T)'!$B$11:$B$50</c:f>
              <c:numCache>
                <c:formatCode>0.0000</c:formatCode>
                <c:ptCount val="40"/>
                <c:pt idx="0">
                  <c:v>1.1111111111111099E-2</c:v>
                </c:pt>
                <c:pt idx="1">
                  <c:v>8.3333333333333329E-2</c:v>
                </c:pt>
                <c:pt idx="2">
                  <c:v>0.16944444444444445</c:v>
                </c:pt>
                <c:pt idx="3">
                  <c:v>0.25277777777777777</c:v>
                </c:pt>
                <c:pt idx="4">
                  <c:v>0.33888888888888902</c:v>
                </c:pt>
                <c:pt idx="5">
                  <c:v>0.42222222222222222</c:v>
                </c:pt>
                <c:pt idx="6">
                  <c:v>0.5083333333333333</c:v>
                </c:pt>
                <c:pt idx="7">
                  <c:v>0.59444444444444444</c:v>
                </c:pt>
                <c:pt idx="8">
                  <c:v>0.67777777777777781</c:v>
                </c:pt>
                <c:pt idx="9">
                  <c:v>0.76388888888888884</c:v>
                </c:pt>
                <c:pt idx="10">
                  <c:v>0.84722222222222221</c:v>
                </c:pt>
                <c:pt idx="11">
                  <c:v>0.93333333333333335</c:v>
                </c:pt>
                <c:pt idx="12">
                  <c:v>1.0166666666666666</c:v>
                </c:pt>
                <c:pt idx="13">
                  <c:v>1.1416666666666666</c:v>
                </c:pt>
                <c:pt idx="14">
                  <c:v>1.3944444444444444</c:v>
                </c:pt>
                <c:pt idx="15">
                  <c:v>1.6472222222222221</c:v>
                </c:pt>
                <c:pt idx="16">
                  <c:v>1.9</c:v>
                </c:pt>
                <c:pt idx="17">
                  <c:v>2.1527777777777777</c:v>
                </c:pt>
                <c:pt idx="18">
                  <c:v>2.4055555555555554</c:v>
                </c:pt>
                <c:pt idx="19">
                  <c:v>2.6777777777777776</c:v>
                </c:pt>
                <c:pt idx="20">
                  <c:v>2.9305555555555554</c:v>
                </c:pt>
                <c:pt idx="21">
                  <c:v>3.1638888888888888</c:v>
                </c:pt>
                <c:pt idx="22">
                  <c:v>3.4361111111111109</c:v>
                </c:pt>
                <c:pt idx="23">
                  <c:v>3.6888888888888891</c:v>
                </c:pt>
                <c:pt idx="24">
                  <c:v>3.9416666666666669</c:v>
                </c:pt>
                <c:pt idx="25">
                  <c:v>4.1944444444444446</c:v>
                </c:pt>
                <c:pt idx="26">
                  <c:v>4.447222222222222</c:v>
                </c:pt>
                <c:pt idx="27">
                  <c:v>4.7</c:v>
                </c:pt>
                <c:pt idx="28">
                  <c:v>4.9527777777777775</c:v>
                </c:pt>
                <c:pt idx="29">
                  <c:v>5.2055999999999996</c:v>
                </c:pt>
                <c:pt idx="30">
                  <c:v>6.021917808219178</c:v>
                </c:pt>
                <c:pt idx="31">
                  <c:v>7.0273972602739727</c:v>
                </c:pt>
                <c:pt idx="32">
                  <c:v>8.0273972602739718</c:v>
                </c:pt>
                <c:pt idx="33">
                  <c:v>9.0273972602739718</c:v>
                </c:pt>
                <c:pt idx="34">
                  <c:v>10.024657534246575</c:v>
                </c:pt>
                <c:pt idx="35">
                  <c:v>12.024657534246575</c:v>
                </c:pt>
                <c:pt idx="36">
                  <c:v>15.03013698630137</c:v>
                </c:pt>
                <c:pt idx="37">
                  <c:v>20.035616438356165</c:v>
                </c:pt>
                <c:pt idx="38">
                  <c:v>25.041095890410958</c:v>
                </c:pt>
                <c:pt idx="39">
                  <c:v>30.043835616438358</c:v>
                </c:pt>
              </c:numCache>
            </c:numRef>
          </c:xVal>
          <c:yVal>
            <c:numRef>
              <c:f>'R(0, T)'!$L$11:$L$50</c:f>
              <c:numCache>
                <c:formatCode>General</c:formatCode>
                <c:ptCount val="40"/>
                <c:pt idx="0">
                  <c:v>1.5772733794544701E-2</c:v>
                </c:pt>
                <c:pt idx="1">
                  <c:v>1.6099795966850999E-2</c:v>
                </c:pt>
                <c:pt idx="2">
                  <c:v>1.60437536149374E-2</c:v>
                </c:pt>
                <c:pt idx="3">
                  <c:v>1.59495272925201E-2</c:v>
                </c:pt>
                <c:pt idx="4">
                  <c:v>1.5821645737627898E-2</c:v>
                </c:pt>
                <c:pt idx="5">
                  <c:v>1.5636995623950701E-2</c:v>
                </c:pt>
                <c:pt idx="6">
                  <c:v>1.54749848596914E-2</c:v>
                </c:pt>
                <c:pt idx="7">
                  <c:v>1.5278002630223299E-2</c:v>
                </c:pt>
                <c:pt idx="8">
                  <c:v>1.50682303493497E-2</c:v>
                </c:pt>
                <c:pt idx="9">
                  <c:v>1.48721185981144E-2</c:v>
                </c:pt>
                <c:pt idx="10">
                  <c:v>1.46413191857912E-2</c:v>
                </c:pt>
                <c:pt idx="11">
                  <c:v>1.4408535937794099E-2</c:v>
                </c:pt>
                <c:pt idx="12">
                  <c:v>1.41959761310989E-2</c:v>
                </c:pt>
                <c:pt idx="13">
                  <c:v>1.39091143171792E-2</c:v>
                </c:pt>
                <c:pt idx="14">
                  <c:v>1.3440130988496999E-2</c:v>
                </c:pt>
                <c:pt idx="15">
                  <c:v>1.30753844269294E-2</c:v>
                </c:pt>
                <c:pt idx="16">
                  <c:v>1.27837911877414E-2</c:v>
                </c:pt>
                <c:pt idx="17">
                  <c:v>1.25555388508278E-2</c:v>
                </c:pt>
                <c:pt idx="18">
                  <c:v>1.2380781140401099E-2</c:v>
                </c:pt>
                <c:pt idx="19">
                  <c:v>1.22401372957129E-2</c:v>
                </c:pt>
                <c:pt idx="20">
                  <c:v>1.21422699303131E-2</c:v>
                </c:pt>
                <c:pt idx="21">
                  <c:v>1.20706553233487E-2</c:v>
                </c:pt>
                <c:pt idx="22">
                  <c:v>1.2004417173286999E-2</c:v>
                </c:pt>
                <c:pt idx="23">
                  <c:v>1.19585889302119E-2</c:v>
                </c:pt>
                <c:pt idx="24">
                  <c:v>1.1926949881040301E-2</c:v>
                </c:pt>
                <c:pt idx="25">
                  <c:v>1.19086695503613E-2</c:v>
                </c:pt>
                <c:pt idx="26">
                  <c:v>1.19035272607618E-2</c:v>
                </c:pt>
                <c:pt idx="27">
                  <c:v>1.19116794027894E-2</c:v>
                </c:pt>
                <c:pt idx="28">
                  <c:v>1.1933287956098E-2</c:v>
                </c:pt>
                <c:pt idx="29">
                  <c:v>1.19682173176898E-2</c:v>
                </c:pt>
                <c:pt idx="30">
                  <c:v>1.21280098966301E-2</c:v>
                </c:pt>
                <c:pt idx="31">
                  <c:v>1.2325646468063599E-2</c:v>
                </c:pt>
                <c:pt idx="32">
                  <c:v>1.25970673153014E-2</c:v>
                </c:pt>
                <c:pt idx="33">
                  <c:v>1.2888805468247199E-2</c:v>
                </c:pt>
                <c:pt idx="34">
                  <c:v>1.31941402064941E-2</c:v>
                </c:pt>
                <c:pt idx="35">
                  <c:v>1.37339974591432E-2</c:v>
                </c:pt>
                <c:pt idx="36">
                  <c:v>1.43536463697826E-2</c:v>
                </c:pt>
                <c:pt idx="37">
                  <c:v>1.4966870961243699E-2</c:v>
                </c:pt>
                <c:pt idx="38">
                  <c:v>1.5146298746045801E-2</c:v>
                </c:pt>
                <c:pt idx="39">
                  <c:v>1.51560367463827E-2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46-8442-A938-95B2AC606B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0014191"/>
        <c:axId val="1749279039"/>
      </c:scatterChart>
      <c:valAx>
        <c:axId val="1750014191"/>
        <c:scaling>
          <c:orientation val="minMax"/>
          <c:max val="3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TW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W"/>
          </a:p>
        </c:txPr>
        <c:crossAx val="1749279039"/>
        <c:crosses val="autoZero"/>
        <c:crossBetween val="midCat"/>
      </c:valAx>
      <c:valAx>
        <c:axId val="1749279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Rates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W"/>
          </a:p>
        </c:txPr>
        <c:crossAx val="17500141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Actual</a:t>
            </a:r>
            <a:r>
              <a:rPr lang="en-US" sz="1600" b="1" baseline="0"/>
              <a:t> R(0, T) vs. R(0, T) fitted by NSS</a:t>
            </a:r>
            <a:endParaRPr lang="en-US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'R(0, T) with NSS'!$F$4</c:f>
              <c:strCache>
                <c:ptCount val="1"/>
                <c:pt idx="0">
                  <c:v>R(0, T)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25400">
                <a:solidFill>
                  <a:schemeClr val="accent1"/>
                </a:solidFill>
              </a:ln>
              <a:effectLst/>
            </c:spPr>
          </c:marker>
          <c:xVal>
            <c:numRef>
              <c:f>'R(0, T) with NSS'!$E$5:$E$45</c:f>
              <c:numCache>
                <c:formatCode>0.0000</c:formatCode>
                <c:ptCount val="41"/>
                <c:pt idx="1">
                  <c:v>1.1111111111111099E-2</c:v>
                </c:pt>
                <c:pt idx="2">
                  <c:v>8.3333333333333329E-2</c:v>
                </c:pt>
                <c:pt idx="3">
                  <c:v>0.16944444444444445</c:v>
                </c:pt>
                <c:pt idx="4">
                  <c:v>0.25277777777777777</c:v>
                </c:pt>
                <c:pt idx="5">
                  <c:v>0.33888888888888902</c:v>
                </c:pt>
                <c:pt idx="6">
                  <c:v>0.42222222222222222</c:v>
                </c:pt>
                <c:pt idx="7">
                  <c:v>0.5083333333333333</c:v>
                </c:pt>
                <c:pt idx="8">
                  <c:v>0.59444444444444444</c:v>
                </c:pt>
                <c:pt idx="9">
                  <c:v>0.67777777777777781</c:v>
                </c:pt>
                <c:pt idx="10">
                  <c:v>0.76388888888888884</c:v>
                </c:pt>
                <c:pt idx="11">
                  <c:v>0.84722222222222221</c:v>
                </c:pt>
                <c:pt idx="12">
                  <c:v>0.93333333333333335</c:v>
                </c:pt>
                <c:pt idx="13">
                  <c:v>1.0166666666666666</c:v>
                </c:pt>
                <c:pt idx="14">
                  <c:v>1.1416666666666666</c:v>
                </c:pt>
                <c:pt idx="15">
                  <c:v>1.3944444444444444</c:v>
                </c:pt>
                <c:pt idx="16">
                  <c:v>1.6472222222222221</c:v>
                </c:pt>
                <c:pt idx="17">
                  <c:v>1.9</c:v>
                </c:pt>
                <c:pt idx="18">
                  <c:v>2.1527777777777777</c:v>
                </c:pt>
                <c:pt idx="19">
                  <c:v>2.4055555555555554</c:v>
                </c:pt>
                <c:pt idx="20">
                  <c:v>2.6777777777777776</c:v>
                </c:pt>
                <c:pt idx="21">
                  <c:v>2.9305555555555554</c:v>
                </c:pt>
                <c:pt idx="22">
                  <c:v>3.1638888888888888</c:v>
                </c:pt>
                <c:pt idx="23">
                  <c:v>3.4361111111111109</c:v>
                </c:pt>
                <c:pt idx="24">
                  <c:v>3.6888888888888891</c:v>
                </c:pt>
                <c:pt idx="25">
                  <c:v>3.9416666666666669</c:v>
                </c:pt>
                <c:pt idx="26">
                  <c:v>4.1944444444444446</c:v>
                </c:pt>
                <c:pt idx="27">
                  <c:v>4.447222222222222</c:v>
                </c:pt>
                <c:pt idx="28">
                  <c:v>4.7</c:v>
                </c:pt>
                <c:pt idx="29">
                  <c:v>4.9527777777777775</c:v>
                </c:pt>
                <c:pt idx="30">
                  <c:v>5.2055999999999996</c:v>
                </c:pt>
                <c:pt idx="31">
                  <c:v>6.021917808219178</c:v>
                </c:pt>
                <c:pt idx="32">
                  <c:v>7.0273972602739727</c:v>
                </c:pt>
                <c:pt idx="33">
                  <c:v>8.0273972602739718</c:v>
                </c:pt>
                <c:pt idx="34">
                  <c:v>9.0273972602739718</c:v>
                </c:pt>
                <c:pt idx="35">
                  <c:v>10.024657534246575</c:v>
                </c:pt>
                <c:pt idx="36">
                  <c:v>12.024657534246575</c:v>
                </c:pt>
                <c:pt idx="37">
                  <c:v>15.03013698630137</c:v>
                </c:pt>
                <c:pt idx="38">
                  <c:v>20.035616438356165</c:v>
                </c:pt>
                <c:pt idx="39">
                  <c:v>25.041095890410958</c:v>
                </c:pt>
                <c:pt idx="40">
                  <c:v>30.043835616438358</c:v>
                </c:pt>
              </c:numCache>
            </c:numRef>
          </c:xVal>
          <c:yVal>
            <c:numRef>
              <c:f>'R(0, T) with NSS'!$F$5:$F$45</c:f>
              <c:numCache>
                <c:formatCode>General</c:formatCode>
                <c:ptCount val="41"/>
                <c:pt idx="2">
                  <c:v>1.5751518285211642E-2</c:v>
                </c:pt>
                <c:pt idx="3">
                  <c:v>1.5669197068133175E-2</c:v>
                </c:pt>
                <c:pt idx="4">
                  <c:v>1.5560733450082838E-2</c:v>
                </c:pt>
                <c:pt idx="5">
                  <c:v>1.5365037988201203E-2</c:v>
                </c:pt>
                <c:pt idx="6">
                  <c:v>1.5163009450388468E-2</c:v>
                </c:pt>
                <c:pt idx="7">
                  <c:v>1.4956108765023145E-2</c:v>
                </c:pt>
                <c:pt idx="8">
                  <c:v>1.4729572081684038E-2</c:v>
                </c:pt>
                <c:pt idx="9">
                  <c:v>1.4522195498222043E-2</c:v>
                </c:pt>
                <c:pt idx="10">
                  <c:v>1.429348109364538E-2</c:v>
                </c:pt>
                <c:pt idx="11">
                  <c:v>1.4077129216998557E-2</c:v>
                </c:pt>
                <c:pt idx="12">
                  <c:v>1.3884917688947944E-2</c:v>
                </c:pt>
                <c:pt idx="13">
                  <c:v>1.3721736196515148E-2</c:v>
                </c:pt>
                <c:pt idx="14">
                  <c:v>1.3965798576525182E-2</c:v>
                </c:pt>
                <c:pt idx="15">
                  <c:v>1.3509380874535177E-2</c:v>
                </c:pt>
                <c:pt idx="16">
                  <c:v>1.3157168711055104E-2</c:v>
                </c:pt>
                <c:pt idx="17">
                  <c:v>1.2878082732834693E-2</c:v>
                </c:pt>
                <c:pt idx="18">
                  <c:v>1.2662312708228235E-2</c:v>
                </c:pt>
                <c:pt idx="19">
                  <c:v>1.2500013646702586E-2</c:v>
                </c:pt>
                <c:pt idx="20">
                  <c:v>1.237276126900917E-2</c:v>
                </c:pt>
                <c:pt idx="21">
                  <c:v>1.228730569320512E-2</c:v>
                </c:pt>
                <c:pt idx="22">
                  <c:v>1.2227128676600075E-2</c:v>
                </c:pt>
                <c:pt idx="23">
                  <c:v>1.2174211084510377E-2</c:v>
                </c:pt>
                <c:pt idx="24">
                  <c:v>1.21407296847965E-2</c:v>
                </c:pt>
                <c:pt idx="25">
                  <c:v>1.2121416227967351E-2</c:v>
                </c:pt>
                <c:pt idx="26">
                  <c:v>1.2115440374106296E-2</c:v>
                </c:pt>
                <c:pt idx="27">
                  <c:v>1.2122581559314555E-2</c:v>
                </c:pt>
                <c:pt idx="28">
                  <c:v>1.214299627156425E-2</c:v>
                </c:pt>
                <c:pt idx="29">
                  <c:v>1.2176846575929084E-2</c:v>
                </c:pt>
                <c:pt idx="30">
                  <c:v>1.2223999092650817E-2</c:v>
                </c:pt>
                <c:pt idx="31">
                  <c:v>1.2423117184812172E-2</c:v>
                </c:pt>
                <c:pt idx="32">
                  <c:v>1.266889856277306E-2</c:v>
                </c:pt>
                <c:pt idx="33">
                  <c:v>1.2987883495730065E-2</c:v>
                </c:pt>
                <c:pt idx="34">
                  <c:v>1.3326871019637494E-2</c:v>
                </c:pt>
                <c:pt idx="35">
                  <c:v>1.3679014823206794E-2</c:v>
                </c:pt>
                <c:pt idx="36">
                  <c:v>1.4311821649327464E-2</c:v>
                </c:pt>
                <c:pt idx="37">
                  <c:v>1.5068861781874093E-2</c:v>
                </c:pt>
                <c:pt idx="38">
                  <c:v>1.5904958311905658E-2</c:v>
                </c:pt>
                <c:pt idx="39">
                  <c:v>1.6300063918075074E-2</c:v>
                </c:pt>
                <c:pt idx="40">
                  <c:v>1.6518435941805056E-2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DC-4B44-9A38-22096D1AEAA9}"/>
            </c:ext>
          </c:extLst>
        </c:ser>
        <c:ser>
          <c:idx val="1"/>
          <c:order val="1"/>
          <c:tx>
            <c:strRef>
              <c:f>'R(0, T) with NSS'!$G$4</c:f>
              <c:strCache>
                <c:ptCount val="1"/>
                <c:pt idx="0">
                  <c:v>R(0, T) fitted by NSS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25400">
                <a:solidFill>
                  <a:schemeClr val="accent6"/>
                </a:solidFill>
              </a:ln>
              <a:effectLst/>
            </c:spPr>
          </c:marker>
          <c:xVal>
            <c:numRef>
              <c:f>'R(0, T) with NSS'!$E$5:$E$45</c:f>
              <c:numCache>
                <c:formatCode>0.0000</c:formatCode>
                <c:ptCount val="41"/>
                <c:pt idx="1">
                  <c:v>1.1111111111111099E-2</c:v>
                </c:pt>
                <c:pt idx="2">
                  <c:v>8.3333333333333329E-2</c:v>
                </c:pt>
                <c:pt idx="3">
                  <c:v>0.16944444444444445</c:v>
                </c:pt>
                <c:pt idx="4">
                  <c:v>0.25277777777777777</c:v>
                </c:pt>
                <c:pt idx="5">
                  <c:v>0.33888888888888902</c:v>
                </c:pt>
                <c:pt idx="6">
                  <c:v>0.42222222222222222</c:v>
                </c:pt>
                <c:pt idx="7">
                  <c:v>0.5083333333333333</c:v>
                </c:pt>
                <c:pt idx="8">
                  <c:v>0.59444444444444444</c:v>
                </c:pt>
                <c:pt idx="9">
                  <c:v>0.67777777777777781</c:v>
                </c:pt>
                <c:pt idx="10">
                  <c:v>0.76388888888888884</c:v>
                </c:pt>
                <c:pt idx="11">
                  <c:v>0.84722222222222221</c:v>
                </c:pt>
                <c:pt idx="12">
                  <c:v>0.93333333333333335</c:v>
                </c:pt>
                <c:pt idx="13">
                  <c:v>1.0166666666666666</c:v>
                </c:pt>
                <c:pt idx="14">
                  <c:v>1.1416666666666666</c:v>
                </c:pt>
                <c:pt idx="15">
                  <c:v>1.3944444444444444</c:v>
                </c:pt>
                <c:pt idx="16">
                  <c:v>1.6472222222222221</c:v>
                </c:pt>
                <c:pt idx="17">
                  <c:v>1.9</c:v>
                </c:pt>
                <c:pt idx="18">
                  <c:v>2.1527777777777777</c:v>
                </c:pt>
                <c:pt idx="19">
                  <c:v>2.4055555555555554</c:v>
                </c:pt>
                <c:pt idx="20">
                  <c:v>2.6777777777777776</c:v>
                </c:pt>
                <c:pt idx="21">
                  <c:v>2.9305555555555554</c:v>
                </c:pt>
                <c:pt idx="22">
                  <c:v>3.1638888888888888</c:v>
                </c:pt>
                <c:pt idx="23">
                  <c:v>3.4361111111111109</c:v>
                </c:pt>
                <c:pt idx="24">
                  <c:v>3.6888888888888891</c:v>
                </c:pt>
                <c:pt idx="25">
                  <c:v>3.9416666666666669</c:v>
                </c:pt>
                <c:pt idx="26">
                  <c:v>4.1944444444444446</c:v>
                </c:pt>
                <c:pt idx="27">
                  <c:v>4.447222222222222</c:v>
                </c:pt>
                <c:pt idx="28">
                  <c:v>4.7</c:v>
                </c:pt>
                <c:pt idx="29">
                  <c:v>4.9527777777777775</c:v>
                </c:pt>
                <c:pt idx="30">
                  <c:v>5.2055999999999996</c:v>
                </c:pt>
                <c:pt idx="31">
                  <c:v>6.021917808219178</c:v>
                </c:pt>
                <c:pt idx="32">
                  <c:v>7.0273972602739727</c:v>
                </c:pt>
                <c:pt idx="33">
                  <c:v>8.0273972602739718</c:v>
                </c:pt>
                <c:pt idx="34">
                  <c:v>9.0273972602739718</c:v>
                </c:pt>
                <c:pt idx="35">
                  <c:v>10.024657534246575</c:v>
                </c:pt>
                <c:pt idx="36">
                  <c:v>12.024657534246575</c:v>
                </c:pt>
                <c:pt idx="37">
                  <c:v>15.03013698630137</c:v>
                </c:pt>
                <c:pt idx="38">
                  <c:v>20.035616438356165</c:v>
                </c:pt>
                <c:pt idx="39">
                  <c:v>25.041095890410958</c:v>
                </c:pt>
                <c:pt idx="40">
                  <c:v>30.043835616438358</c:v>
                </c:pt>
              </c:numCache>
            </c:numRef>
          </c:xVal>
          <c:yVal>
            <c:numRef>
              <c:f>'R(0, T) with NSS'!$G$5:$G$45</c:f>
              <c:numCache>
                <c:formatCode>General</c:formatCode>
                <c:ptCount val="41"/>
                <c:pt idx="2">
                  <c:v>1.5907095218898694E-2</c:v>
                </c:pt>
                <c:pt idx="3">
                  <c:v>1.5675200556452783E-2</c:v>
                </c:pt>
                <c:pt idx="4">
                  <c:v>1.5462049951660421E-2</c:v>
                </c:pt>
                <c:pt idx="5">
                  <c:v>1.5252803464803604E-2</c:v>
                </c:pt>
                <c:pt idx="6">
                  <c:v>1.5060406774267687E-2</c:v>
                </c:pt>
                <c:pt idx="7">
                  <c:v>1.4871500138492023E-2</c:v>
                </c:pt>
                <c:pt idx="8">
                  <c:v>1.4692158811316318E-2</c:v>
                </c:pt>
                <c:pt idx="9">
                  <c:v>1.4527269015428113E-2</c:v>
                </c:pt>
                <c:pt idx="10">
                  <c:v>1.4365415170905171E-2</c:v>
                </c:pt>
                <c:pt idx="11">
                  <c:v>1.4216662647507018E-2</c:v>
                </c:pt>
                <c:pt idx="12">
                  <c:v>1.4070727262968721E-2</c:v>
                </c:pt>
                <c:pt idx="13">
                  <c:v>1.3936695252630416E-2</c:v>
                </c:pt>
                <c:pt idx="14">
                  <c:v>1.3748260027397281E-2</c:v>
                </c:pt>
                <c:pt idx="15">
                  <c:v>1.3410022298768311E-2</c:v>
                </c:pt>
                <c:pt idx="16">
                  <c:v>1.3123507410078662E-2</c:v>
                </c:pt>
                <c:pt idx="17">
                  <c:v>1.2882849929523613E-2</c:v>
                </c:pt>
                <c:pt idx="18">
                  <c:v>1.2682958306900659E-2</c:v>
                </c:pt>
                <c:pt idx="19">
                  <c:v>1.251935698943259E-2</c:v>
                </c:pt>
                <c:pt idx="20">
                  <c:v>1.2379209341033938E-2</c:v>
                </c:pt>
                <c:pt idx="21">
                  <c:v>1.2278770158523473E-2</c:v>
                </c:pt>
                <c:pt idx="22">
                  <c:v>1.2208620453839223E-2</c:v>
                </c:pt>
                <c:pt idx="23">
                  <c:v>1.2151078942412723E-2</c:v>
                </c:pt>
                <c:pt idx="24">
                  <c:v>1.2118399988920406E-2</c:v>
                </c:pt>
                <c:pt idx="25">
                  <c:v>1.210331303913317E-2</c:v>
                </c:pt>
                <c:pt idx="26">
                  <c:v>1.210371451983297E-2</c:v>
                </c:pt>
                <c:pt idx="27">
                  <c:v>1.2117704026557471E-2</c:v>
                </c:pt>
                <c:pt idx="28">
                  <c:v>1.2143566196830054E-2</c:v>
                </c:pt>
                <c:pt idx="29">
                  <c:v>1.2179754498640075E-2</c:v>
                </c:pt>
                <c:pt idx="30">
                  <c:v>1.2224885188555136E-2</c:v>
                </c:pt>
                <c:pt idx="31">
                  <c:v>1.241754873602653E-2</c:v>
                </c:pt>
                <c:pt idx="32">
                  <c:v>1.2717200211748853E-2</c:v>
                </c:pt>
                <c:pt idx="33">
                  <c:v>1.3045214582237927E-2</c:v>
                </c:pt>
                <c:pt idx="34">
                  <c:v>1.3377575601174981E-2</c:v>
                </c:pt>
                <c:pt idx="35">
                  <c:v>1.3698512506589516E-2</c:v>
                </c:pt>
                <c:pt idx="36">
                  <c:v>1.4282610760085907E-2</c:v>
                </c:pt>
                <c:pt idx="37">
                  <c:v>1.498828797271225E-2</c:v>
                </c:pt>
                <c:pt idx="38">
                  <c:v>1.5789276360736137E-2</c:v>
                </c:pt>
                <c:pt idx="39">
                  <c:v>1.6296038110748604E-2</c:v>
                </c:pt>
                <c:pt idx="40">
                  <c:v>1.6637875027775004E-2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0DC-4B44-9A38-22096D1AEA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4286143"/>
        <c:axId val="1814287775"/>
      </c:scatterChart>
      <c:valAx>
        <c:axId val="1814286143"/>
        <c:scaling>
          <c:orientation val="minMax"/>
          <c:max val="3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TW"/>
            </a:p>
          </c:txPr>
        </c:title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W"/>
          </a:p>
        </c:txPr>
        <c:crossAx val="1814287775"/>
        <c:crosses val="autoZero"/>
        <c:crossBetween val="midCat"/>
      </c:valAx>
      <c:valAx>
        <c:axId val="1814287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Rates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W"/>
          </a:p>
        </c:txPr>
        <c:crossAx val="18142861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'R(0, T) with NSS'!$V$4</c:f>
              <c:strCache>
                <c:ptCount val="1"/>
                <c:pt idx="0">
                  <c:v>R(0, T) fitted by NSS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'R(0, T) with NSS'!$U$5:$U$605</c:f>
              <c:numCache>
                <c:formatCode>General</c:formatCode>
                <c:ptCount val="601"/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0.30000000000000004</c:v>
                </c:pt>
                <c:pt idx="7">
                  <c:v>0.35000000000000003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0.60000000000000009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</c:v>
                </c:pt>
                <c:pt idx="16">
                  <c:v>0.8</c:v>
                </c:pt>
                <c:pt idx="17">
                  <c:v>0.85000000000000009</c:v>
                </c:pt>
                <c:pt idx="18">
                  <c:v>0.9</c:v>
                </c:pt>
                <c:pt idx="19">
                  <c:v>0.95000000000000007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1.1500000000000001</c:v>
                </c:pt>
                <c:pt idx="24">
                  <c:v>1.2000000000000002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1.4000000000000001</c:v>
                </c:pt>
                <c:pt idx="29">
                  <c:v>1.4500000000000002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1.6500000000000001</c:v>
                </c:pt>
                <c:pt idx="34">
                  <c:v>1.7000000000000002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1.9000000000000001</c:v>
                </c:pt>
                <c:pt idx="39">
                  <c:v>1.9500000000000002</c:v>
                </c:pt>
                <c:pt idx="40">
                  <c:v>2</c:v>
                </c:pt>
                <c:pt idx="41">
                  <c:v>2.0500000000000003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2.3000000000000003</c:v>
                </c:pt>
                <c:pt idx="47">
                  <c:v>2.35</c:v>
                </c:pt>
                <c:pt idx="48">
                  <c:v>2.4000000000000004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2.5500000000000003</c:v>
                </c:pt>
                <c:pt idx="52">
                  <c:v>2.6</c:v>
                </c:pt>
                <c:pt idx="53">
                  <c:v>2.6500000000000004</c:v>
                </c:pt>
                <c:pt idx="54">
                  <c:v>2.7</c:v>
                </c:pt>
                <c:pt idx="55">
                  <c:v>2.75</c:v>
                </c:pt>
                <c:pt idx="56">
                  <c:v>2.8000000000000003</c:v>
                </c:pt>
                <c:pt idx="57">
                  <c:v>2.85</c:v>
                </c:pt>
                <c:pt idx="58">
                  <c:v>2.9000000000000004</c:v>
                </c:pt>
                <c:pt idx="59">
                  <c:v>2.95</c:v>
                </c:pt>
                <c:pt idx="60">
                  <c:v>3</c:v>
                </c:pt>
                <c:pt idx="61">
                  <c:v>3.0500000000000003</c:v>
                </c:pt>
                <c:pt idx="62">
                  <c:v>3.1</c:v>
                </c:pt>
                <c:pt idx="63">
                  <c:v>3.1500000000000004</c:v>
                </c:pt>
                <c:pt idx="64">
                  <c:v>3.2</c:v>
                </c:pt>
                <c:pt idx="65">
                  <c:v>3.25</c:v>
                </c:pt>
                <c:pt idx="66">
                  <c:v>3.3000000000000003</c:v>
                </c:pt>
                <c:pt idx="67">
                  <c:v>3.35</c:v>
                </c:pt>
                <c:pt idx="68">
                  <c:v>3.4000000000000004</c:v>
                </c:pt>
                <c:pt idx="69">
                  <c:v>3.45</c:v>
                </c:pt>
                <c:pt idx="70">
                  <c:v>3.5</c:v>
                </c:pt>
                <c:pt idx="71">
                  <c:v>3.5500000000000003</c:v>
                </c:pt>
                <c:pt idx="72">
                  <c:v>3.6</c:v>
                </c:pt>
                <c:pt idx="73">
                  <c:v>3.6500000000000004</c:v>
                </c:pt>
                <c:pt idx="74">
                  <c:v>3.7</c:v>
                </c:pt>
                <c:pt idx="75">
                  <c:v>3.75</c:v>
                </c:pt>
                <c:pt idx="76">
                  <c:v>3.8000000000000003</c:v>
                </c:pt>
                <c:pt idx="77">
                  <c:v>3.85</c:v>
                </c:pt>
                <c:pt idx="78">
                  <c:v>3.9000000000000004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4.1000000000000005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4.3500000000000005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4.6000000000000005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4.8000000000000007</c:v>
                </c:pt>
                <c:pt idx="97">
                  <c:v>4.8500000000000005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5.0500000000000007</c:v>
                </c:pt>
                <c:pt idx="102">
                  <c:v>5.1000000000000005</c:v>
                </c:pt>
                <c:pt idx="103">
                  <c:v>5.15</c:v>
                </c:pt>
                <c:pt idx="104">
                  <c:v>5.2</c:v>
                </c:pt>
                <c:pt idx="105">
                  <c:v>5.25</c:v>
                </c:pt>
                <c:pt idx="106">
                  <c:v>5.3000000000000007</c:v>
                </c:pt>
                <c:pt idx="107">
                  <c:v>5.3500000000000005</c:v>
                </c:pt>
                <c:pt idx="108">
                  <c:v>5.4</c:v>
                </c:pt>
                <c:pt idx="109">
                  <c:v>5.45</c:v>
                </c:pt>
                <c:pt idx="110">
                  <c:v>5.5</c:v>
                </c:pt>
                <c:pt idx="111">
                  <c:v>5.5500000000000007</c:v>
                </c:pt>
                <c:pt idx="112">
                  <c:v>5.6000000000000005</c:v>
                </c:pt>
                <c:pt idx="113">
                  <c:v>5.65</c:v>
                </c:pt>
                <c:pt idx="114">
                  <c:v>5.7</c:v>
                </c:pt>
                <c:pt idx="115">
                  <c:v>5.75</c:v>
                </c:pt>
                <c:pt idx="116">
                  <c:v>5.8000000000000007</c:v>
                </c:pt>
                <c:pt idx="117">
                  <c:v>5.8500000000000005</c:v>
                </c:pt>
                <c:pt idx="118">
                  <c:v>5.9</c:v>
                </c:pt>
                <c:pt idx="119">
                  <c:v>5.95</c:v>
                </c:pt>
                <c:pt idx="120">
                  <c:v>6</c:v>
                </c:pt>
                <c:pt idx="121">
                  <c:v>6.0500000000000007</c:v>
                </c:pt>
                <c:pt idx="122">
                  <c:v>6.1000000000000005</c:v>
                </c:pt>
                <c:pt idx="123">
                  <c:v>6.15</c:v>
                </c:pt>
                <c:pt idx="124">
                  <c:v>6.2</c:v>
                </c:pt>
                <c:pt idx="125">
                  <c:v>6.25</c:v>
                </c:pt>
                <c:pt idx="126">
                  <c:v>6.3000000000000007</c:v>
                </c:pt>
                <c:pt idx="127">
                  <c:v>6.3500000000000005</c:v>
                </c:pt>
                <c:pt idx="128">
                  <c:v>6.4</c:v>
                </c:pt>
                <c:pt idx="129">
                  <c:v>6.45</c:v>
                </c:pt>
                <c:pt idx="130">
                  <c:v>6.5</c:v>
                </c:pt>
                <c:pt idx="131">
                  <c:v>6.5500000000000007</c:v>
                </c:pt>
                <c:pt idx="132">
                  <c:v>6.6000000000000005</c:v>
                </c:pt>
                <c:pt idx="133">
                  <c:v>6.65</c:v>
                </c:pt>
                <c:pt idx="134">
                  <c:v>6.7</c:v>
                </c:pt>
                <c:pt idx="135">
                  <c:v>6.75</c:v>
                </c:pt>
                <c:pt idx="136">
                  <c:v>6.8000000000000007</c:v>
                </c:pt>
                <c:pt idx="137">
                  <c:v>6.8500000000000005</c:v>
                </c:pt>
                <c:pt idx="138">
                  <c:v>6.9</c:v>
                </c:pt>
                <c:pt idx="139">
                  <c:v>6.95</c:v>
                </c:pt>
                <c:pt idx="140">
                  <c:v>7</c:v>
                </c:pt>
                <c:pt idx="141">
                  <c:v>7.0500000000000007</c:v>
                </c:pt>
                <c:pt idx="142">
                  <c:v>7.1000000000000005</c:v>
                </c:pt>
                <c:pt idx="143">
                  <c:v>7.15</c:v>
                </c:pt>
                <c:pt idx="144">
                  <c:v>7.2</c:v>
                </c:pt>
                <c:pt idx="145">
                  <c:v>7.25</c:v>
                </c:pt>
                <c:pt idx="146">
                  <c:v>7.3000000000000007</c:v>
                </c:pt>
                <c:pt idx="147">
                  <c:v>7.3500000000000005</c:v>
                </c:pt>
                <c:pt idx="148">
                  <c:v>7.4</c:v>
                </c:pt>
                <c:pt idx="149">
                  <c:v>7.45</c:v>
                </c:pt>
                <c:pt idx="150">
                  <c:v>7.5</c:v>
                </c:pt>
                <c:pt idx="151">
                  <c:v>7.5500000000000007</c:v>
                </c:pt>
                <c:pt idx="152">
                  <c:v>7.6000000000000005</c:v>
                </c:pt>
                <c:pt idx="153">
                  <c:v>7.65</c:v>
                </c:pt>
                <c:pt idx="154">
                  <c:v>7.7</c:v>
                </c:pt>
                <c:pt idx="155">
                  <c:v>7.75</c:v>
                </c:pt>
                <c:pt idx="156">
                  <c:v>7.8000000000000007</c:v>
                </c:pt>
                <c:pt idx="157">
                  <c:v>7.8500000000000005</c:v>
                </c:pt>
                <c:pt idx="158">
                  <c:v>7.9</c:v>
                </c:pt>
                <c:pt idx="159">
                  <c:v>7.95</c:v>
                </c:pt>
                <c:pt idx="160">
                  <c:v>8</c:v>
                </c:pt>
                <c:pt idx="161">
                  <c:v>8.0500000000000007</c:v>
                </c:pt>
                <c:pt idx="162">
                  <c:v>8.1</c:v>
                </c:pt>
                <c:pt idx="163">
                  <c:v>8.15</c:v>
                </c:pt>
                <c:pt idx="164">
                  <c:v>8.2000000000000011</c:v>
                </c:pt>
                <c:pt idx="165">
                  <c:v>8.25</c:v>
                </c:pt>
                <c:pt idx="166">
                  <c:v>8.3000000000000007</c:v>
                </c:pt>
                <c:pt idx="167">
                  <c:v>8.35</c:v>
                </c:pt>
                <c:pt idx="168">
                  <c:v>8.4</c:v>
                </c:pt>
                <c:pt idx="169">
                  <c:v>8.4500000000000011</c:v>
                </c:pt>
                <c:pt idx="170">
                  <c:v>8.5</c:v>
                </c:pt>
                <c:pt idx="171">
                  <c:v>8.5500000000000007</c:v>
                </c:pt>
                <c:pt idx="172">
                  <c:v>8.6</c:v>
                </c:pt>
                <c:pt idx="173">
                  <c:v>8.65</c:v>
                </c:pt>
                <c:pt idx="174">
                  <c:v>8.7000000000000011</c:v>
                </c:pt>
                <c:pt idx="175">
                  <c:v>8.75</c:v>
                </c:pt>
                <c:pt idx="176">
                  <c:v>8.8000000000000007</c:v>
                </c:pt>
                <c:pt idx="177">
                  <c:v>8.85</c:v>
                </c:pt>
                <c:pt idx="178">
                  <c:v>8.9</c:v>
                </c:pt>
                <c:pt idx="179">
                  <c:v>8.9500000000000011</c:v>
                </c:pt>
                <c:pt idx="180">
                  <c:v>9</c:v>
                </c:pt>
                <c:pt idx="181">
                  <c:v>9.0500000000000007</c:v>
                </c:pt>
                <c:pt idx="182">
                  <c:v>9.1</c:v>
                </c:pt>
                <c:pt idx="183">
                  <c:v>9.15</c:v>
                </c:pt>
                <c:pt idx="184">
                  <c:v>9.2000000000000011</c:v>
                </c:pt>
                <c:pt idx="185">
                  <c:v>9.25</c:v>
                </c:pt>
                <c:pt idx="186">
                  <c:v>9.3000000000000007</c:v>
                </c:pt>
                <c:pt idx="187">
                  <c:v>9.35</c:v>
                </c:pt>
                <c:pt idx="188">
                  <c:v>9.4</c:v>
                </c:pt>
                <c:pt idx="189">
                  <c:v>9.4500000000000011</c:v>
                </c:pt>
                <c:pt idx="190">
                  <c:v>9.5</c:v>
                </c:pt>
                <c:pt idx="191">
                  <c:v>9.5500000000000007</c:v>
                </c:pt>
                <c:pt idx="192">
                  <c:v>9.6000000000000014</c:v>
                </c:pt>
                <c:pt idx="193">
                  <c:v>9.65</c:v>
                </c:pt>
                <c:pt idx="194">
                  <c:v>9.7000000000000011</c:v>
                </c:pt>
                <c:pt idx="195">
                  <c:v>9.75</c:v>
                </c:pt>
                <c:pt idx="196">
                  <c:v>9.8000000000000007</c:v>
                </c:pt>
                <c:pt idx="197">
                  <c:v>9.8500000000000014</c:v>
                </c:pt>
                <c:pt idx="198">
                  <c:v>9.9</c:v>
                </c:pt>
                <c:pt idx="199">
                  <c:v>9.9500000000000011</c:v>
                </c:pt>
                <c:pt idx="200">
                  <c:v>10</c:v>
                </c:pt>
                <c:pt idx="201">
                  <c:v>10.050000000000001</c:v>
                </c:pt>
                <c:pt idx="202">
                  <c:v>10.100000000000001</c:v>
                </c:pt>
                <c:pt idx="203">
                  <c:v>10.15</c:v>
                </c:pt>
                <c:pt idx="204">
                  <c:v>10.200000000000001</c:v>
                </c:pt>
                <c:pt idx="205">
                  <c:v>10.25</c:v>
                </c:pt>
                <c:pt idx="206">
                  <c:v>10.3</c:v>
                </c:pt>
                <c:pt idx="207">
                  <c:v>10.350000000000001</c:v>
                </c:pt>
                <c:pt idx="208">
                  <c:v>10.4</c:v>
                </c:pt>
                <c:pt idx="209">
                  <c:v>10.450000000000001</c:v>
                </c:pt>
                <c:pt idx="210">
                  <c:v>10.5</c:v>
                </c:pt>
                <c:pt idx="211">
                  <c:v>10.55</c:v>
                </c:pt>
                <c:pt idx="212">
                  <c:v>10.600000000000001</c:v>
                </c:pt>
                <c:pt idx="213">
                  <c:v>10.65</c:v>
                </c:pt>
                <c:pt idx="214">
                  <c:v>10.700000000000001</c:v>
                </c:pt>
                <c:pt idx="215">
                  <c:v>10.75</c:v>
                </c:pt>
                <c:pt idx="216">
                  <c:v>10.8</c:v>
                </c:pt>
                <c:pt idx="217">
                  <c:v>10.850000000000001</c:v>
                </c:pt>
                <c:pt idx="218">
                  <c:v>10.9</c:v>
                </c:pt>
                <c:pt idx="219">
                  <c:v>10.950000000000001</c:v>
                </c:pt>
                <c:pt idx="220">
                  <c:v>11</c:v>
                </c:pt>
                <c:pt idx="221">
                  <c:v>11.05</c:v>
                </c:pt>
                <c:pt idx="222">
                  <c:v>11.100000000000001</c:v>
                </c:pt>
                <c:pt idx="223">
                  <c:v>11.15</c:v>
                </c:pt>
                <c:pt idx="224">
                  <c:v>11.200000000000001</c:v>
                </c:pt>
                <c:pt idx="225">
                  <c:v>11.25</c:v>
                </c:pt>
                <c:pt idx="226">
                  <c:v>11.3</c:v>
                </c:pt>
                <c:pt idx="227">
                  <c:v>11.350000000000001</c:v>
                </c:pt>
                <c:pt idx="228">
                  <c:v>11.4</c:v>
                </c:pt>
                <c:pt idx="229">
                  <c:v>11.450000000000001</c:v>
                </c:pt>
                <c:pt idx="230">
                  <c:v>11.5</c:v>
                </c:pt>
                <c:pt idx="231">
                  <c:v>11.55</c:v>
                </c:pt>
                <c:pt idx="232">
                  <c:v>11.600000000000001</c:v>
                </c:pt>
                <c:pt idx="233">
                  <c:v>11.65</c:v>
                </c:pt>
                <c:pt idx="234">
                  <c:v>11.700000000000001</c:v>
                </c:pt>
                <c:pt idx="235">
                  <c:v>11.75</c:v>
                </c:pt>
                <c:pt idx="236">
                  <c:v>11.8</c:v>
                </c:pt>
                <c:pt idx="237">
                  <c:v>11.850000000000001</c:v>
                </c:pt>
                <c:pt idx="238">
                  <c:v>11.9</c:v>
                </c:pt>
                <c:pt idx="239">
                  <c:v>11.950000000000001</c:v>
                </c:pt>
                <c:pt idx="240">
                  <c:v>12</c:v>
                </c:pt>
                <c:pt idx="241">
                  <c:v>12.05</c:v>
                </c:pt>
                <c:pt idx="242">
                  <c:v>12.100000000000001</c:v>
                </c:pt>
                <c:pt idx="243">
                  <c:v>12.15</c:v>
                </c:pt>
                <c:pt idx="244">
                  <c:v>12.200000000000001</c:v>
                </c:pt>
                <c:pt idx="245">
                  <c:v>12.25</c:v>
                </c:pt>
                <c:pt idx="246">
                  <c:v>12.3</c:v>
                </c:pt>
                <c:pt idx="247">
                  <c:v>12.350000000000001</c:v>
                </c:pt>
                <c:pt idx="248">
                  <c:v>12.4</c:v>
                </c:pt>
                <c:pt idx="249">
                  <c:v>12.450000000000001</c:v>
                </c:pt>
                <c:pt idx="250">
                  <c:v>12.5</c:v>
                </c:pt>
                <c:pt idx="251">
                  <c:v>12.55</c:v>
                </c:pt>
                <c:pt idx="252">
                  <c:v>12.600000000000001</c:v>
                </c:pt>
                <c:pt idx="253">
                  <c:v>12.65</c:v>
                </c:pt>
                <c:pt idx="254">
                  <c:v>12.700000000000001</c:v>
                </c:pt>
                <c:pt idx="255">
                  <c:v>12.75</c:v>
                </c:pt>
                <c:pt idx="256">
                  <c:v>12.8</c:v>
                </c:pt>
                <c:pt idx="257">
                  <c:v>12.850000000000001</c:v>
                </c:pt>
                <c:pt idx="258">
                  <c:v>12.9</c:v>
                </c:pt>
                <c:pt idx="259">
                  <c:v>12.950000000000001</c:v>
                </c:pt>
                <c:pt idx="260">
                  <c:v>13</c:v>
                </c:pt>
                <c:pt idx="261">
                  <c:v>13.05</c:v>
                </c:pt>
                <c:pt idx="262">
                  <c:v>13.100000000000001</c:v>
                </c:pt>
                <c:pt idx="263">
                  <c:v>13.15</c:v>
                </c:pt>
                <c:pt idx="264">
                  <c:v>13.200000000000001</c:v>
                </c:pt>
                <c:pt idx="265">
                  <c:v>13.25</c:v>
                </c:pt>
                <c:pt idx="266">
                  <c:v>13.3</c:v>
                </c:pt>
                <c:pt idx="267">
                  <c:v>13.350000000000001</c:v>
                </c:pt>
                <c:pt idx="268">
                  <c:v>13.4</c:v>
                </c:pt>
                <c:pt idx="269">
                  <c:v>13.450000000000001</c:v>
                </c:pt>
                <c:pt idx="270">
                  <c:v>13.5</c:v>
                </c:pt>
                <c:pt idx="271">
                  <c:v>13.55</c:v>
                </c:pt>
                <c:pt idx="272">
                  <c:v>13.600000000000001</c:v>
                </c:pt>
                <c:pt idx="273">
                  <c:v>13.65</c:v>
                </c:pt>
                <c:pt idx="274">
                  <c:v>13.700000000000001</c:v>
                </c:pt>
                <c:pt idx="275">
                  <c:v>13.75</c:v>
                </c:pt>
                <c:pt idx="276">
                  <c:v>13.8</c:v>
                </c:pt>
                <c:pt idx="277">
                  <c:v>13.850000000000001</c:v>
                </c:pt>
                <c:pt idx="278">
                  <c:v>13.9</c:v>
                </c:pt>
                <c:pt idx="279">
                  <c:v>13.950000000000001</c:v>
                </c:pt>
                <c:pt idx="280">
                  <c:v>14</c:v>
                </c:pt>
                <c:pt idx="281">
                  <c:v>14.05</c:v>
                </c:pt>
                <c:pt idx="282">
                  <c:v>14.100000000000001</c:v>
                </c:pt>
                <c:pt idx="283">
                  <c:v>14.15</c:v>
                </c:pt>
                <c:pt idx="284">
                  <c:v>14.200000000000001</c:v>
                </c:pt>
                <c:pt idx="285">
                  <c:v>14.25</c:v>
                </c:pt>
                <c:pt idx="286">
                  <c:v>14.3</c:v>
                </c:pt>
                <c:pt idx="287">
                  <c:v>14.350000000000001</c:v>
                </c:pt>
                <c:pt idx="288">
                  <c:v>14.4</c:v>
                </c:pt>
                <c:pt idx="289">
                  <c:v>14.450000000000001</c:v>
                </c:pt>
                <c:pt idx="290">
                  <c:v>14.5</c:v>
                </c:pt>
                <c:pt idx="291">
                  <c:v>14.55</c:v>
                </c:pt>
                <c:pt idx="292">
                  <c:v>14.600000000000001</c:v>
                </c:pt>
                <c:pt idx="293">
                  <c:v>14.65</c:v>
                </c:pt>
                <c:pt idx="294">
                  <c:v>14.700000000000001</c:v>
                </c:pt>
                <c:pt idx="295">
                  <c:v>14.75</c:v>
                </c:pt>
                <c:pt idx="296">
                  <c:v>14.8</c:v>
                </c:pt>
                <c:pt idx="297">
                  <c:v>14.850000000000001</c:v>
                </c:pt>
                <c:pt idx="298">
                  <c:v>14.9</c:v>
                </c:pt>
                <c:pt idx="299">
                  <c:v>14.950000000000001</c:v>
                </c:pt>
                <c:pt idx="300">
                  <c:v>15</c:v>
                </c:pt>
                <c:pt idx="301">
                  <c:v>15.05</c:v>
                </c:pt>
                <c:pt idx="302">
                  <c:v>15.100000000000001</c:v>
                </c:pt>
                <c:pt idx="303">
                  <c:v>15.15</c:v>
                </c:pt>
                <c:pt idx="304">
                  <c:v>15.200000000000001</c:v>
                </c:pt>
                <c:pt idx="305">
                  <c:v>15.25</c:v>
                </c:pt>
                <c:pt idx="306">
                  <c:v>15.3</c:v>
                </c:pt>
                <c:pt idx="307">
                  <c:v>15.350000000000001</c:v>
                </c:pt>
                <c:pt idx="308">
                  <c:v>15.4</c:v>
                </c:pt>
                <c:pt idx="309">
                  <c:v>15.450000000000001</c:v>
                </c:pt>
                <c:pt idx="310">
                  <c:v>15.5</c:v>
                </c:pt>
                <c:pt idx="311">
                  <c:v>15.55</c:v>
                </c:pt>
                <c:pt idx="312">
                  <c:v>15.600000000000001</c:v>
                </c:pt>
                <c:pt idx="313">
                  <c:v>15.65</c:v>
                </c:pt>
                <c:pt idx="314">
                  <c:v>15.700000000000001</c:v>
                </c:pt>
                <c:pt idx="315">
                  <c:v>15.75</c:v>
                </c:pt>
                <c:pt idx="316">
                  <c:v>15.8</c:v>
                </c:pt>
                <c:pt idx="317">
                  <c:v>15.850000000000001</c:v>
                </c:pt>
                <c:pt idx="318">
                  <c:v>15.9</c:v>
                </c:pt>
                <c:pt idx="319">
                  <c:v>15.950000000000001</c:v>
                </c:pt>
                <c:pt idx="320">
                  <c:v>16</c:v>
                </c:pt>
                <c:pt idx="321">
                  <c:v>16.05</c:v>
                </c:pt>
                <c:pt idx="322">
                  <c:v>16.100000000000001</c:v>
                </c:pt>
                <c:pt idx="323">
                  <c:v>16.150000000000002</c:v>
                </c:pt>
                <c:pt idx="324">
                  <c:v>16.2</c:v>
                </c:pt>
                <c:pt idx="325">
                  <c:v>16.25</c:v>
                </c:pt>
                <c:pt idx="326">
                  <c:v>16.3</c:v>
                </c:pt>
                <c:pt idx="327">
                  <c:v>16.350000000000001</c:v>
                </c:pt>
                <c:pt idx="328">
                  <c:v>16.400000000000002</c:v>
                </c:pt>
                <c:pt idx="329">
                  <c:v>16.45</c:v>
                </c:pt>
                <c:pt idx="330">
                  <c:v>16.5</c:v>
                </c:pt>
                <c:pt idx="331">
                  <c:v>16.55</c:v>
                </c:pt>
                <c:pt idx="332">
                  <c:v>16.600000000000001</c:v>
                </c:pt>
                <c:pt idx="333">
                  <c:v>16.650000000000002</c:v>
                </c:pt>
                <c:pt idx="334">
                  <c:v>16.7</c:v>
                </c:pt>
                <c:pt idx="335">
                  <c:v>16.75</c:v>
                </c:pt>
                <c:pt idx="336">
                  <c:v>16.8</c:v>
                </c:pt>
                <c:pt idx="337">
                  <c:v>16.850000000000001</c:v>
                </c:pt>
                <c:pt idx="338">
                  <c:v>16.900000000000002</c:v>
                </c:pt>
                <c:pt idx="339">
                  <c:v>16.95</c:v>
                </c:pt>
                <c:pt idx="340">
                  <c:v>17</c:v>
                </c:pt>
                <c:pt idx="341">
                  <c:v>17.05</c:v>
                </c:pt>
                <c:pt idx="342">
                  <c:v>17.100000000000001</c:v>
                </c:pt>
                <c:pt idx="343">
                  <c:v>17.150000000000002</c:v>
                </c:pt>
                <c:pt idx="344">
                  <c:v>17.2</c:v>
                </c:pt>
                <c:pt idx="345">
                  <c:v>17.25</c:v>
                </c:pt>
                <c:pt idx="346">
                  <c:v>17.3</c:v>
                </c:pt>
                <c:pt idx="347">
                  <c:v>17.350000000000001</c:v>
                </c:pt>
                <c:pt idx="348">
                  <c:v>17.400000000000002</c:v>
                </c:pt>
                <c:pt idx="349">
                  <c:v>17.45</c:v>
                </c:pt>
                <c:pt idx="350">
                  <c:v>17.5</c:v>
                </c:pt>
                <c:pt idx="351">
                  <c:v>17.55</c:v>
                </c:pt>
                <c:pt idx="352">
                  <c:v>17.600000000000001</c:v>
                </c:pt>
                <c:pt idx="353">
                  <c:v>17.650000000000002</c:v>
                </c:pt>
                <c:pt idx="354">
                  <c:v>17.7</c:v>
                </c:pt>
                <c:pt idx="355">
                  <c:v>17.75</c:v>
                </c:pt>
                <c:pt idx="356">
                  <c:v>17.8</c:v>
                </c:pt>
                <c:pt idx="357">
                  <c:v>17.850000000000001</c:v>
                </c:pt>
                <c:pt idx="358">
                  <c:v>17.900000000000002</c:v>
                </c:pt>
                <c:pt idx="359">
                  <c:v>17.95</c:v>
                </c:pt>
                <c:pt idx="360">
                  <c:v>18</c:v>
                </c:pt>
                <c:pt idx="361">
                  <c:v>18.05</c:v>
                </c:pt>
                <c:pt idx="362">
                  <c:v>18.100000000000001</c:v>
                </c:pt>
                <c:pt idx="363">
                  <c:v>18.150000000000002</c:v>
                </c:pt>
                <c:pt idx="364">
                  <c:v>18.2</c:v>
                </c:pt>
                <c:pt idx="365">
                  <c:v>18.25</c:v>
                </c:pt>
                <c:pt idx="366">
                  <c:v>18.3</c:v>
                </c:pt>
                <c:pt idx="367">
                  <c:v>18.350000000000001</c:v>
                </c:pt>
                <c:pt idx="368">
                  <c:v>18.400000000000002</c:v>
                </c:pt>
                <c:pt idx="369">
                  <c:v>18.45</c:v>
                </c:pt>
                <c:pt idx="370">
                  <c:v>18.5</c:v>
                </c:pt>
                <c:pt idx="371">
                  <c:v>18.55</c:v>
                </c:pt>
                <c:pt idx="372">
                  <c:v>18.600000000000001</c:v>
                </c:pt>
                <c:pt idx="373">
                  <c:v>18.650000000000002</c:v>
                </c:pt>
                <c:pt idx="374">
                  <c:v>18.7</c:v>
                </c:pt>
                <c:pt idx="375">
                  <c:v>18.75</c:v>
                </c:pt>
                <c:pt idx="376">
                  <c:v>18.8</c:v>
                </c:pt>
                <c:pt idx="377">
                  <c:v>18.850000000000001</c:v>
                </c:pt>
                <c:pt idx="378">
                  <c:v>18.900000000000002</c:v>
                </c:pt>
                <c:pt idx="379">
                  <c:v>18.95</c:v>
                </c:pt>
                <c:pt idx="380">
                  <c:v>19</c:v>
                </c:pt>
                <c:pt idx="381">
                  <c:v>19.05</c:v>
                </c:pt>
                <c:pt idx="382">
                  <c:v>19.100000000000001</c:v>
                </c:pt>
                <c:pt idx="383">
                  <c:v>19.150000000000002</c:v>
                </c:pt>
                <c:pt idx="384">
                  <c:v>19.200000000000003</c:v>
                </c:pt>
                <c:pt idx="385">
                  <c:v>19.25</c:v>
                </c:pt>
                <c:pt idx="386">
                  <c:v>19.3</c:v>
                </c:pt>
                <c:pt idx="387">
                  <c:v>19.350000000000001</c:v>
                </c:pt>
                <c:pt idx="388">
                  <c:v>19.400000000000002</c:v>
                </c:pt>
                <c:pt idx="389">
                  <c:v>19.450000000000003</c:v>
                </c:pt>
                <c:pt idx="390">
                  <c:v>19.5</c:v>
                </c:pt>
                <c:pt idx="391">
                  <c:v>19.55</c:v>
                </c:pt>
                <c:pt idx="392">
                  <c:v>19.600000000000001</c:v>
                </c:pt>
                <c:pt idx="393">
                  <c:v>19.650000000000002</c:v>
                </c:pt>
                <c:pt idx="394">
                  <c:v>19.700000000000003</c:v>
                </c:pt>
                <c:pt idx="395">
                  <c:v>19.75</c:v>
                </c:pt>
                <c:pt idx="396">
                  <c:v>19.8</c:v>
                </c:pt>
                <c:pt idx="397">
                  <c:v>19.850000000000001</c:v>
                </c:pt>
                <c:pt idx="398">
                  <c:v>19.900000000000002</c:v>
                </c:pt>
                <c:pt idx="399">
                  <c:v>19.950000000000003</c:v>
                </c:pt>
                <c:pt idx="400">
                  <c:v>20</c:v>
                </c:pt>
                <c:pt idx="401">
                  <c:v>20.05</c:v>
                </c:pt>
                <c:pt idx="402">
                  <c:v>20.100000000000001</c:v>
                </c:pt>
                <c:pt idx="403">
                  <c:v>20.150000000000002</c:v>
                </c:pt>
                <c:pt idx="404">
                  <c:v>20.200000000000003</c:v>
                </c:pt>
                <c:pt idx="405">
                  <c:v>20.25</c:v>
                </c:pt>
                <c:pt idx="406">
                  <c:v>20.3</c:v>
                </c:pt>
                <c:pt idx="407">
                  <c:v>20.350000000000001</c:v>
                </c:pt>
                <c:pt idx="408">
                  <c:v>20.400000000000002</c:v>
                </c:pt>
                <c:pt idx="409">
                  <c:v>20.450000000000003</c:v>
                </c:pt>
                <c:pt idx="410">
                  <c:v>20.5</c:v>
                </c:pt>
                <c:pt idx="411">
                  <c:v>20.55</c:v>
                </c:pt>
                <c:pt idx="412">
                  <c:v>20.6</c:v>
                </c:pt>
                <c:pt idx="413">
                  <c:v>20.650000000000002</c:v>
                </c:pt>
                <c:pt idx="414">
                  <c:v>20.700000000000003</c:v>
                </c:pt>
                <c:pt idx="415">
                  <c:v>20.75</c:v>
                </c:pt>
                <c:pt idx="416">
                  <c:v>20.8</c:v>
                </c:pt>
                <c:pt idx="417">
                  <c:v>20.85</c:v>
                </c:pt>
                <c:pt idx="418">
                  <c:v>20.900000000000002</c:v>
                </c:pt>
                <c:pt idx="419">
                  <c:v>20.950000000000003</c:v>
                </c:pt>
                <c:pt idx="420">
                  <c:v>21</c:v>
                </c:pt>
                <c:pt idx="421">
                  <c:v>21.05</c:v>
                </c:pt>
                <c:pt idx="422">
                  <c:v>21.1</c:v>
                </c:pt>
                <c:pt idx="423">
                  <c:v>21.150000000000002</c:v>
                </c:pt>
                <c:pt idx="424">
                  <c:v>21.200000000000003</c:v>
                </c:pt>
                <c:pt idx="425">
                  <c:v>21.25</c:v>
                </c:pt>
                <c:pt idx="426">
                  <c:v>21.3</c:v>
                </c:pt>
                <c:pt idx="427">
                  <c:v>21.35</c:v>
                </c:pt>
                <c:pt idx="428">
                  <c:v>21.400000000000002</c:v>
                </c:pt>
                <c:pt idx="429">
                  <c:v>21.450000000000003</c:v>
                </c:pt>
                <c:pt idx="430">
                  <c:v>21.5</c:v>
                </c:pt>
                <c:pt idx="431">
                  <c:v>21.55</c:v>
                </c:pt>
                <c:pt idx="432">
                  <c:v>21.6</c:v>
                </c:pt>
                <c:pt idx="433">
                  <c:v>21.650000000000002</c:v>
                </c:pt>
                <c:pt idx="434">
                  <c:v>21.700000000000003</c:v>
                </c:pt>
                <c:pt idx="435">
                  <c:v>21.75</c:v>
                </c:pt>
                <c:pt idx="436">
                  <c:v>21.8</c:v>
                </c:pt>
                <c:pt idx="437">
                  <c:v>21.85</c:v>
                </c:pt>
                <c:pt idx="438">
                  <c:v>21.900000000000002</c:v>
                </c:pt>
                <c:pt idx="439">
                  <c:v>21.950000000000003</c:v>
                </c:pt>
                <c:pt idx="440">
                  <c:v>22</c:v>
                </c:pt>
                <c:pt idx="441">
                  <c:v>22.05</c:v>
                </c:pt>
                <c:pt idx="442">
                  <c:v>22.1</c:v>
                </c:pt>
                <c:pt idx="443">
                  <c:v>22.150000000000002</c:v>
                </c:pt>
                <c:pt idx="444">
                  <c:v>22.200000000000003</c:v>
                </c:pt>
                <c:pt idx="445">
                  <c:v>22.25</c:v>
                </c:pt>
                <c:pt idx="446">
                  <c:v>22.3</c:v>
                </c:pt>
                <c:pt idx="447">
                  <c:v>22.35</c:v>
                </c:pt>
                <c:pt idx="448">
                  <c:v>22.400000000000002</c:v>
                </c:pt>
                <c:pt idx="449">
                  <c:v>22.450000000000003</c:v>
                </c:pt>
                <c:pt idx="450">
                  <c:v>22.5</c:v>
                </c:pt>
                <c:pt idx="451">
                  <c:v>22.55</c:v>
                </c:pt>
                <c:pt idx="452">
                  <c:v>22.6</c:v>
                </c:pt>
                <c:pt idx="453">
                  <c:v>22.650000000000002</c:v>
                </c:pt>
                <c:pt idx="454">
                  <c:v>22.700000000000003</c:v>
                </c:pt>
                <c:pt idx="455">
                  <c:v>22.75</c:v>
                </c:pt>
                <c:pt idx="456">
                  <c:v>22.8</c:v>
                </c:pt>
                <c:pt idx="457">
                  <c:v>22.85</c:v>
                </c:pt>
                <c:pt idx="458">
                  <c:v>22.900000000000002</c:v>
                </c:pt>
                <c:pt idx="459">
                  <c:v>22.950000000000003</c:v>
                </c:pt>
                <c:pt idx="460">
                  <c:v>23</c:v>
                </c:pt>
                <c:pt idx="461">
                  <c:v>23.05</c:v>
                </c:pt>
                <c:pt idx="462">
                  <c:v>23.1</c:v>
                </c:pt>
                <c:pt idx="463">
                  <c:v>23.150000000000002</c:v>
                </c:pt>
                <c:pt idx="464">
                  <c:v>23.200000000000003</c:v>
                </c:pt>
                <c:pt idx="465">
                  <c:v>23.25</c:v>
                </c:pt>
                <c:pt idx="466">
                  <c:v>23.3</c:v>
                </c:pt>
                <c:pt idx="467">
                  <c:v>23.35</c:v>
                </c:pt>
                <c:pt idx="468">
                  <c:v>23.400000000000002</c:v>
                </c:pt>
                <c:pt idx="469">
                  <c:v>23.450000000000003</c:v>
                </c:pt>
                <c:pt idx="470">
                  <c:v>23.5</c:v>
                </c:pt>
                <c:pt idx="471">
                  <c:v>23.55</c:v>
                </c:pt>
                <c:pt idx="472">
                  <c:v>23.6</c:v>
                </c:pt>
                <c:pt idx="473">
                  <c:v>23.650000000000002</c:v>
                </c:pt>
                <c:pt idx="474">
                  <c:v>23.700000000000003</c:v>
                </c:pt>
                <c:pt idx="475">
                  <c:v>23.75</c:v>
                </c:pt>
                <c:pt idx="476">
                  <c:v>23.8</c:v>
                </c:pt>
                <c:pt idx="477">
                  <c:v>23.85</c:v>
                </c:pt>
                <c:pt idx="478">
                  <c:v>23.900000000000002</c:v>
                </c:pt>
                <c:pt idx="479">
                  <c:v>23.950000000000003</c:v>
                </c:pt>
                <c:pt idx="480">
                  <c:v>24</c:v>
                </c:pt>
                <c:pt idx="481">
                  <c:v>24.05</c:v>
                </c:pt>
                <c:pt idx="482">
                  <c:v>24.1</c:v>
                </c:pt>
                <c:pt idx="483">
                  <c:v>24.150000000000002</c:v>
                </c:pt>
                <c:pt idx="484">
                  <c:v>24.200000000000003</c:v>
                </c:pt>
                <c:pt idx="485">
                  <c:v>24.25</c:v>
                </c:pt>
                <c:pt idx="486">
                  <c:v>24.3</c:v>
                </c:pt>
                <c:pt idx="487">
                  <c:v>24.35</c:v>
                </c:pt>
                <c:pt idx="488">
                  <c:v>24.400000000000002</c:v>
                </c:pt>
                <c:pt idx="489">
                  <c:v>24.450000000000003</c:v>
                </c:pt>
                <c:pt idx="490">
                  <c:v>24.5</c:v>
                </c:pt>
                <c:pt idx="491">
                  <c:v>24.55</c:v>
                </c:pt>
                <c:pt idx="492">
                  <c:v>24.6</c:v>
                </c:pt>
                <c:pt idx="493">
                  <c:v>24.650000000000002</c:v>
                </c:pt>
                <c:pt idx="494">
                  <c:v>24.700000000000003</c:v>
                </c:pt>
                <c:pt idx="495">
                  <c:v>24.75</c:v>
                </c:pt>
                <c:pt idx="496">
                  <c:v>24.8</c:v>
                </c:pt>
                <c:pt idx="497">
                  <c:v>24.85</c:v>
                </c:pt>
                <c:pt idx="498">
                  <c:v>24.900000000000002</c:v>
                </c:pt>
                <c:pt idx="499">
                  <c:v>24.950000000000003</c:v>
                </c:pt>
                <c:pt idx="500">
                  <c:v>25</c:v>
                </c:pt>
                <c:pt idx="501">
                  <c:v>25.05</c:v>
                </c:pt>
                <c:pt idx="502">
                  <c:v>25.1</c:v>
                </c:pt>
                <c:pt idx="503">
                  <c:v>25.150000000000002</c:v>
                </c:pt>
                <c:pt idx="504">
                  <c:v>25.200000000000003</c:v>
                </c:pt>
                <c:pt idx="505">
                  <c:v>25.25</c:v>
                </c:pt>
                <c:pt idx="506">
                  <c:v>25.3</c:v>
                </c:pt>
                <c:pt idx="507">
                  <c:v>25.35</c:v>
                </c:pt>
                <c:pt idx="508">
                  <c:v>25.400000000000002</c:v>
                </c:pt>
                <c:pt idx="509">
                  <c:v>25.450000000000003</c:v>
                </c:pt>
                <c:pt idx="510">
                  <c:v>25.5</c:v>
                </c:pt>
                <c:pt idx="511">
                  <c:v>25.55</c:v>
                </c:pt>
                <c:pt idx="512">
                  <c:v>25.6</c:v>
                </c:pt>
                <c:pt idx="513">
                  <c:v>25.650000000000002</c:v>
                </c:pt>
                <c:pt idx="514">
                  <c:v>25.700000000000003</c:v>
                </c:pt>
                <c:pt idx="515">
                  <c:v>25.75</c:v>
                </c:pt>
                <c:pt idx="516">
                  <c:v>25.8</c:v>
                </c:pt>
                <c:pt idx="517">
                  <c:v>25.85</c:v>
                </c:pt>
                <c:pt idx="518">
                  <c:v>25.900000000000002</c:v>
                </c:pt>
                <c:pt idx="519">
                  <c:v>25.950000000000003</c:v>
                </c:pt>
                <c:pt idx="520">
                  <c:v>26</c:v>
                </c:pt>
                <c:pt idx="521">
                  <c:v>26.05</c:v>
                </c:pt>
                <c:pt idx="522">
                  <c:v>26.1</c:v>
                </c:pt>
                <c:pt idx="523">
                  <c:v>26.150000000000002</c:v>
                </c:pt>
                <c:pt idx="524">
                  <c:v>26.200000000000003</c:v>
                </c:pt>
                <c:pt idx="525">
                  <c:v>26.25</c:v>
                </c:pt>
                <c:pt idx="526">
                  <c:v>26.3</c:v>
                </c:pt>
                <c:pt idx="527">
                  <c:v>26.35</c:v>
                </c:pt>
                <c:pt idx="528">
                  <c:v>26.400000000000002</c:v>
                </c:pt>
                <c:pt idx="529">
                  <c:v>26.450000000000003</c:v>
                </c:pt>
                <c:pt idx="530">
                  <c:v>26.5</c:v>
                </c:pt>
                <c:pt idx="531">
                  <c:v>26.55</c:v>
                </c:pt>
                <c:pt idx="532">
                  <c:v>26.6</c:v>
                </c:pt>
                <c:pt idx="533">
                  <c:v>26.650000000000002</c:v>
                </c:pt>
                <c:pt idx="534">
                  <c:v>26.700000000000003</c:v>
                </c:pt>
                <c:pt idx="535">
                  <c:v>26.75</c:v>
                </c:pt>
                <c:pt idx="536">
                  <c:v>26.8</c:v>
                </c:pt>
                <c:pt idx="537">
                  <c:v>26.85</c:v>
                </c:pt>
                <c:pt idx="538">
                  <c:v>26.900000000000002</c:v>
                </c:pt>
                <c:pt idx="539">
                  <c:v>26.950000000000003</c:v>
                </c:pt>
                <c:pt idx="540">
                  <c:v>27</c:v>
                </c:pt>
                <c:pt idx="541">
                  <c:v>27.05</c:v>
                </c:pt>
                <c:pt idx="542">
                  <c:v>27.1</c:v>
                </c:pt>
                <c:pt idx="543">
                  <c:v>27.150000000000002</c:v>
                </c:pt>
                <c:pt idx="544">
                  <c:v>27.200000000000003</c:v>
                </c:pt>
                <c:pt idx="545">
                  <c:v>27.25</c:v>
                </c:pt>
                <c:pt idx="546">
                  <c:v>27.3</c:v>
                </c:pt>
                <c:pt idx="547">
                  <c:v>27.35</c:v>
                </c:pt>
                <c:pt idx="548">
                  <c:v>27.400000000000002</c:v>
                </c:pt>
                <c:pt idx="549">
                  <c:v>27.450000000000003</c:v>
                </c:pt>
                <c:pt idx="550">
                  <c:v>27.5</c:v>
                </c:pt>
                <c:pt idx="551">
                  <c:v>27.55</c:v>
                </c:pt>
                <c:pt idx="552">
                  <c:v>27.6</c:v>
                </c:pt>
                <c:pt idx="553">
                  <c:v>27.650000000000002</c:v>
                </c:pt>
                <c:pt idx="554">
                  <c:v>27.700000000000003</c:v>
                </c:pt>
                <c:pt idx="555">
                  <c:v>27.75</c:v>
                </c:pt>
                <c:pt idx="556">
                  <c:v>27.8</c:v>
                </c:pt>
                <c:pt idx="557">
                  <c:v>27.85</c:v>
                </c:pt>
                <c:pt idx="558">
                  <c:v>27.900000000000002</c:v>
                </c:pt>
                <c:pt idx="559">
                  <c:v>27.950000000000003</c:v>
                </c:pt>
                <c:pt idx="560">
                  <c:v>28</c:v>
                </c:pt>
                <c:pt idx="561">
                  <c:v>28.05</c:v>
                </c:pt>
                <c:pt idx="562">
                  <c:v>28.1</c:v>
                </c:pt>
                <c:pt idx="563">
                  <c:v>28.150000000000002</c:v>
                </c:pt>
                <c:pt idx="564">
                  <c:v>28.200000000000003</c:v>
                </c:pt>
                <c:pt idx="565">
                  <c:v>28.25</c:v>
                </c:pt>
                <c:pt idx="566">
                  <c:v>28.3</c:v>
                </c:pt>
                <c:pt idx="567">
                  <c:v>28.35</c:v>
                </c:pt>
                <c:pt idx="568">
                  <c:v>28.400000000000002</c:v>
                </c:pt>
                <c:pt idx="569">
                  <c:v>28.450000000000003</c:v>
                </c:pt>
                <c:pt idx="570">
                  <c:v>28.5</c:v>
                </c:pt>
                <c:pt idx="571">
                  <c:v>28.55</c:v>
                </c:pt>
                <c:pt idx="572">
                  <c:v>28.6</c:v>
                </c:pt>
                <c:pt idx="573">
                  <c:v>28.650000000000002</c:v>
                </c:pt>
                <c:pt idx="574">
                  <c:v>28.700000000000003</c:v>
                </c:pt>
                <c:pt idx="575">
                  <c:v>28.75</c:v>
                </c:pt>
                <c:pt idx="576">
                  <c:v>28.8</c:v>
                </c:pt>
                <c:pt idx="577">
                  <c:v>28.85</c:v>
                </c:pt>
                <c:pt idx="578">
                  <c:v>28.900000000000002</c:v>
                </c:pt>
                <c:pt idx="579">
                  <c:v>28.950000000000003</c:v>
                </c:pt>
                <c:pt idx="580">
                  <c:v>29</c:v>
                </c:pt>
                <c:pt idx="581">
                  <c:v>29.05</c:v>
                </c:pt>
                <c:pt idx="582">
                  <c:v>29.1</c:v>
                </c:pt>
                <c:pt idx="583">
                  <c:v>29.150000000000002</c:v>
                </c:pt>
                <c:pt idx="584">
                  <c:v>29.200000000000003</c:v>
                </c:pt>
                <c:pt idx="585">
                  <c:v>29.25</c:v>
                </c:pt>
                <c:pt idx="586">
                  <c:v>29.3</c:v>
                </c:pt>
                <c:pt idx="587">
                  <c:v>29.35</c:v>
                </c:pt>
                <c:pt idx="588">
                  <c:v>29.400000000000002</c:v>
                </c:pt>
                <c:pt idx="589">
                  <c:v>29.450000000000003</c:v>
                </c:pt>
                <c:pt idx="590">
                  <c:v>29.5</c:v>
                </c:pt>
                <c:pt idx="591">
                  <c:v>29.55</c:v>
                </c:pt>
                <c:pt idx="592">
                  <c:v>29.6</c:v>
                </c:pt>
                <c:pt idx="593">
                  <c:v>29.650000000000002</c:v>
                </c:pt>
                <c:pt idx="594">
                  <c:v>29.700000000000003</c:v>
                </c:pt>
                <c:pt idx="595">
                  <c:v>29.75</c:v>
                </c:pt>
                <c:pt idx="596">
                  <c:v>29.8</c:v>
                </c:pt>
                <c:pt idx="597">
                  <c:v>29.85</c:v>
                </c:pt>
                <c:pt idx="598">
                  <c:v>29.900000000000002</c:v>
                </c:pt>
                <c:pt idx="599">
                  <c:v>29.950000000000003</c:v>
                </c:pt>
                <c:pt idx="600">
                  <c:v>30</c:v>
                </c:pt>
              </c:numCache>
            </c:numRef>
          </c:cat>
          <c:val>
            <c:numRef>
              <c:f>'R(0, T) with NSS'!$V$5:$V$605</c:f>
              <c:numCache>
                <c:formatCode>General</c:formatCode>
                <c:ptCount val="601"/>
                <c:pt idx="1">
                  <c:v>1.6000183650388636E-2</c:v>
                </c:pt>
                <c:pt idx="2">
                  <c:v>1.5861257406255529E-2</c:v>
                </c:pt>
                <c:pt idx="3">
                  <c:v>1.5726506234450956E-2</c:v>
                </c:pt>
                <c:pt idx="4">
                  <c:v>1.5595791848858344E-2</c:v>
                </c:pt>
                <c:pt idx="5">
                  <c:v>1.5468982917959328E-2</c:v>
                </c:pt>
                <c:pt idx="6">
                  <c:v>1.5345954610199008E-2</c:v>
                </c:pt>
                <c:pt idx="7">
                  <c:v>1.5226588170947344E-2</c:v>
                </c:pt>
                <c:pt idx="8">
                  <c:v>1.5110770528876332E-2</c:v>
                </c:pt>
                <c:pt idx="9">
                  <c:v>1.4998393929720239E-2</c:v>
                </c:pt>
                <c:pt idx="10">
                  <c:v>1.4889355595524244E-2</c:v>
                </c:pt>
                <c:pt idx="11">
                  <c:v>1.478355740761559E-2</c:v>
                </c:pt>
                <c:pt idx="12">
                  <c:v>1.4680905611651262E-2</c:v>
                </c:pt>
                <c:pt idx="13">
                  <c:v>1.45813105432087E-2</c:v>
                </c:pt>
                <c:pt idx="14">
                  <c:v>1.4484686372490008E-2</c:v>
                </c:pt>
                <c:pt idx="15">
                  <c:v>1.4390950866808461E-2</c:v>
                </c:pt>
                <c:pt idx="16">
                  <c:v>1.4300025169616246E-2</c:v>
                </c:pt>
                <c:pt idx="17">
                  <c:v>1.4211833594918165E-2</c:v>
                </c:pt>
                <c:pt idx="18">
                  <c:v>1.4126303435994572E-2</c:v>
                </c:pt>
                <c:pt idx="19">
                  <c:v>1.4043364787430925E-2</c:v>
                </c:pt>
                <c:pt idx="20">
                  <c:v>1.396295037952036E-2</c:v>
                </c:pt>
                <c:pt idx="21">
                  <c:v>1.3884995424169646E-2</c:v>
                </c:pt>
                <c:pt idx="22">
                  <c:v>1.3809437471499111E-2</c:v>
                </c:pt>
                <c:pt idx="23">
                  <c:v>1.3736216276382674E-2</c:v>
                </c:pt>
                <c:pt idx="24">
                  <c:v>1.3665273674226548E-2</c:v>
                </c:pt>
                <c:pt idx="25">
                  <c:v>1.3596553465333405E-2</c:v>
                </c:pt>
                <c:pt idx="26">
                  <c:v>1.3530001307244304E-2</c:v>
                </c:pt>
                <c:pt idx="27">
                  <c:v>1.3465564614492831E-2</c:v>
                </c:pt>
                <c:pt idx="28">
                  <c:v>1.3403192465245017E-2</c:v>
                </c:pt>
                <c:pt idx="29">
                  <c:v>1.3342835514335709E-2</c:v>
                </c:pt>
                <c:pt idx="30">
                  <c:v>1.3284445912245669E-2</c:v>
                </c:pt>
                <c:pt idx="31">
                  <c:v>1.3227977229595934E-2</c:v>
                </c:pt>
                <c:pt idx="32">
                  <c:v>1.3173384386765494E-2</c:v>
                </c:pt>
                <c:pt idx="33">
                  <c:v>1.3120623588265821E-2</c:v>
                </c:pt>
                <c:pt idx="34">
                  <c:v>1.3069652261531794E-2</c:v>
                </c:pt>
                <c:pt idx="35">
                  <c:v>1.3020428999812272E-2</c:v>
                </c:pt>
                <c:pt idx="36">
                  <c:v>1.2972913508866073E-2</c:v>
                </c:pt>
                <c:pt idx="37">
                  <c:v>1.2927066557189839E-2</c:v>
                </c:pt>
                <c:pt idx="38">
                  <c:v>1.2882849929523611E-2</c:v>
                </c:pt>
                <c:pt idx="39">
                  <c:v>1.2840226383397988E-2</c:v>
                </c:pt>
                <c:pt idx="40">
                  <c:v>1.2799159608503526E-2</c:v>
                </c:pt>
                <c:pt idx="41">
                  <c:v>1.2759614188678596E-2</c:v>
                </c:pt>
                <c:pt idx="42">
                  <c:v>1.272155556632661E-2</c:v>
                </c:pt>
                <c:pt idx="43">
                  <c:v>1.2684950009086818E-2</c:v>
                </c:pt>
                <c:pt idx="44">
                  <c:v>1.2649764578595638E-2</c:v>
                </c:pt>
                <c:pt idx="45">
                  <c:v>1.2615967101187205E-2</c:v>
                </c:pt>
                <c:pt idx="46">
                  <c:v>1.2583526140392539E-2</c:v>
                </c:pt>
                <c:pt idx="47">
                  <c:v>1.2552410971107111E-2</c:v>
                </c:pt>
                <c:pt idx="48">
                  <c:v>1.2522591555305773E-2</c:v>
                </c:pt>
                <c:pt idx="49">
                  <c:v>1.249403851919295E-2</c:v>
                </c:pt>
                <c:pt idx="50">
                  <c:v>1.2466723131684102E-2</c:v>
                </c:pt>
                <c:pt idx="51">
                  <c:v>1.2440617284121878E-2</c:v>
                </c:pt>
                <c:pt idx="52">
                  <c:v>1.2415693471137759E-2</c:v>
                </c:pt>
                <c:pt idx="53">
                  <c:v>1.2391924772576147E-2</c:v>
                </c:pt>
                <c:pt idx="54">
                  <c:v>1.2369284836404169E-2</c:v>
                </c:pt>
                <c:pt idx="55">
                  <c:v>1.2347747862536129E-2</c:v>
                </c:pt>
                <c:pt idx="56">
                  <c:v>1.2327288587506587E-2</c:v>
                </c:pt>
                <c:pt idx="57">
                  <c:v>1.2307882269931097E-2</c:v>
                </c:pt>
                <c:pt idx="58">
                  <c:v>1.228950467669811E-2</c:v>
                </c:pt>
                <c:pt idx="59">
                  <c:v>1.2272132069839679E-2</c:v>
                </c:pt>
                <c:pt idx="60">
                  <c:v>1.225574119403265E-2</c:v>
                </c:pt>
                <c:pt idx="61">
                  <c:v>1.2240309264685369E-2</c:v>
                </c:pt>
                <c:pt idx="62">
                  <c:v>1.2225813956568656E-2</c:v>
                </c:pt>
                <c:pt idx="63">
                  <c:v>1.2212233392952583E-2</c:v>
                </c:pt>
                <c:pt idx="64">
                  <c:v>1.2199546135213631E-2</c:v>
                </c:pt>
                <c:pt idx="65">
                  <c:v>1.2187731172879485E-2</c:v>
                </c:pt>
                <c:pt idx="66">
                  <c:v>1.217676791408117E-2</c:v>
                </c:pt>
                <c:pt idx="67">
                  <c:v>1.2166636176384457E-2</c:v>
                </c:pt>
                <c:pt idx="68">
                  <c:v>1.2157316177974834E-2</c:v>
                </c:pt>
                <c:pt idx="69">
                  <c:v>1.214878852917194E-2</c:v>
                </c:pt>
                <c:pt idx="70">
                  <c:v>1.2141034224251598E-2</c:v>
                </c:pt>
                <c:pt idx="71">
                  <c:v>1.2134034633554957E-2</c:v>
                </c:pt>
                <c:pt idx="72">
                  <c:v>1.2127771495865924E-2</c:v>
                </c:pt>
                <c:pt idx="73">
                  <c:v>1.2122226911039626E-2</c:v>
                </c:pt>
                <c:pt idx="74">
                  <c:v>1.2117383332865793E-2</c:v>
                </c:pt>
                <c:pt idx="75">
                  <c:v>1.2113223562152296E-2</c:v>
                </c:pt>
                <c:pt idx="76">
                  <c:v>1.2109730740015277E-2</c:v>
                </c:pt>
                <c:pt idx="77">
                  <c:v>1.2106888341363201E-2</c:v>
                </c:pt>
                <c:pt idx="78">
                  <c:v>1.2104680168563281E-2</c:v>
                </c:pt>
                <c:pt idx="79">
                  <c:v>1.2103090345279618E-2</c:v>
                </c:pt>
                <c:pt idx="80">
                  <c:v>1.210210331047314E-2</c:v>
                </c:pt>
                <c:pt idx="81">
                  <c:v>1.2101703812554286E-2</c:v>
                </c:pt>
                <c:pt idx="82">
                  <c:v>1.2101876903680073E-2</c:v>
                </c:pt>
                <c:pt idx="83">
                  <c:v>1.21026079341878E-2</c:v>
                </c:pt>
                <c:pt idx="84">
                  <c:v>1.2103882547158273E-2</c:v>
                </c:pt>
                <c:pt idx="85">
                  <c:v>1.210568667310207E-2</c:v>
                </c:pt>
                <c:pt idx="86">
                  <c:v>1.2108006524762658E-2</c:v>
                </c:pt>
                <c:pt idx="87">
                  <c:v>1.2110828592030956E-2</c:v>
                </c:pt>
                <c:pt idx="88">
                  <c:v>1.2114139636966108E-2</c:v>
                </c:pt>
                <c:pt idx="89">
                  <c:v>1.2117926688917728E-2</c:v>
                </c:pt>
                <c:pt idx="90">
                  <c:v>1.2122177039745354E-2</c:v>
                </c:pt>
                <c:pt idx="91">
                  <c:v>1.2126878239130921E-2</c:v>
                </c:pt>
                <c:pt idx="92">
                  <c:v>1.2132018089980724E-2</c:v>
                </c:pt>
                <c:pt idx="93">
                  <c:v>1.2137584643913284E-2</c:v>
                </c:pt>
                <c:pt idx="94">
                  <c:v>1.2143566196830054E-2</c:v>
                </c:pt>
                <c:pt idx="95">
                  <c:v>1.2149951284565953E-2</c:v>
                </c:pt>
                <c:pt idx="96">
                  <c:v>1.2156728678617147E-2</c:v>
                </c:pt>
                <c:pt idx="97">
                  <c:v>1.2163887381943416E-2</c:v>
                </c:pt>
                <c:pt idx="98">
                  <c:v>1.2171416624842932E-2</c:v>
                </c:pt>
                <c:pt idx="99">
                  <c:v>1.2179305860897187E-2</c:v>
                </c:pt>
                <c:pt idx="100">
                  <c:v>1.2187544762984176E-2</c:v>
                </c:pt>
                <c:pt idx="101">
                  <c:v>1.2196123219357919E-2</c:v>
                </c:pt>
                <c:pt idx="102">
                  <c:v>1.2205031329792587E-2</c:v>
                </c:pt>
                <c:pt idx="103">
                  <c:v>1.2214259401789712E-2</c:v>
                </c:pt>
                <c:pt idx="104">
                  <c:v>1.2223797946846918E-2</c:v>
                </c:pt>
                <c:pt idx="105">
                  <c:v>1.223363767678675E-2</c:v>
                </c:pt>
                <c:pt idx="106">
                  <c:v>1.2243769500144375E-2</c:v>
                </c:pt>
                <c:pt idx="107">
                  <c:v>1.2254184518612909E-2</c:v>
                </c:pt>
                <c:pt idx="108">
                  <c:v>1.2264874023545124E-2</c:v>
                </c:pt>
                <c:pt idx="109">
                  <c:v>1.22758294925106E-2</c:v>
                </c:pt>
                <c:pt idx="110">
                  <c:v>1.2287042585907175E-2</c:v>
                </c:pt>
                <c:pt idx="111">
                  <c:v>1.22985051436258E-2</c:v>
                </c:pt>
                <c:pt idx="112">
                  <c:v>1.231020918176785E-2</c:v>
                </c:pt>
                <c:pt idx="113">
                  <c:v>1.2322146889414017E-2</c:v>
                </c:pt>
                <c:pt idx="114">
                  <c:v>1.233431062544397E-2</c:v>
                </c:pt>
                <c:pt idx="115">
                  <c:v>1.2346692915406009E-2</c:v>
                </c:pt>
                <c:pt idx="116">
                  <c:v>1.2359286448435881E-2</c:v>
                </c:pt>
                <c:pt idx="117">
                  <c:v>1.237208407422412E-2</c:v>
                </c:pt>
                <c:pt idx="118">
                  <c:v>1.2385078800031174E-2</c:v>
                </c:pt>
                <c:pt idx="119">
                  <c:v>1.2398263787749601E-2</c:v>
                </c:pt>
                <c:pt idx="120">
                  <c:v>1.2411632351012759E-2</c:v>
                </c:pt>
                <c:pt idx="121">
                  <c:v>1.2425177952349299E-2</c:v>
                </c:pt>
                <c:pt idx="122">
                  <c:v>1.2438894200382879E-2</c:v>
                </c:pt>
                <c:pt idx="123">
                  <c:v>1.2452774847076483E-2</c:v>
                </c:pt>
                <c:pt idx="124">
                  <c:v>1.2466813785020767E-2</c:v>
                </c:pt>
                <c:pt idx="125">
                  <c:v>1.2481005044765861E-2</c:v>
                </c:pt>
                <c:pt idx="126">
                  <c:v>1.2495342792196107E-2</c:v>
                </c:pt>
                <c:pt idx="127">
                  <c:v>1.2509821325947062E-2</c:v>
                </c:pt>
                <c:pt idx="128">
                  <c:v>1.2524435074864441E-2</c:v>
                </c:pt>
                <c:pt idx="129">
                  <c:v>1.2539178595504243E-2</c:v>
                </c:pt>
                <c:pt idx="130">
                  <c:v>1.2554046569673696E-2</c:v>
                </c:pt>
                <c:pt idx="131">
                  <c:v>1.2569033802012453E-2</c:v>
                </c:pt>
                <c:pt idx="132">
                  <c:v>1.2584135217613521E-2</c:v>
                </c:pt>
                <c:pt idx="133">
                  <c:v>1.2599345859683437E-2</c:v>
                </c:pt>
                <c:pt idx="134">
                  <c:v>1.2614660887241214E-2</c:v>
                </c:pt>
                <c:pt idx="135">
                  <c:v>1.2630075572855535E-2</c:v>
                </c:pt>
                <c:pt idx="136">
                  <c:v>1.2645585300419716E-2</c:v>
                </c:pt>
                <c:pt idx="137">
                  <c:v>1.2661185562963966E-2</c:v>
                </c:pt>
                <c:pt idx="138">
                  <c:v>1.2676871960504474E-2</c:v>
                </c:pt>
                <c:pt idx="139">
                  <c:v>1.2692640197928819E-2</c:v>
                </c:pt>
                <c:pt idx="140">
                  <c:v>1.2708486082917275E-2</c:v>
                </c:pt>
                <c:pt idx="141">
                  <c:v>1.272440552389947E-2</c:v>
                </c:pt>
                <c:pt idx="142">
                  <c:v>1.2740394528046064E-2</c:v>
                </c:pt>
                <c:pt idx="143">
                  <c:v>1.2756449199294813E-2</c:v>
                </c:pt>
                <c:pt idx="144">
                  <c:v>1.2772565736410748E-2</c:v>
                </c:pt>
                <c:pt idx="145">
                  <c:v>1.2788740431079828E-2</c:v>
                </c:pt>
                <c:pt idx="146">
                  <c:v>1.2804969666035795E-2</c:v>
                </c:pt>
                <c:pt idx="147">
                  <c:v>1.2821249913219606E-2</c:v>
                </c:pt>
                <c:pt idx="148">
                  <c:v>1.2837577731971157E-2</c:v>
                </c:pt>
                <c:pt idx="149">
                  <c:v>1.2853949767252737E-2</c:v>
                </c:pt>
                <c:pt idx="150">
                  <c:v>1.2870362747903843E-2</c:v>
                </c:pt>
                <c:pt idx="151">
                  <c:v>1.288681348492686E-2</c:v>
                </c:pt>
                <c:pt idx="152">
                  <c:v>1.2903298869803223E-2</c:v>
                </c:pt>
                <c:pt idx="153">
                  <c:v>1.2919815872839609E-2</c:v>
                </c:pt>
                <c:pt idx="154">
                  <c:v>1.2936361541543722E-2</c:v>
                </c:pt>
                <c:pt idx="155">
                  <c:v>1.2952932999029242E-2</c:v>
                </c:pt>
                <c:pt idx="156">
                  <c:v>1.2969527442449544E-2</c:v>
                </c:pt>
                <c:pt idx="157">
                  <c:v>1.2986142141459725E-2</c:v>
                </c:pt>
                <c:pt idx="158">
                  <c:v>1.3002774436706584E-2</c:v>
                </c:pt>
                <c:pt idx="159">
                  <c:v>1.3019421738346028E-2</c:v>
                </c:pt>
                <c:pt idx="160">
                  <c:v>1.3036081524587654E-2</c:v>
                </c:pt>
                <c:pt idx="161">
                  <c:v>1.3052751340265957E-2</c:v>
                </c:pt>
                <c:pt idx="162">
                  <c:v>1.3069428795437833E-2</c:v>
                </c:pt>
                <c:pt idx="163">
                  <c:v>1.3086111564005954E-2</c:v>
                </c:pt>
                <c:pt idx="164">
                  <c:v>1.3102797382367653E-2</c:v>
                </c:pt>
                <c:pt idx="165">
                  <c:v>1.3119484048088836E-2</c:v>
                </c:pt>
                <c:pt idx="166">
                  <c:v>1.3136169418602687E-2</c:v>
                </c:pt>
                <c:pt idx="167">
                  <c:v>1.315285140993259E-2</c:v>
                </c:pt>
                <c:pt idx="168">
                  <c:v>1.3169527995439034E-2</c:v>
                </c:pt>
                <c:pt idx="169">
                  <c:v>1.3186197204590081E-2</c:v>
                </c:pt>
                <c:pt idx="170">
                  <c:v>1.3202857121754964E-2</c:v>
                </c:pt>
                <c:pt idx="171">
                  <c:v>1.3219505885020539E-2</c:v>
                </c:pt>
                <c:pt idx="172">
                  <c:v>1.3236141685030156E-2</c:v>
                </c:pt>
                <c:pt idx="173">
                  <c:v>1.3252762763844602E-2</c:v>
                </c:pt>
                <c:pt idx="174">
                  <c:v>1.3269367413824774E-2</c:v>
                </c:pt>
                <c:pt idx="175">
                  <c:v>1.3285953976535701E-2</c:v>
                </c:pt>
                <c:pt idx="176">
                  <c:v>1.3302520841671595E-2</c:v>
                </c:pt>
                <c:pt idx="177">
                  <c:v>1.3319066446001551E-2</c:v>
                </c:pt>
                <c:pt idx="178">
                  <c:v>1.3335589272335569E-2</c:v>
                </c:pt>
                <c:pt idx="179">
                  <c:v>1.3352087848510552E-2</c:v>
                </c:pt>
                <c:pt idx="180">
                  <c:v>1.3368560746395964E-2</c:v>
                </c:pt>
                <c:pt idx="181">
                  <c:v>1.3385006580918797E-2</c:v>
                </c:pt>
                <c:pt idx="182">
                  <c:v>1.3401424009107515E-2</c:v>
                </c:pt>
                <c:pt idx="183">
                  <c:v>1.3417811729154676E-2</c:v>
                </c:pt>
                <c:pt idx="184">
                  <c:v>1.3434168479497877E-2</c:v>
                </c:pt>
                <c:pt idx="185">
                  <c:v>1.3450493037918764E-2</c:v>
                </c:pt>
                <c:pt idx="186">
                  <c:v>1.3466784220659733E-2</c:v>
                </c:pt>
                <c:pt idx="187">
                  <c:v>1.348304088155805E-2</c:v>
                </c:pt>
                <c:pt idx="188">
                  <c:v>1.3499261911197085E-2</c:v>
                </c:pt>
                <c:pt idx="189">
                  <c:v>1.3515446236074351E-2</c:v>
                </c:pt>
                <c:pt idx="190">
                  <c:v>1.353159281778607E-2</c:v>
                </c:pt>
                <c:pt idx="191">
                  <c:v>1.3547700652227955E-2</c:v>
                </c:pt>
                <c:pt idx="192">
                  <c:v>1.3563768768811924E-2</c:v>
                </c:pt>
                <c:pt idx="193">
                  <c:v>1.3579796229698503E-2</c:v>
                </c:pt>
                <c:pt idx="194">
                  <c:v>1.3595782129044576E-2</c:v>
                </c:pt>
                <c:pt idx="195">
                  <c:v>1.3611725592266231E-2</c:v>
                </c:pt>
                <c:pt idx="196">
                  <c:v>1.3627625775316479E-2</c:v>
                </c:pt>
                <c:pt idx="197">
                  <c:v>1.364348186397752E-2</c:v>
                </c:pt>
                <c:pt idx="198">
                  <c:v>1.36592930731673E-2</c:v>
                </c:pt>
                <c:pt idx="199">
                  <c:v>1.3675058646260108E-2</c:v>
                </c:pt>
                <c:pt idx="200">
                  <c:v>1.3690777854421011E-2</c:v>
                </c:pt>
                <c:pt idx="201">
                  <c:v>1.370644999595378E-2</c:v>
                </c:pt>
                <c:pt idx="202">
                  <c:v>1.372207439566211E-2</c:v>
                </c:pt>
                <c:pt idx="203">
                  <c:v>1.3737650404223926E-2</c:v>
                </c:pt>
                <c:pt idx="204">
                  <c:v>1.3753177397578453E-2</c:v>
                </c:pt>
                <c:pt idx="205">
                  <c:v>1.3768654776325885E-2</c:v>
                </c:pt>
                <c:pt idx="206">
                  <c:v>1.3784081965139387E-2</c:v>
                </c:pt>
                <c:pt idx="207">
                  <c:v>1.3799458412189203E-2</c:v>
                </c:pt>
                <c:pt idx="208">
                  <c:v>1.381478358857865E-2</c:v>
                </c:pt>
                <c:pt idx="209">
                  <c:v>1.38300569877918E-2</c:v>
                </c:pt>
                <c:pt idx="210">
                  <c:v>1.3845278125152554E-2</c:v>
                </c:pt>
                <c:pt idx="211">
                  <c:v>1.3860446537295023E-2</c:v>
                </c:pt>
                <c:pt idx="212">
                  <c:v>1.3875561781644839E-2</c:v>
                </c:pt>
                <c:pt idx="213">
                  <c:v>1.3890623435911378E-2</c:v>
                </c:pt>
                <c:pt idx="214">
                  <c:v>1.3905631097590503E-2</c:v>
                </c:pt>
                <c:pt idx="215">
                  <c:v>1.3920584383477791E-2</c:v>
                </c:pt>
                <c:pt idx="216">
                  <c:v>1.393548292919188E-2</c:v>
                </c:pt>
                <c:pt idx="217">
                  <c:v>1.3950326388707957E-2</c:v>
                </c:pt>
                <c:pt idx="218">
                  <c:v>1.3965114433900933E-2</c:v>
                </c:pt>
                <c:pt idx="219">
                  <c:v>1.3979846754098364E-2</c:v>
                </c:pt>
                <c:pt idx="220">
                  <c:v>1.3994523055642766E-2</c:v>
                </c:pt>
                <c:pt idx="221">
                  <c:v>1.4009143061463222E-2</c:v>
                </c:pt>
                <c:pt idx="222">
                  <c:v>1.4023706510656091E-2</c:v>
                </c:pt>
                <c:pt idx="223">
                  <c:v>1.4038213158074596E-2</c:v>
                </c:pt>
                <c:pt idx="224">
                  <c:v>1.4052662773927211E-2</c:v>
                </c:pt>
                <c:pt idx="225">
                  <c:v>1.4067055143384579E-2</c:v>
                </c:pt>
                <c:pt idx="226">
                  <c:v>1.4081390066194872E-2</c:v>
                </c:pt>
                <c:pt idx="227">
                  <c:v>1.4095667356307372E-2</c:v>
                </c:pt>
                <c:pt idx="228">
                  <c:v>1.4109886841504146E-2</c:v>
                </c:pt>
                <c:pt idx="229">
                  <c:v>1.4124048363039664E-2</c:v>
                </c:pt>
                <c:pt idx="230">
                  <c:v>1.4138151775288162E-2</c:v>
                </c:pt>
                <c:pt idx="231">
                  <c:v>1.4152196945398649E-2</c:v>
                </c:pt>
                <c:pt idx="232">
                  <c:v>1.4166183752957383E-2</c:v>
                </c:pt>
                <c:pt idx="233">
                  <c:v>1.4180112089657627E-2</c:v>
                </c:pt>
                <c:pt idx="234">
                  <c:v>1.4193981858976672E-2</c:v>
                </c:pt>
                <c:pt idx="235">
                  <c:v>1.42077929758598E-2</c:v>
                </c:pt>
                <c:pt idx="236">
                  <c:v>1.4221545366411219E-2</c:v>
                </c:pt>
                <c:pt idx="237">
                  <c:v>1.4235238967591716E-2</c:v>
                </c:pt>
                <c:pt idx="238">
                  <c:v>1.4248873726922953E-2</c:v>
                </c:pt>
                <c:pt idx="239">
                  <c:v>1.4262449602198277E-2</c:v>
                </c:pt>
                <c:pt idx="240">
                  <c:v>1.4275966561199848E-2</c:v>
                </c:pt>
                <c:pt idx="241">
                  <c:v>1.4289424581422053E-2</c:v>
                </c:pt>
                <c:pt idx="242">
                  <c:v>1.4302823649801011E-2</c:v>
                </c:pt>
                <c:pt idx="243">
                  <c:v>1.4316163762450073E-2</c:v>
                </c:pt>
                <c:pt idx="244">
                  <c:v>1.4329444924401195E-2</c:v>
                </c:pt>
                <c:pt idx="245">
                  <c:v>1.4342667149352076E-2</c:v>
                </c:pt>
                <c:pt idx="246">
                  <c:v>1.4355830459418894E-2</c:v>
                </c:pt>
                <c:pt idx="247">
                  <c:v>1.4368934884894621E-2</c:v>
                </c:pt>
                <c:pt idx="248">
                  <c:v>1.4381980464012711E-2</c:v>
                </c:pt>
                <c:pt idx="249">
                  <c:v>1.4394967242716111E-2</c:v>
                </c:pt>
                <c:pt idx="250">
                  <c:v>1.4407895274431452E-2</c:v>
                </c:pt>
                <c:pt idx="251">
                  <c:v>1.4420764619848321E-2</c:v>
                </c:pt>
                <c:pt idx="252">
                  <c:v>1.4433575346703583E-2</c:v>
                </c:pt>
                <c:pt idx="253">
                  <c:v>1.4446327529570485E-2</c:v>
                </c:pt>
                <c:pt idx="254">
                  <c:v>1.4459021249652646E-2</c:v>
                </c:pt>
                <c:pt idx="255">
                  <c:v>1.4471656594582657E-2</c:v>
                </c:pt>
                <c:pt idx="256">
                  <c:v>1.4484233658225324E-2</c:v>
                </c:pt>
                <c:pt idx="257">
                  <c:v>1.4496752540485386E-2</c:v>
                </c:pt>
                <c:pt idx="258">
                  <c:v>1.4509213347119628E-2</c:v>
                </c:pt>
                <c:pt idx="259">
                  <c:v>1.4521616189553357E-2</c:v>
                </c:pt>
                <c:pt idx="260">
                  <c:v>1.4533961184701025E-2</c:v>
                </c:pt>
                <c:pt idx="261">
                  <c:v>1.4546248454791064E-2</c:v>
                </c:pt>
                <c:pt idx="262">
                  <c:v>1.4558478127194737E-2</c:v>
                </c:pt>
                <c:pt idx="263">
                  <c:v>1.4570650334258972E-2</c:v>
                </c:pt>
                <c:pt idx="264">
                  <c:v>1.4582765213143063E-2</c:v>
                </c:pt>
                <c:pt idx="265">
                  <c:v>1.4594822905659211E-2</c:v>
                </c:pt>
                <c:pt idx="266">
                  <c:v>1.4606823558116766E-2</c:v>
                </c:pt>
                <c:pt idx="267">
                  <c:v>1.4618767321170116E-2</c:v>
                </c:pt>
                <c:pt idx="268">
                  <c:v>1.4630654349670178E-2</c:v>
                </c:pt>
                <c:pt idx="269">
                  <c:v>1.4642484802519369E-2</c:v>
                </c:pt>
                <c:pt idx="270">
                  <c:v>1.4654258842529988E-2</c:v>
                </c:pt>
                <c:pt idx="271">
                  <c:v>1.4665976636285983E-2</c:v>
                </c:pt>
                <c:pt idx="272">
                  <c:v>1.4677638354007989E-2</c:v>
                </c:pt>
                <c:pt idx="273">
                  <c:v>1.4689244169421571E-2</c:v>
                </c:pt>
                <c:pt idx="274">
                  <c:v>1.4700794259628641E-2</c:v>
                </c:pt>
                <c:pt idx="275">
                  <c:v>1.4712288804981911E-2</c:v>
                </c:pt>
                <c:pt idx="276">
                  <c:v>1.4723727988962421E-2</c:v>
                </c:pt>
                <c:pt idx="277">
                  <c:v>1.473511199805997E-2</c:v>
                </c:pt>
                <c:pt idx="278">
                  <c:v>1.4746441021656453E-2</c:v>
                </c:pt>
                <c:pt idx="279">
                  <c:v>1.4757715251912036E-2</c:v>
                </c:pt>
                <c:pt idx="280">
                  <c:v>1.4768934883654106E-2</c:v>
                </c:pt>
                <c:pt idx="281">
                  <c:v>1.4780100114268885E-2</c:v>
                </c:pt>
                <c:pt idx="282">
                  <c:v>1.4791211143595762E-2</c:v>
                </c:pt>
                <c:pt idx="283">
                  <c:v>1.480226817382416E-2</c:v>
                </c:pt>
                <c:pt idx="284">
                  <c:v>1.4813271409392995E-2</c:v>
                </c:pt>
                <c:pt idx="285">
                  <c:v>1.4824221056892576E-2</c:v>
                </c:pt>
                <c:pt idx="286">
                  <c:v>1.4835117324968977E-2</c:v>
                </c:pt>
                <c:pt idx="287">
                  <c:v>1.484596042423075E-2</c:v>
                </c:pt>
                <c:pt idx="288">
                  <c:v>1.4856750567157996E-2</c:v>
                </c:pt>
                <c:pt idx="289">
                  <c:v>1.4867487968013711E-2</c:v>
                </c:pt>
                <c:pt idx="290">
                  <c:v>1.4878172842757362E-2</c:v>
                </c:pt>
                <c:pt idx="291">
                  <c:v>1.4888805408960622E-2</c:v>
                </c:pt>
                <c:pt idx="292">
                  <c:v>1.4899385885725267E-2</c:v>
                </c:pt>
                <c:pt idx="293">
                  <c:v>1.4909914493603167E-2</c:v>
                </c:pt>
                <c:pt idx="294">
                  <c:v>1.4920391454518274E-2</c:v>
                </c:pt>
                <c:pt idx="295">
                  <c:v>1.4930816991690672E-2</c:v>
                </c:pt>
                <c:pt idx="296">
                  <c:v>1.4941191329562536E-2</c:v>
                </c:pt>
                <c:pt idx="297">
                  <c:v>1.4951514693726008E-2</c:v>
                </c:pt>
                <c:pt idx="298">
                  <c:v>1.4961787310852973E-2</c:v>
                </c:pt>
                <c:pt idx="299">
                  <c:v>1.497200940862663E-2</c:v>
                </c:pt>
                <c:pt idx="300">
                  <c:v>1.4982181215674881E-2</c:v>
                </c:pt>
                <c:pt idx="301">
                  <c:v>1.4992302961505444E-2</c:v>
                </c:pt>
                <c:pt idx="302">
                  <c:v>1.5002374876442702E-2</c:v>
                </c:pt>
                <c:pt idx="303">
                  <c:v>1.5012397191566206E-2</c:v>
                </c:pt>
                <c:pt idx="304">
                  <c:v>1.5022370138650844E-2</c:v>
                </c:pt>
                <c:pt idx="305">
                  <c:v>1.5032293950108563E-2</c:v>
                </c:pt>
                <c:pt idx="306">
                  <c:v>1.5042168858931714E-2</c:v>
                </c:pt>
                <c:pt idx="307">
                  <c:v>1.5051995098637892E-2</c:v>
                </c:pt>
                <c:pt idx="308">
                  <c:v>1.506177290321626E-2</c:v>
                </c:pt>
                <c:pt idx="309">
                  <c:v>1.5071502507075387E-2</c:v>
                </c:pt>
                <c:pt idx="310">
                  <c:v>1.508118414499247E-2</c:v>
                </c:pt>
                <c:pt idx="311">
                  <c:v>1.5090818052063987E-2</c:v>
                </c:pt>
                <c:pt idx="312">
                  <c:v>1.510040446365768E-2</c:v>
                </c:pt>
                <c:pt idx="313">
                  <c:v>1.5109943615365915E-2</c:v>
                </c:pt>
                <c:pt idx="314">
                  <c:v>1.5119435742960329E-2</c:v>
                </c:pt>
                <c:pt idx="315">
                  <c:v>1.5128881082347764E-2</c:v>
                </c:pt>
                <c:pt idx="316">
                  <c:v>1.513827986952743E-2</c:v>
                </c:pt>
                <c:pt idx="317">
                  <c:v>1.5147632340549303E-2</c:v>
                </c:pt>
                <c:pt idx="318">
                  <c:v>1.5156938731473729E-2</c:v>
                </c:pt>
                <c:pt idx="319">
                  <c:v>1.516619927833217E-2</c:v>
                </c:pt>
                <c:pt idx="320">
                  <c:v>1.5175414217089086E-2</c:v>
                </c:pt>
                <c:pt idx="321">
                  <c:v>1.5184583783604981E-2</c:v>
                </c:pt>
                <c:pt idx="322">
                  <c:v>1.519370821360045E-2</c:v>
                </c:pt>
                <c:pt idx="323">
                  <c:v>1.5202787742621376E-2</c:v>
                </c:pt>
                <c:pt idx="324">
                  <c:v>1.5211822606005114E-2</c:v>
                </c:pt>
                <c:pt idx="325">
                  <c:v>1.5220813038847699E-2</c:v>
                </c:pt>
                <c:pt idx="326">
                  <c:v>1.522975927597206E-2</c:v>
                </c:pt>
                <c:pt idx="327">
                  <c:v>1.5238661551897195E-2</c:v>
                </c:pt>
                <c:pt idx="328">
                  <c:v>1.5247520100808265E-2</c:v>
                </c:pt>
                <c:pt idx="329">
                  <c:v>1.5256335156527676E-2</c:v>
                </c:pt>
                <c:pt idx="330">
                  <c:v>1.5265106952486993E-2</c:v>
                </c:pt>
                <c:pt idx="331">
                  <c:v>1.5273835721699783E-2</c:v>
                </c:pt>
                <c:pt idx="332">
                  <c:v>1.5282521696735303E-2</c:v>
                </c:pt>
                <c:pt idx="333">
                  <c:v>1.5291165109693024E-2</c:v>
                </c:pt>
                <c:pt idx="334">
                  <c:v>1.5299766192177986E-2</c:v>
                </c:pt>
                <c:pt idx="335">
                  <c:v>1.5308325175276962E-2</c:v>
                </c:pt>
                <c:pt idx="336">
                  <c:v>1.5316842289535379E-2</c:v>
                </c:pt>
                <c:pt idx="337">
                  <c:v>1.5325317764935016E-2</c:v>
                </c:pt>
                <c:pt idx="338">
                  <c:v>1.5333751830872468E-2</c:v>
                </c:pt>
                <c:pt idx="339">
                  <c:v>1.5342144716138331E-2</c:v>
                </c:pt>
                <c:pt idx="340">
                  <c:v>1.5350496648897061E-2</c:v>
                </c:pt>
                <c:pt idx="341">
                  <c:v>1.5358807856667569E-2</c:v>
                </c:pt>
                <c:pt idx="342">
                  <c:v>1.5367078566304497E-2</c:v>
                </c:pt>
                <c:pt idx="343">
                  <c:v>1.5375309003980122E-2</c:v>
                </c:pt>
                <c:pt idx="344">
                  <c:v>1.5383499395166925E-2</c:v>
                </c:pt>
                <c:pt idx="345">
                  <c:v>1.5391649964620809E-2</c:v>
                </c:pt>
                <c:pt idx="346">
                  <c:v>1.539976093636489E-2</c:v>
                </c:pt>
                <c:pt idx="347">
                  <c:v>1.5407832533673923E-2</c:v>
                </c:pt>
                <c:pt idx="348">
                  <c:v>1.54158649790593E-2</c:v>
                </c:pt>
                <c:pt idx="349">
                  <c:v>1.5423858494254612E-2</c:v>
                </c:pt>
                <c:pt idx="350">
                  <c:v>1.5431813300201784E-2</c:v>
                </c:pt>
                <c:pt idx="351">
                  <c:v>1.5439729617037755E-2</c:v>
                </c:pt>
                <c:pt idx="352">
                  <c:v>1.544760766408166E-2</c:v>
                </c:pt>
                <c:pt idx="353">
                  <c:v>1.5455447659822551E-2</c:v>
                </c:pt>
                <c:pt idx="354">
                  <c:v>1.5463249821907646E-2</c:v>
                </c:pt>
                <c:pt idx="355">
                  <c:v>1.5471014367131003E-2</c:v>
                </c:pt>
                <c:pt idx="356">
                  <c:v>1.5478741511422747E-2</c:v>
                </c:pt>
                <c:pt idx="357">
                  <c:v>1.5486431469838713E-2</c:v>
                </c:pt>
                <c:pt idx="358">
                  <c:v>1.5494084456550573E-2</c:v>
                </c:pt>
                <c:pt idx="359">
                  <c:v>1.5501700684836396E-2</c:v>
                </c:pt>
                <c:pt idx="360">
                  <c:v>1.5509280367071632E-2</c:v>
                </c:pt>
                <c:pt idx="361">
                  <c:v>1.551682371472054E-2</c:v>
                </c:pt>
                <c:pt idx="362">
                  <c:v>1.5524330938328024E-2</c:v>
                </c:pt>
                <c:pt idx="363">
                  <c:v>1.5531802247511833E-2</c:v>
                </c:pt>
                <c:pt idx="364">
                  <c:v>1.5539237850955217E-2</c:v>
                </c:pt>
                <c:pt idx="365">
                  <c:v>1.5546637956399895E-2</c:v>
                </c:pt>
                <c:pt idx="366">
                  <c:v>1.5554002770639449E-2</c:v>
                </c:pt>
                <c:pt idx="367">
                  <c:v>1.5561332499513046E-2</c:v>
                </c:pt>
                <c:pt idx="368">
                  <c:v>1.5568627347899527E-2</c:v>
                </c:pt>
                <c:pt idx="369">
                  <c:v>1.5575887519711822E-2</c:v>
                </c:pt>
                <c:pt idx="370">
                  <c:v>1.5583113217891723E-2</c:v>
                </c:pt>
                <c:pt idx="371">
                  <c:v>1.5590304644404963E-2</c:v>
                </c:pt>
                <c:pt idx="372">
                  <c:v>1.5597462000236621E-2</c:v>
                </c:pt>
                <c:pt idx="373">
                  <c:v>1.5604585485386816E-2</c:v>
                </c:pt>
                <c:pt idx="374">
                  <c:v>1.5611675298866751E-2</c:v>
                </c:pt>
                <c:pt idx="375">
                  <c:v>1.5618731638694964E-2</c:v>
                </c:pt>
                <c:pt idx="376">
                  <c:v>1.5625754701893948E-2</c:v>
                </c:pt>
                <c:pt idx="377">
                  <c:v>1.5632744684487002E-2</c:v>
                </c:pt>
                <c:pt idx="378">
                  <c:v>1.563970178149535E-2</c:v>
                </c:pt>
                <c:pt idx="379">
                  <c:v>1.564662618693554E-2</c:v>
                </c:pt>
                <c:pt idx="380">
                  <c:v>1.5653518093817088E-2</c:v>
                </c:pt>
                <c:pt idx="381">
                  <c:v>1.5660377694140363E-2</c:v>
                </c:pt>
                <c:pt idx="382">
                  <c:v>1.5667205178894712E-2</c:v>
                </c:pt>
                <c:pt idx="383">
                  <c:v>1.5674000738056849E-2</c:v>
                </c:pt>
                <c:pt idx="384">
                  <c:v>1.5680764560589408E-2</c:v>
                </c:pt>
                <c:pt idx="385">
                  <c:v>1.568749683443979E-2</c:v>
                </c:pt>
                <c:pt idx="386">
                  <c:v>1.5694197746539171E-2</c:v>
                </c:pt>
                <c:pt idx="387">
                  <c:v>1.5700867482801743E-2</c:v>
                </c:pt>
                <c:pt idx="388">
                  <c:v>1.5707506228124134E-2</c:v>
                </c:pt>
                <c:pt idx="389">
                  <c:v>1.5714114166385067E-2</c:v>
                </c:pt>
                <c:pt idx="390">
                  <c:v>1.5720691480445161E-2</c:v>
                </c:pt>
                <c:pt idx="391">
                  <c:v>1.5727238352146958E-2</c:v>
                </c:pt>
                <c:pt idx="392">
                  <c:v>1.5733754962315095E-2</c:v>
                </c:pt>
                <c:pt idx="393">
                  <c:v>1.574024149075667E-2</c:v>
                </c:pt>
                <c:pt idx="394">
                  <c:v>1.5746698116261781E-2</c:v>
                </c:pt>
                <c:pt idx="395">
                  <c:v>1.5753125016604218E-2</c:v>
                </c:pt>
                <c:pt idx="396">
                  <c:v>1.575952236854232E-2</c:v>
                </c:pt>
                <c:pt idx="397">
                  <c:v>1.5765890347819975E-2</c:v>
                </c:pt>
                <c:pt idx="398">
                  <c:v>1.57722291291678E-2</c:v>
                </c:pt>
                <c:pt idx="399">
                  <c:v>1.5778538886304413E-2</c:v>
                </c:pt>
                <c:pt idx="400">
                  <c:v>1.5784819791937906E-2</c:v>
                </c:pt>
                <c:pt idx="401">
                  <c:v>1.5791072017767416E-2</c:v>
                </c:pt>
                <c:pt idx="402">
                  <c:v>1.579729573448484E-2</c:v>
                </c:pt>
                <c:pt idx="403">
                  <c:v>1.5803491111776664E-2</c:v>
                </c:pt>
                <c:pt idx="404">
                  <c:v>1.5809658318325939E-2</c:v>
                </c:pt>
                <c:pt idx="405">
                  <c:v>1.5815797521814355E-2</c:v>
                </c:pt>
                <c:pt idx="406">
                  <c:v>1.5821908888924447E-2</c:v>
                </c:pt>
                <c:pt idx="407">
                  <c:v>1.5827992585341899E-2</c:v>
                </c:pt>
                <c:pt idx="408">
                  <c:v>1.5834048775757975E-2</c:v>
                </c:pt>
                <c:pt idx="409">
                  <c:v>1.5840077623872021E-2</c:v>
                </c:pt>
                <c:pt idx="410">
                  <c:v>1.5846079292394101E-2</c:v>
                </c:pt>
                <c:pt idx="411">
                  <c:v>1.5852053943047728E-2</c:v>
                </c:pt>
                <c:pt idx="412">
                  <c:v>1.5858001736572657E-2</c:v>
                </c:pt>
                <c:pt idx="413">
                  <c:v>1.5863922832727813E-2</c:v>
                </c:pt>
                <c:pt idx="414">
                  <c:v>1.5869817390294257E-2</c:v>
                </c:pt>
                <c:pt idx="415">
                  <c:v>1.5875685567078301E-2</c:v>
                </c:pt>
                <c:pt idx="416">
                  <c:v>1.5881527519914635E-2</c:v>
                </c:pt>
                <c:pt idx="417">
                  <c:v>1.5887343404669577E-2</c:v>
                </c:pt>
                <c:pt idx="418">
                  <c:v>1.5893133376244394E-2</c:v>
                </c:pt>
                <c:pt idx="419">
                  <c:v>1.5898897588578667E-2</c:v>
                </c:pt>
                <c:pt idx="420">
                  <c:v>1.5904636194653769E-2</c:v>
                </c:pt>
                <c:pt idx="421">
                  <c:v>1.5910349346496377E-2</c:v>
                </c:pt>
                <c:pt idx="422">
                  <c:v>1.5916037195182049E-2</c:v>
                </c:pt>
                <c:pt idx="423">
                  <c:v>1.59216998908389E-2</c:v>
                </c:pt>
                <c:pt idx="424">
                  <c:v>1.5927337582651274E-2</c:v>
                </c:pt>
                <c:pt idx="425">
                  <c:v>1.5932950418863549E-2</c:v>
                </c:pt>
                <c:pt idx="426">
                  <c:v>1.5938538546783926E-2</c:v>
                </c:pt>
                <c:pt idx="427">
                  <c:v>1.5944102112788308E-2</c:v>
                </c:pt>
                <c:pt idx="428">
                  <c:v>1.5949641262324236E-2</c:v>
                </c:pt>
                <c:pt idx="429">
                  <c:v>1.5955156139914849E-2</c:v>
                </c:pt>
                <c:pt idx="430">
                  <c:v>1.5960646889162898E-2</c:v>
                </c:pt>
                <c:pt idx="431">
                  <c:v>1.5966113652754806E-2</c:v>
                </c:pt>
                <c:pt idx="432">
                  <c:v>1.5971556572464757E-2</c:v>
                </c:pt>
                <c:pt idx="433">
                  <c:v>1.5976975789158885E-2</c:v>
                </c:pt>
                <c:pt idx="434">
                  <c:v>1.5982371442799379E-2</c:v>
                </c:pt>
                <c:pt idx="435">
                  <c:v>1.5987743672448745E-2</c:v>
                </c:pt>
                <c:pt idx="436">
                  <c:v>1.599309261627405E-2</c:v>
                </c:pt>
                <c:pt idx="437">
                  <c:v>1.5998418411551186E-2</c:v>
                </c:pt>
                <c:pt idx="438">
                  <c:v>1.6003721194669179E-2</c:v>
                </c:pt>
                <c:pt idx="439">
                  <c:v>1.6009001101134547E-2</c:v>
                </c:pt>
                <c:pt idx="440">
                  <c:v>1.6014258265575645E-2</c:v>
                </c:pt>
                <c:pt idx="441">
                  <c:v>1.6019492821747066E-2</c:v>
                </c:pt>
                <c:pt idx="442">
                  <c:v>1.6024704902534048E-2</c:v>
                </c:pt>
                <c:pt idx="443">
                  <c:v>1.6029894639956924E-2</c:v>
                </c:pt>
                <c:pt idx="444">
                  <c:v>1.6035062165175553E-2</c:v>
                </c:pt>
                <c:pt idx="445">
                  <c:v>1.6040207608493826E-2</c:v>
                </c:pt>
                <c:pt idx="446">
                  <c:v>1.6045331099364148E-2</c:v>
                </c:pt>
                <c:pt idx="447">
                  <c:v>1.6050432766391946E-2</c:v>
                </c:pt>
                <c:pt idx="448">
                  <c:v>1.6055512737340197E-2</c:v>
                </c:pt>
                <c:pt idx="449">
                  <c:v>1.6060571139133971E-2</c:v>
                </c:pt>
                <c:pt idx="450">
                  <c:v>1.6065608097864975E-2</c:v>
                </c:pt>
                <c:pt idx="451">
                  <c:v>1.6070623738796138E-2</c:v>
                </c:pt>
                <c:pt idx="452">
                  <c:v>1.6075618186366158E-2</c:v>
                </c:pt>
                <c:pt idx="453">
                  <c:v>1.608059156419411E-2</c:v>
                </c:pt>
                <c:pt idx="454">
                  <c:v>1.6085543995084019E-2</c:v>
                </c:pt>
                <c:pt idx="455">
                  <c:v>1.6090475601029469E-2</c:v>
                </c:pt>
                <c:pt idx="456">
                  <c:v>1.6095386503218199E-2</c:v>
                </c:pt>
                <c:pt idx="457">
                  <c:v>1.6100276822036731E-2</c:v>
                </c:pt>
                <c:pt idx="458">
                  <c:v>1.6105146677074949E-2</c:v>
                </c:pt>
                <c:pt idx="459">
                  <c:v>1.610999618713076E-2</c:v>
                </c:pt>
                <c:pt idx="460">
                  <c:v>1.6114825470214655E-2</c:v>
                </c:pt>
                <c:pt idx="461">
                  <c:v>1.6119634643554395E-2</c:v>
                </c:pt>
                <c:pt idx="462">
                  <c:v>1.6124423823599562E-2</c:v>
                </c:pt>
                <c:pt idx="463">
                  <c:v>1.6129193126026221E-2</c:v>
                </c:pt>
                <c:pt idx="464">
                  <c:v>1.6133942665741533E-2</c:v>
                </c:pt>
                <c:pt idx="465">
                  <c:v>1.6138672556888334E-2</c:v>
                </c:pt>
                <c:pt idx="466">
                  <c:v>1.6143382912849787E-2</c:v>
                </c:pt>
                <c:pt idx="467">
                  <c:v>1.6148073846253976E-2</c:v>
                </c:pt>
                <c:pt idx="468">
                  <c:v>1.6152745468978491E-2</c:v>
                </c:pt>
                <c:pt idx="469">
                  <c:v>1.6157397892155038E-2</c:v>
                </c:pt>
                <c:pt idx="470">
                  <c:v>1.6162031226174045E-2</c:v>
                </c:pt>
                <c:pt idx="471">
                  <c:v>1.6166645580689198E-2</c:v>
                </c:pt>
                <c:pt idx="472">
                  <c:v>1.6171241064622074E-2</c:v>
                </c:pt>
                <c:pt idx="473">
                  <c:v>1.6175817786166675E-2</c:v>
                </c:pt>
                <c:pt idx="474">
                  <c:v>1.6180375852793985E-2</c:v>
                </c:pt>
                <c:pt idx="475">
                  <c:v>1.6184915371256537E-2</c:v>
                </c:pt>
                <c:pt idx="476">
                  <c:v>1.618943644759294E-2</c:v>
                </c:pt>
                <c:pt idx="477">
                  <c:v>1.6193939187132415E-2</c:v>
                </c:pt>
                <c:pt idx="478">
                  <c:v>1.6198423694499319E-2</c:v>
                </c:pt>
                <c:pt idx="479">
                  <c:v>1.6202890073617634E-2</c:v>
                </c:pt>
                <c:pt idx="480">
                  <c:v>1.6207338427715483E-2</c:v>
                </c:pt>
                <c:pt idx="481">
                  <c:v>1.6211768859329595E-2</c:v>
                </c:pt>
                <c:pt idx="482">
                  <c:v>1.6216181470309787E-2</c:v>
                </c:pt>
                <c:pt idx="483">
                  <c:v>1.6220576361823422E-2</c:v>
                </c:pt>
                <c:pt idx="484">
                  <c:v>1.6224953634359839E-2</c:v>
                </c:pt>
                <c:pt idx="485">
                  <c:v>1.6229313387734787E-2</c:v>
                </c:pt>
                <c:pt idx="486">
                  <c:v>1.6233655721094854E-2</c:v>
                </c:pt>
                <c:pt idx="487">
                  <c:v>1.6237980732921844E-2</c:v>
                </c:pt>
                <c:pt idx="488">
                  <c:v>1.6242288521037162E-2</c:v>
                </c:pt>
                <c:pt idx="489">
                  <c:v>1.6246579182606209E-2</c:v>
                </c:pt>
                <c:pt idx="490">
                  <c:v>1.6250852814142701E-2</c:v>
                </c:pt>
                <c:pt idx="491">
                  <c:v>1.6255109511513023E-2</c:v>
                </c:pt>
                <c:pt idx="492">
                  <c:v>1.6259349369940546E-2</c:v>
                </c:pt>
                <c:pt idx="493">
                  <c:v>1.6263572484009912E-2</c:v>
                </c:pt>
                <c:pt idx="494">
                  <c:v>1.6267778947671358E-2</c:v>
                </c:pt>
                <c:pt idx="495">
                  <c:v>1.627196885424494E-2</c:v>
                </c:pt>
                <c:pt idx="496">
                  <c:v>1.6276142296424798E-2</c:v>
                </c:pt>
                <c:pt idx="497">
                  <c:v>1.6280299366283404E-2</c:v>
                </c:pt>
                <c:pt idx="498">
                  <c:v>1.6284440155275748E-2</c:v>
                </c:pt>
                <c:pt idx="499">
                  <c:v>1.6288564754243545E-2</c:v>
                </c:pt>
                <c:pt idx="500">
                  <c:v>1.6292673253419421E-2</c:v>
                </c:pt>
                <c:pt idx="501">
                  <c:v>1.6296765742431038E-2</c:v>
                </c:pt>
                <c:pt idx="502">
                  <c:v>1.630084231030527E-2</c:v>
                </c:pt>
                <c:pt idx="503">
                  <c:v>1.6304903045472292E-2</c:v>
                </c:pt>
                <c:pt idx="504">
                  <c:v>1.6308948035769693E-2</c:v>
                </c:pt>
                <c:pt idx="505">
                  <c:v>1.631297736844655E-2</c:v>
                </c:pt>
                <c:pt idx="506">
                  <c:v>1.6316991130167477E-2</c:v>
                </c:pt>
                <c:pt idx="507">
                  <c:v>1.6320989407016678E-2</c:v>
                </c:pt>
                <c:pt idx="508">
                  <c:v>1.6324972284501971E-2</c:v>
                </c:pt>
                <c:pt idx="509">
                  <c:v>1.632893984755875E-2</c:v>
                </c:pt>
                <c:pt idx="510">
                  <c:v>1.6332892180554011E-2</c:v>
                </c:pt>
                <c:pt idx="511">
                  <c:v>1.6336829367290272E-2</c:v>
                </c:pt>
                <c:pt idx="512">
                  <c:v>1.6340751491009518E-2</c:v>
                </c:pt>
                <c:pt idx="513">
                  <c:v>1.6344658634397127E-2</c:v>
                </c:pt>
                <c:pt idx="514">
                  <c:v>1.6348550879585751E-2</c:v>
                </c:pt>
                <c:pt idx="515">
                  <c:v>1.6352428308159202E-2</c:v>
                </c:pt>
                <c:pt idx="516">
                  <c:v>1.6356291001156278E-2</c:v>
                </c:pt>
                <c:pt idx="517">
                  <c:v>1.6360139039074632E-2</c:v>
                </c:pt>
                <c:pt idx="518">
                  <c:v>1.636397250187455E-2</c:v>
                </c:pt>
                <c:pt idx="519">
                  <c:v>1.6367791468982755E-2</c:v>
                </c:pt>
                <c:pt idx="520">
                  <c:v>1.6371596019296157E-2</c:v>
                </c:pt>
                <c:pt idx="521">
                  <c:v>1.6375386231185628E-2</c:v>
                </c:pt>
                <c:pt idx="522">
                  <c:v>1.6379162182499692E-2</c:v>
                </c:pt>
                <c:pt idx="523">
                  <c:v>1.638292395056825E-2</c:v>
                </c:pt>
                <c:pt idx="524">
                  <c:v>1.6386671612206246E-2</c:v>
                </c:pt>
                <c:pt idx="525">
                  <c:v>1.6390405243717335E-2</c:v>
                </c:pt>
                <c:pt idx="526">
                  <c:v>1.6394124920897514E-2</c:v>
                </c:pt>
                <c:pt idx="527">
                  <c:v>1.639783071903874E-2</c:v>
                </c:pt>
                <c:pt idx="528">
                  <c:v>1.6401522712932541E-2</c:v>
                </c:pt>
                <c:pt idx="529">
                  <c:v>1.6405200976873549E-2</c:v>
                </c:pt>
                <c:pt idx="530">
                  <c:v>1.640886558466307E-2</c:v>
                </c:pt>
                <c:pt idx="531">
                  <c:v>1.6412516609612633E-2</c:v>
                </c:pt>
                <c:pt idx="532">
                  <c:v>1.6416154124547461E-2</c:v>
                </c:pt>
                <c:pt idx="533">
                  <c:v>1.6419778201809981E-2</c:v>
                </c:pt>
                <c:pt idx="534">
                  <c:v>1.6423388913263278E-2</c:v>
                </c:pt>
                <c:pt idx="535">
                  <c:v>1.6426986330294532E-2</c:v>
                </c:pt>
                <c:pt idx="536">
                  <c:v>1.6430570523818449E-2</c:v>
                </c:pt>
                <c:pt idx="537">
                  <c:v>1.6434141564280649E-2</c:v>
                </c:pt>
                <c:pt idx="538">
                  <c:v>1.6437699521661041E-2</c:v>
                </c:pt>
                <c:pt idx="539">
                  <c:v>1.6441244465477203E-2</c:v>
                </c:pt>
                <c:pt idx="540">
                  <c:v>1.6444776464787661E-2</c:v>
                </c:pt>
                <c:pt idx="541">
                  <c:v>1.6448295588195268E-2</c:v>
                </c:pt>
                <c:pt idx="542">
                  <c:v>1.6451801903850441E-2</c:v>
                </c:pt>
                <c:pt idx="543">
                  <c:v>1.6455295479454454E-2</c:v>
                </c:pt>
                <c:pt idx="544">
                  <c:v>1.6458776382262688E-2</c:v>
                </c:pt>
                <c:pt idx="545">
                  <c:v>1.6462244679087835E-2</c:v>
                </c:pt>
                <c:pt idx="546">
                  <c:v>1.6465700436303122E-2</c:v>
                </c:pt>
                <c:pt idx="547">
                  <c:v>1.6469143719845484E-2</c:v>
                </c:pt>
                <c:pt idx="548">
                  <c:v>1.647257459521875E-2</c:v>
                </c:pt>
                <c:pt idx="549">
                  <c:v>1.6475993127496733E-2</c:v>
                </c:pt>
                <c:pt idx="550">
                  <c:v>1.64793993813264E-2</c:v>
                </c:pt>
                <c:pt idx="551">
                  <c:v>1.6482793420930945E-2</c:v>
                </c:pt>
                <c:pt idx="552">
                  <c:v>1.6486175310112872E-2</c:v>
                </c:pt>
                <c:pt idx="553">
                  <c:v>1.6489545112257049E-2</c:v>
                </c:pt>
                <c:pt idx="554">
                  <c:v>1.6492902890333741E-2</c:v>
                </c:pt>
                <c:pt idx="555">
                  <c:v>1.6496248706901646E-2</c:v>
                </c:pt>
                <c:pt idx="556">
                  <c:v>1.6499582624110852E-2</c:v>
                </c:pt>
                <c:pt idx="557">
                  <c:v>1.6502904703705842E-2</c:v>
                </c:pt>
                <c:pt idx="558">
                  <c:v>1.6506215007028435E-2</c:v>
                </c:pt>
                <c:pt idx="559">
                  <c:v>1.650951359502071E-2</c:v>
                </c:pt>
                <c:pt idx="560">
                  <c:v>1.6512800528227931E-2</c:v>
                </c:pt>
                <c:pt idx="561">
                  <c:v>1.6516075866801441E-2</c:v>
                </c:pt>
                <c:pt idx="562">
                  <c:v>1.6519339670501509E-2</c:v>
                </c:pt>
                <c:pt idx="563">
                  <c:v>1.6522591998700216E-2</c:v>
                </c:pt>
                <c:pt idx="564">
                  <c:v>1.6525832910384248E-2</c:v>
                </c:pt>
                <c:pt idx="565">
                  <c:v>1.6529062464157748E-2</c:v>
                </c:pt>
                <c:pt idx="566">
                  <c:v>1.6532280718245057E-2</c:v>
                </c:pt>
                <c:pt idx="567">
                  <c:v>1.6535487730493542E-2</c:v>
                </c:pt>
                <c:pt idx="568">
                  <c:v>1.6538683558376302E-2</c:v>
                </c:pt>
                <c:pt idx="569">
                  <c:v>1.6541868258994914E-2</c:v>
                </c:pt>
                <c:pt idx="570">
                  <c:v>1.6545041889082155E-2</c:v>
                </c:pt>
                <c:pt idx="571">
                  <c:v>1.6548204505004688E-2</c:v>
                </c:pt>
                <c:pt idx="572">
                  <c:v>1.6551356162765721E-2</c:v>
                </c:pt>
                <c:pt idx="573">
                  <c:v>1.6554496918007689E-2</c:v>
                </c:pt>
                <c:pt idx="574">
                  <c:v>1.655762682601486E-2</c:v>
                </c:pt>
                <c:pt idx="575">
                  <c:v>1.6560745941715974E-2</c:v>
                </c:pt>
                <c:pt idx="576">
                  <c:v>1.6563854319686825E-2</c:v>
                </c:pt>
                <c:pt idx="577">
                  <c:v>1.6566952014152835E-2</c:v>
                </c:pt>
                <c:pt idx="578">
                  <c:v>1.6570039078991638E-2</c:v>
                </c:pt>
                <c:pt idx="579">
                  <c:v>1.6573115567735591E-2</c:v>
                </c:pt>
                <c:pt idx="580">
                  <c:v>1.6576181533574309E-2</c:v>
                </c:pt>
                <c:pt idx="581">
                  <c:v>1.6579237029357166E-2</c:v>
                </c:pt>
                <c:pt idx="582">
                  <c:v>1.658228210759579E-2</c:v>
                </c:pt>
                <c:pt idx="583">
                  <c:v>1.658531682046651E-2</c:v>
                </c:pt>
                <c:pt idx="584">
                  <c:v>1.658834121981281E-2</c:v>
                </c:pt>
                <c:pt idx="585">
                  <c:v>1.6591355357147772E-2</c:v>
                </c:pt>
                <c:pt idx="586">
                  <c:v>1.659435928365648E-2</c:v>
                </c:pt>
                <c:pt idx="587">
                  <c:v>1.6597353050198403E-2</c:v>
                </c:pt>
                <c:pt idx="588">
                  <c:v>1.6600336707309791E-2</c:v>
                </c:pt>
                <c:pt idx="589">
                  <c:v>1.6603310305206023E-2</c:v>
                </c:pt>
                <c:pt idx="590">
                  <c:v>1.660627389378394E-2</c:v>
                </c:pt>
                <c:pt idx="591">
                  <c:v>1.6609227522624184E-2</c:v>
                </c:pt>
                <c:pt idx="592">
                  <c:v>1.6612171240993508E-2</c:v>
                </c:pt>
                <c:pt idx="593">
                  <c:v>1.6615105097847034E-2</c:v>
                </c:pt>
                <c:pt idx="594">
                  <c:v>1.6618029141830568E-2</c:v>
                </c:pt>
                <c:pt idx="595">
                  <c:v>1.6620943421282806E-2</c:v>
                </c:pt>
                <c:pt idx="596">
                  <c:v>1.6623847984237626E-2</c:v>
                </c:pt>
                <c:pt idx="597">
                  <c:v>1.6626742878426269E-2</c:v>
                </c:pt>
                <c:pt idx="598">
                  <c:v>1.6629628151279552E-2</c:v>
                </c:pt>
                <c:pt idx="599">
                  <c:v>1.6632503849930064E-2</c:v>
                </c:pt>
                <c:pt idx="600">
                  <c:v>1.6635370021214325E-2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F5-3848-9A37-6798E3B629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4996111"/>
        <c:axId val="1805129407"/>
      </c:lineChart>
      <c:catAx>
        <c:axId val="18049961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W"/>
          </a:p>
        </c:txPr>
        <c:crossAx val="1805129407"/>
        <c:crosses val="autoZero"/>
        <c:auto val="1"/>
        <c:lblAlgn val="ctr"/>
        <c:lblOffset val="100"/>
        <c:noMultiLvlLbl val="0"/>
      </c:catAx>
      <c:valAx>
        <c:axId val="1805129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Rates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W"/>
          </a:p>
        </c:txPr>
        <c:crossAx val="1804996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image" Target="../media/image3.png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13" Type="http://schemas.openxmlformats.org/officeDocument/2006/relationships/image" Target="../media/image19.png"/><Relationship Id="rId3" Type="http://schemas.openxmlformats.org/officeDocument/2006/relationships/image" Target="../media/image9.png"/><Relationship Id="rId7" Type="http://schemas.openxmlformats.org/officeDocument/2006/relationships/image" Target="../media/image13.png"/><Relationship Id="rId12" Type="http://schemas.openxmlformats.org/officeDocument/2006/relationships/image" Target="../media/image18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6" Type="http://schemas.openxmlformats.org/officeDocument/2006/relationships/image" Target="../media/image12.png"/><Relationship Id="rId11" Type="http://schemas.openxmlformats.org/officeDocument/2006/relationships/image" Target="../media/image17.png"/><Relationship Id="rId5" Type="http://schemas.openxmlformats.org/officeDocument/2006/relationships/image" Target="../media/image11.png"/><Relationship Id="rId15" Type="http://schemas.openxmlformats.org/officeDocument/2006/relationships/image" Target="../media/image21.png"/><Relationship Id="rId10" Type="http://schemas.openxmlformats.org/officeDocument/2006/relationships/image" Target="../media/image16.png"/><Relationship Id="rId4" Type="http://schemas.openxmlformats.org/officeDocument/2006/relationships/image" Target="../media/image10.png"/><Relationship Id="rId9" Type="http://schemas.openxmlformats.org/officeDocument/2006/relationships/image" Target="../media/image15.png"/><Relationship Id="rId14" Type="http://schemas.openxmlformats.org/officeDocument/2006/relationships/image" Target="../media/image20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29.png"/><Relationship Id="rId3" Type="http://schemas.openxmlformats.org/officeDocument/2006/relationships/image" Target="../media/image24.png"/><Relationship Id="rId7" Type="http://schemas.openxmlformats.org/officeDocument/2006/relationships/image" Target="../media/image28.png"/><Relationship Id="rId12" Type="http://schemas.openxmlformats.org/officeDocument/2006/relationships/image" Target="../media/image33.png"/><Relationship Id="rId2" Type="http://schemas.openxmlformats.org/officeDocument/2006/relationships/image" Target="../media/image23.png"/><Relationship Id="rId1" Type="http://schemas.openxmlformats.org/officeDocument/2006/relationships/image" Target="../media/image22.png"/><Relationship Id="rId6" Type="http://schemas.openxmlformats.org/officeDocument/2006/relationships/image" Target="../media/image27.png"/><Relationship Id="rId11" Type="http://schemas.openxmlformats.org/officeDocument/2006/relationships/image" Target="../media/image32.png"/><Relationship Id="rId5" Type="http://schemas.openxmlformats.org/officeDocument/2006/relationships/image" Target="../media/image26.png"/><Relationship Id="rId10" Type="http://schemas.openxmlformats.org/officeDocument/2006/relationships/image" Target="../media/image31.png"/><Relationship Id="rId4" Type="http://schemas.openxmlformats.org/officeDocument/2006/relationships/image" Target="../media/image25.png"/><Relationship Id="rId9" Type="http://schemas.openxmlformats.org/officeDocument/2006/relationships/image" Target="../media/image30.pn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41.png"/><Relationship Id="rId3" Type="http://schemas.openxmlformats.org/officeDocument/2006/relationships/image" Target="../media/image36.png"/><Relationship Id="rId7" Type="http://schemas.openxmlformats.org/officeDocument/2006/relationships/image" Target="../media/image40.png"/><Relationship Id="rId2" Type="http://schemas.openxmlformats.org/officeDocument/2006/relationships/image" Target="../media/image35.png"/><Relationship Id="rId1" Type="http://schemas.openxmlformats.org/officeDocument/2006/relationships/image" Target="../media/image34.png"/><Relationship Id="rId6" Type="http://schemas.openxmlformats.org/officeDocument/2006/relationships/image" Target="../media/image39.png"/><Relationship Id="rId5" Type="http://schemas.openxmlformats.org/officeDocument/2006/relationships/image" Target="../media/image38.png"/><Relationship Id="rId4" Type="http://schemas.openxmlformats.org/officeDocument/2006/relationships/image" Target="../media/image37.png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image" Target="../media/image49.png"/><Relationship Id="rId13" Type="http://schemas.openxmlformats.org/officeDocument/2006/relationships/image" Target="../media/image54.png"/><Relationship Id="rId18" Type="http://schemas.openxmlformats.org/officeDocument/2006/relationships/image" Target="../media/image59.png"/><Relationship Id="rId26" Type="http://schemas.openxmlformats.org/officeDocument/2006/relationships/image" Target="../media/image67.png"/><Relationship Id="rId3" Type="http://schemas.openxmlformats.org/officeDocument/2006/relationships/image" Target="../media/image44.png"/><Relationship Id="rId21" Type="http://schemas.openxmlformats.org/officeDocument/2006/relationships/image" Target="../media/image62.png"/><Relationship Id="rId7" Type="http://schemas.openxmlformats.org/officeDocument/2006/relationships/image" Target="../media/image48.png"/><Relationship Id="rId12" Type="http://schemas.openxmlformats.org/officeDocument/2006/relationships/image" Target="../media/image53.png"/><Relationship Id="rId17" Type="http://schemas.openxmlformats.org/officeDocument/2006/relationships/image" Target="../media/image58.png"/><Relationship Id="rId25" Type="http://schemas.openxmlformats.org/officeDocument/2006/relationships/image" Target="../media/image66.png"/><Relationship Id="rId2" Type="http://schemas.openxmlformats.org/officeDocument/2006/relationships/image" Target="../media/image43.png"/><Relationship Id="rId16" Type="http://schemas.openxmlformats.org/officeDocument/2006/relationships/image" Target="../media/image57.png"/><Relationship Id="rId20" Type="http://schemas.openxmlformats.org/officeDocument/2006/relationships/image" Target="../media/image61.png"/><Relationship Id="rId1" Type="http://schemas.openxmlformats.org/officeDocument/2006/relationships/image" Target="../media/image42.png"/><Relationship Id="rId6" Type="http://schemas.openxmlformats.org/officeDocument/2006/relationships/image" Target="../media/image47.png"/><Relationship Id="rId11" Type="http://schemas.openxmlformats.org/officeDocument/2006/relationships/image" Target="../media/image52.png"/><Relationship Id="rId24" Type="http://schemas.openxmlformats.org/officeDocument/2006/relationships/image" Target="../media/image65.png"/><Relationship Id="rId5" Type="http://schemas.openxmlformats.org/officeDocument/2006/relationships/image" Target="../media/image46.png"/><Relationship Id="rId15" Type="http://schemas.openxmlformats.org/officeDocument/2006/relationships/image" Target="../media/image56.png"/><Relationship Id="rId23" Type="http://schemas.openxmlformats.org/officeDocument/2006/relationships/image" Target="../media/image64.png"/><Relationship Id="rId10" Type="http://schemas.openxmlformats.org/officeDocument/2006/relationships/image" Target="../media/image51.png"/><Relationship Id="rId19" Type="http://schemas.openxmlformats.org/officeDocument/2006/relationships/image" Target="../media/image60.png"/><Relationship Id="rId4" Type="http://schemas.openxmlformats.org/officeDocument/2006/relationships/image" Target="../media/image45.png"/><Relationship Id="rId9" Type="http://schemas.openxmlformats.org/officeDocument/2006/relationships/image" Target="../media/image50.png"/><Relationship Id="rId14" Type="http://schemas.openxmlformats.org/officeDocument/2006/relationships/image" Target="../media/image55.png"/><Relationship Id="rId22" Type="http://schemas.openxmlformats.org/officeDocument/2006/relationships/image" Target="../media/image6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124460</xdr:colOff>
      <xdr:row>6</xdr:row>
      <xdr:rowOff>7621</xdr:rowOff>
    </xdr:from>
    <xdr:to>
      <xdr:col>24</xdr:col>
      <xdr:colOff>38100</xdr:colOff>
      <xdr:row>17</xdr:row>
      <xdr:rowOff>165948</xdr:rowOff>
    </xdr:to>
    <xdr:pic>
      <xdr:nvPicPr>
        <xdr:cNvPr id="5" name="圖片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895060" y="1315721"/>
          <a:ext cx="3952240" cy="2270760"/>
        </a:xfrm>
        <a:prstGeom prst="rect">
          <a:avLst/>
        </a:prstGeom>
      </xdr:spPr>
    </xdr:pic>
    <xdr:clientData/>
  </xdr:twoCellAnchor>
  <xdr:twoCellAnchor editAs="oneCell">
    <xdr:from>
      <xdr:col>18</xdr:col>
      <xdr:colOff>655320</xdr:colOff>
      <xdr:row>17</xdr:row>
      <xdr:rowOff>83821</xdr:rowOff>
    </xdr:from>
    <xdr:to>
      <xdr:col>23</xdr:col>
      <xdr:colOff>505460</xdr:colOff>
      <xdr:row>36</xdr:row>
      <xdr:rowOff>160019</xdr:rowOff>
    </xdr:to>
    <xdr:pic>
      <xdr:nvPicPr>
        <xdr:cNvPr id="6" name="圖片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425920" y="3487421"/>
          <a:ext cx="3215640" cy="36956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755650</xdr:colOff>
      <xdr:row>26</xdr:row>
      <xdr:rowOff>50800</xdr:rowOff>
    </xdr:from>
    <xdr:ext cx="65" cy="172098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983E9FD-AFE2-3F49-BD36-F5B496E89FC4}"/>
            </a:ext>
          </a:extLst>
        </xdr:cNvPr>
        <xdr:cNvSpPr txBox="1"/>
      </xdr:nvSpPr>
      <xdr:spPr>
        <a:xfrm>
          <a:off x="8540750" y="3708400"/>
          <a:ext cx="65" cy="17209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12</xdr:col>
      <xdr:colOff>338667</xdr:colOff>
      <xdr:row>9</xdr:row>
      <xdr:rowOff>0</xdr:rowOff>
    </xdr:from>
    <xdr:to>
      <xdr:col>22</xdr:col>
      <xdr:colOff>16933</xdr:colOff>
      <xdr:row>35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AE76CF9-A342-9E40-85D2-071CD718DF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8658</xdr:colOff>
      <xdr:row>3</xdr:row>
      <xdr:rowOff>-1</xdr:rowOff>
    </xdr:from>
    <xdr:to>
      <xdr:col>19</xdr:col>
      <xdr:colOff>0</xdr:colOff>
      <xdr:row>28</xdr:row>
      <xdr:rowOff>14432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9835FBF-ED83-6A49-BB3A-E1E4C3217E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14431</xdr:colOff>
      <xdr:row>29</xdr:row>
      <xdr:rowOff>14429</xdr:rowOff>
    </xdr:from>
    <xdr:to>
      <xdr:col>19</xdr:col>
      <xdr:colOff>5283</xdr:colOff>
      <xdr:row>51</xdr:row>
      <xdr:rowOff>72157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ECC70B8-C432-7148-B883-0993E4ED89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89999" y="5642838"/>
          <a:ext cx="8216988" cy="4199660"/>
        </a:xfrm>
        <a:prstGeom prst="rect">
          <a:avLst/>
        </a:prstGeom>
        <a:solidFill>
          <a:schemeClr val="tx1"/>
        </a:solidFill>
        <a:ln>
          <a:solidFill>
            <a:schemeClr val="tx1"/>
          </a:solidFill>
        </a:ln>
      </xdr:spPr>
    </xdr:pic>
    <xdr:clientData/>
  </xdr:twoCellAnchor>
  <xdr:twoCellAnchor>
    <xdr:from>
      <xdr:col>23</xdr:col>
      <xdr:colOff>847</xdr:colOff>
      <xdr:row>3</xdr:row>
      <xdr:rowOff>1</xdr:rowOff>
    </xdr:from>
    <xdr:to>
      <xdr:col>32</xdr:col>
      <xdr:colOff>0</xdr:colOff>
      <xdr:row>29</xdr:row>
      <xdr:rowOff>179294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CB996D1C-EDAB-7A46-9C5F-CC04B4D129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0</xdr:row>
      <xdr:rowOff>0</xdr:rowOff>
    </xdr:from>
    <xdr:to>
      <xdr:col>17</xdr:col>
      <xdr:colOff>0</xdr:colOff>
      <xdr:row>19</xdr:row>
      <xdr:rowOff>11650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E79F0B4-D657-EF4F-8264-6B38EE2238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8100" y="0"/>
          <a:ext cx="6731000" cy="3643850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20</xdr:row>
      <xdr:rowOff>0</xdr:rowOff>
    </xdr:from>
    <xdr:to>
      <xdr:col>17</xdr:col>
      <xdr:colOff>24594</xdr:colOff>
      <xdr:row>38</xdr:row>
      <xdr:rowOff>165100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46B9F2E-BF4A-C745-83B1-20ADC8DC82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8100" y="3822700"/>
          <a:ext cx="6755594" cy="3606800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40</xdr:row>
      <xdr:rowOff>0</xdr:rowOff>
    </xdr:from>
    <xdr:to>
      <xdr:col>17</xdr:col>
      <xdr:colOff>36135</xdr:colOff>
      <xdr:row>59</xdr:row>
      <xdr:rowOff>12700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34531B0-BFD3-A54B-9554-F28F219B10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8100" y="7645400"/>
          <a:ext cx="6767135" cy="3632200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281940</xdr:colOff>
      <xdr:row>8</xdr:row>
      <xdr:rowOff>60960</xdr:rowOff>
    </xdr:from>
    <xdr:to>
      <xdr:col>17</xdr:col>
      <xdr:colOff>190500</xdr:colOff>
      <xdr:row>13</xdr:row>
      <xdr:rowOff>30480</xdr:rowOff>
    </xdr:to>
    <xdr:pic>
      <xdr:nvPicPr>
        <xdr:cNvPr id="3073" name="Picture 1">
          <a:extLst>
            <a:ext uri="{FF2B5EF4-FFF2-40B4-BE49-F238E27FC236}">
              <a16:creationId xmlns:a16="http://schemas.microsoft.com/office/drawing/2014/main" id="{00000000-0008-0000-0300-00000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30580" y="1013460"/>
          <a:ext cx="8686800" cy="92202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487680</xdr:colOff>
      <xdr:row>14</xdr:row>
      <xdr:rowOff>83820</xdr:rowOff>
    </xdr:from>
    <xdr:to>
      <xdr:col>17</xdr:col>
      <xdr:colOff>441960</xdr:colOff>
      <xdr:row>20</xdr:row>
      <xdr:rowOff>22860</xdr:rowOff>
    </xdr:to>
    <xdr:pic>
      <xdr:nvPicPr>
        <xdr:cNvPr id="3074" name="Picture 2">
          <a:extLst>
            <a:ext uri="{FF2B5EF4-FFF2-40B4-BE49-F238E27FC236}">
              <a16:creationId xmlns:a16="http://schemas.microsoft.com/office/drawing/2014/main" id="{00000000-0008-0000-0300-00000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036320" y="2186940"/>
          <a:ext cx="8732520" cy="108204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83820</xdr:colOff>
      <xdr:row>21</xdr:row>
      <xdr:rowOff>129540</xdr:rowOff>
    </xdr:from>
    <xdr:to>
      <xdr:col>17</xdr:col>
      <xdr:colOff>274320</xdr:colOff>
      <xdr:row>28</xdr:row>
      <xdr:rowOff>114300</xdr:rowOff>
    </xdr:to>
    <xdr:pic>
      <xdr:nvPicPr>
        <xdr:cNvPr id="3076" name="Picture 4">
          <a:extLst>
            <a:ext uri="{FF2B5EF4-FFF2-40B4-BE49-F238E27FC236}">
              <a16:creationId xmlns:a16="http://schemas.microsoft.com/office/drawing/2014/main" id="{00000000-0008-0000-0300-00000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181100" y="3573780"/>
          <a:ext cx="8420100" cy="131826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160020</xdr:colOff>
      <xdr:row>30</xdr:row>
      <xdr:rowOff>38100</xdr:rowOff>
    </xdr:from>
    <xdr:to>
      <xdr:col>11</xdr:col>
      <xdr:colOff>205740</xdr:colOff>
      <xdr:row>33</xdr:row>
      <xdr:rowOff>7620</xdr:rowOff>
    </xdr:to>
    <xdr:pic>
      <xdr:nvPicPr>
        <xdr:cNvPr id="3078" name="Picture 6">
          <a:extLst>
            <a:ext uri="{FF2B5EF4-FFF2-40B4-BE49-F238E27FC236}">
              <a16:creationId xmlns:a16="http://schemas.microsoft.com/office/drawing/2014/main" id="{00000000-0008-0000-0300-00000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708660" y="5417820"/>
          <a:ext cx="5532120" cy="54102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266700</xdr:colOff>
      <xdr:row>33</xdr:row>
      <xdr:rowOff>22860</xdr:rowOff>
    </xdr:from>
    <xdr:to>
      <xdr:col>16</xdr:col>
      <xdr:colOff>30480</xdr:colOff>
      <xdr:row>37</xdr:row>
      <xdr:rowOff>144780</xdr:rowOff>
    </xdr:to>
    <xdr:pic>
      <xdr:nvPicPr>
        <xdr:cNvPr id="3079" name="Picture 7">
          <a:extLst>
            <a:ext uri="{FF2B5EF4-FFF2-40B4-BE49-F238E27FC236}">
              <a16:creationId xmlns:a16="http://schemas.microsoft.com/office/drawing/2014/main" id="{00000000-0008-0000-0300-00000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1912620" y="5974080"/>
          <a:ext cx="6896100" cy="88392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289560</xdr:colOff>
      <xdr:row>38</xdr:row>
      <xdr:rowOff>83820</xdr:rowOff>
    </xdr:from>
    <xdr:to>
      <xdr:col>18</xdr:col>
      <xdr:colOff>510540</xdr:colOff>
      <xdr:row>41</xdr:row>
      <xdr:rowOff>22860</xdr:rowOff>
    </xdr:to>
    <xdr:pic>
      <xdr:nvPicPr>
        <xdr:cNvPr id="3081" name="Picture 9">
          <a:extLst>
            <a:ext uri="{FF2B5EF4-FFF2-40B4-BE49-F238E27FC236}">
              <a16:creationId xmlns:a16="http://schemas.microsoft.com/office/drawing/2014/main" id="{00000000-0008-0000-0300-00000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1935480" y="6987540"/>
          <a:ext cx="8450580" cy="51054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91440</xdr:colOff>
      <xdr:row>42</xdr:row>
      <xdr:rowOff>60960</xdr:rowOff>
    </xdr:from>
    <xdr:to>
      <xdr:col>7</xdr:col>
      <xdr:colOff>220980</xdr:colOff>
      <xdr:row>43</xdr:row>
      <xdr:rowOff>114300</xdr:rowOff>
    </xdr:to>
    <xdr:pic>
      <xdr:nvPicPr>
        <xdr:cNvPr id="3083" name="Picture 11">
          <a:extLst>
            <a:ext uri="{FF2B5EF4-FFF2-40B4-BE49-F238E27FC236}">
              <a16:creationId xmlns:a16="http://schemas.microsoft.com/office/drawing/2014/main" id="{00000000-0008-0000-0300-00000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2286000" y="7726680"/>
          <a:ext cx="1775460" cy="24384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190500</xdr:colOff>
      <xdr:row>44</xdr:row>
      <xdr:rowOff>106680</xdr:rowOff>
    </xdr:from>
    <xdr:to>
      <xdr:col>11</xdr:col>
      <xdr:colOff>342900</xdr:colOff>
      <xdr:row>47</xdr:row>
      <xdr:rowOff>60960</xdr:rowOff>
    </xdr:to>
    <xdr:pic>
      <xdr:nvPicPr>
        <xdr:cNvPr id="3085" name="Picture 13">
          <a:extLst>
            <a:ext uri="{FF2B5EF4-FFF2-40B4-BE49-F238E27FC236}">
              <a16:creationId xmlns:a16="http://schemas.microsoft.com/office/drawing/2014/main" id="{00000000-0008-0000-0300-00000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739140" y="7962900"/>
          <a:ext cx="5638800" cy="52578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289560</xdr:colOff>
      <xdr:row>47</xdr:row>
      <xdr:rowOff>121920</xdr:rowOff>
    </xdr:from>
    <xdr:to>
      <xdr:col>17</xdr:col>
      <xdr:colOff>487680</xdr:colOff>
      <xdr:row>52</xdr:row>
      <xdr:rowOff>68580</xdr:rowOff>
    </xdr:to>
    <xdr:pic>
      <xdr:nvPicPr>
        <xdr:cNvPr id="3086" name="Picture 14">
          <a:extLst>
            <a:ext uri="{FF2B5EF4-FFF2-40B4-BE49-F238E27FC236}">
              <a16:creationId xmlns:a16="http://schemas.microsoft.com/office/drawing/2014/main" id="{00000000-0008-0000-0300-00000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1935480" y="8549640"/>
          <a:ext cx="7879080" cy="89916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472440</xdr:colOff>
      <xdr:row>52</xdr:row>
      <xdr:rowOff>167640</xdr:rowOff>
    </xdr:from>
    <xdr:to>
      <xdr:col>20</xdr:col>
      <xdr:colOff>441960</xdr:colOff>
      <xdr:row>55</xdr:row>
      <xdr:rowOff>152400</xdr:rowOff>
    </xdr:to>
    <xdr:pic>
      <xdr:nvPicPr>
        <xdr:cNvPr id="3087" name="Picture 15">
          <a:extLst>
            <a:ext uri="{FF2B5EF4-FFF2-40B4-BE49-F238E27FC236}">
              <a16:creationId xmlns:a16="http://schemas.microsoft.com/office/drawing/2014/main" id="{00000000-0008-0000-0300-00000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 bwMode="auto">
        <a:xfrm>
          <a:off x="2118360" y="9547860"/>
          <a:ext cx="9296400" cy="55626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160020</xdr:colOff>
      <xdr:row>56</xdr:row>
      <xdr:rowOff>30480</xdr:rowOff>
    </xdr:from>
    <xdr:to>
      <xdr:col>9</xdr:col>
      <xdr:colOff>175260</xdr:colOff>
      <xdr:row>57</xdr:row>
      <xdr:rowOff>129540</xdr:rowOff>
    </xdr:to>
    <xdr:pic>
      <xdr:nvPicPr>
        <xdr:cNvPr id="3088" name="Picture 16">
          <a:extLst>
            <a:ext uri="{FF2B5EF4-FFF2-40B4-BE49-F238E27FC236}">
              <a16:creationId xmlns:a16="http://schemas.microsoft.com/office/drawing/2014/main" id="{00000000-0008-0000-0300-00001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2354580" y="10172700"/>
          <a:ext cx="2758440" cy="28956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152400</xdr:colOff>
      <xdr:row>58</xdr:row>
      <xdr:rowOff>144780</xdr:rowOff>
    </xdr:from>
    <xdr:to>
      <xdr:col>10</xdr:col>
      <xdr:colOff>457200</xdr:colOff>
      <xdr:row>62</xdr:row>
      <xdr:rowOff>22860</xdr:rowOff>
    </xdr:to>
    <xdr:pic>
      <xdr:nvPicPr>
        <xdr:cNvPr id="3089" name="Picture 17">
          <a:extLst>
            <a:ext uri="{FF2B5EF4-FFF2-40B4-BE49-F238E27FC236}">
              <a16:creationId xmlns:a16="http://schemas.microsoft.com/office/drawing/2014/main" id="{00000000-0008-0000-0300-00001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/>
        <a:stretch>
          <a:fillRect/>
        </a:stretch>
      </xdr:blipFill>
      <xdr:spPr bwMode="auto">
        <a:xfrm>
          <a:off x="701040" y="10668000"/>
          <a:ext cx="5242560" cy="64008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457200</xdr:colOff>
      <xdr:row>62</xdr:row>
      <xdr:rowOff>167640</xdr:rowOff>
    </xdr:from>
    <xdr:to>
      <xdr:col>18</xdr:col>
      <xdr:colOff>358140</xdr:colOff>
      <xdr:row>67</xdr:row>
      <xdr:rowOff>91440</xdr:rowOff>
    </xdr:to>
    <xdr:pic>
      <xdr:nvPicPr>
        <xdr:cNvPr id="3090" name="Picture 18">
          <a:extLst>
            <a:ext uri="{FF2B5EF4-FFF2-40B4-BE49-F238E27FC236}">
              <a16:creationId xmlns:a16="http://schemas.microsoft.com/office/drawing/2014/main" id="{00000000-0008-0000-0300-00001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/>
        <a:stretch>
          <a:fillRect/>
        </a:stretch>
      </xdr:blipFill>
      <xdr:spPr bwMode="auto">
        <a:xfrm>
          <a:off x="2103120" y="11452860"/>
          <a:ext cx="8130540" cy="8763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350520</xdr:colOff>
      <xdr:row>68</xdr:row>
      <xdr:rowOff>83820</xdr:rowOff>
    </xdr:from>
    <xdr:to>
      <xdr:col>19</xdr:col>
      <xdr:colOff>358140</xdr:colOff>
      <xdr:row>71</xdr:row>
      <xdr:rowOff>76200</xdr:rowOff>
    </xdr:to>
    <xdr:pic>
      <xdr:nvPicPr>
        <xdr:cNvPr id="3091" name="Picture 19">
          <a:extLst>
            <a:ext uri="{FF2B5EF4-FFF2-40B4-BE49-F238E27FC236}">
              <a16:creationId xmlns:a16="http://schemas.microsoft.com/office/drawing/2014/main" id="{00000000-0008-0000-0300-00001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/>
        <a:stretch>
          <a:fillRect/>
        </a:stretch>
      </xdr:blipFill>
      <xdr:spPr bwMode="auto">
        <a:xfrm>
          <a:off x="1996440" y="12512040"/>
          <a:ext cx="8785860" cy="56388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114300</xdr:colOff>
      <xdr:row>72</xdr:row>
      <xdr:rowOff>22860</xdr:rowOff>
    </xdr:from>
    <xdr:to>
      <xdr:col>9</xdr:col>
      <xdr:colOff>144780</xdr:colOff>
      <xdr:row>74</xdr:row>
      <xdr:rowOff>76200</xdr:rowOff>
    </xdr:to>
    <xdr:pic>
      <xdr:nvPicPr>
        <xdr:cNvPr id="3092" name="Picture 20">
          <a:extLst>
            <a:ext uri="{FF2B5EF4-FFF2-40B4-BE49-F238E27FC236}">
              <a16:creationId xmlns:a16="http://schemas.microsoft.com/office/drawing/2014/main" id="{00000000-0008-0000-0300-00001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/>
        <a:stretch>
          <a:fillRect/>
        </a:stretch>
      </xdr:blipFill>
      <xdr:spPr bwMode="auto">
        <a:xfrm>
          <a:off x="2308860" y="13213080"/>
          <a:ext cx="2773680" cy="43434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45720</xdr:colOff>
      <xdr:row>5</xdr:row>
      <xdr:rowOff>45720</xdr:rowOff>
    </xdr:from>
    <xdr:to>
      <xdr:col>15</xdr:col>
      <xdr:colOff>45720</xdr:colOff>
      <xdr:row>21</xdr:row>
      <xdr:rowOff>182880</xdr:rowOff>
    </xdr:to>
    <xdr:pic>
      <xdr:nvPicPr>
        <xdr:cNvPr id="8193" name="Picture 1">
          <a:extLst>
            <a:ext uri="{FF2B5EF4-FFF2-40B4-BE49-F238E27FC236}">
              <a16:creationId xmlns:a16="http://schemas.microsoft.com/office/drawing/2014/main" id="{00000000-0008-0000-0400-000001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63980" y="1066800"/>
          <a:ext cx="7132320" cy="330708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68580</xdr:colOff>
      <xdr:row>24</xdr:row>
      <xdr:rowOff>30480</xdr:rowOff>
    </xdr:from>
    <xdr:to>
      <xdr:col>17</xdr:col>
      <xdr:colOff>68580</xdr:colOff>
      <xdr:row>36</xdr:row>
      <xdr:rowOff>83820</xdr:rowOff>
    </xdr:to>
    <xdr:pic>
      <xdr:nvPicPr>
        <xdr:cNvPr id="8194" name="Picture 2">
          <a:extLst>
            <a:ext uri="{FF2B5EF4-FFF2-40B4-BE49-F238E27FC236}">
              <a16:creationId xmlns:a16="http://schemas.microsoft.com/office/drawing/2014/main" id="{00000000-0008-0000-0400-000002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165860" y="4450080"/>
          <a:ext cx="8229600" cy="243078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190500</xdr:colOff>
      <xdr:row>61</xdr:row>
      <xdr:rowOff>45720</xdr:rowOff>
    </xdr:from>
    <xdr:to>
      <xdr:col>8</xdr:col>
      <xdr:colOff>68580</xdr:colOff>
      <xdr:row>63</xdr:row>
      <xdr:rowOff>167640</xdr:rowOff>
    </xdr:to>
    <xdr:pic>
      <xdr:nvPicPr>
        <xdr:cNvPr id="8198" name="Picture 6">
          <a:extLst>
            <a:ext uri="{FF2B5EF4-FFF2-40B4-BE49-F238E27FC236}">
              <a16:creationId xmlns:a16="http://schemas.microsoft.com/office/drawing/2014/main" id="{00000000-0008-0000-0400-000006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836420" y="12359640"/>
          <a:ext cx="2621280" cy="51816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236220</xdr:colOff>
      <xdr:row>64</xdr:row>
      <xdr:rowOff>7620</xdr:rowOff>
    </xdr:from>
    <xdr:to>
      <xdr:col>16</xdr:col>
      <xdr:colOff>434340</xdr:colOff>
      <xdr:row>66</xdr:row>
      <xdr:rowOff>121920</xdr:rowOff>
    </xdr:to>
    <xdr:pic>
      <xdr:nvPicPr>
        <xdr:cNvPr id="8199" name="Picture 7">
          <a:extLst>
            <a:ext uri="{FF2B5EF4-FFF2-40B4-BE49-F238E27FC236}">
              <a16:creationId xmlns:a16="http://schemas.microsoft.com/office/drawing/2014/main" id="{00000000-0008-0000-0400-000007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882140" y="12915900"/>
          <a:ext cx="7330440" cy="51054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403860</xdr:colOff>
      <xdr:row>67</xdr:row>
      <xdr:rowOff>106680</xdr:rowOff>
    </xdr:from>
    <xdr:to>
      <xdr:col>18</xdr:col>
      <xdr:colOff>83820</xdr:colOff>
      <xdr:row>70</xdr:row>
      <xdr:rowOff>76200</xdr:rowOff>
    </xdr:to>
    <xdr:pic>
      <xdr:nvPicPr>
        <xdr:cNvPr id="8200" name="Picture 8">
          <a:extLst>
            <a:ext uri="{FF2B5EF4-FFF2-40B4-BE49-F238E27FC236}">
              <a16:creationId xmlns:a16="http://schemas.microsoft.com/office/drawing/2014/main" id="{00000000-0008-0000-0400-000008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2049780" y="13609320"/>
          <a:ext cx="7909560" cy="56388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7620</xdr:colOff>
      <xdr:row>39</xdr:row>
      <xdr:rowOff>60960</xdr:rowOff>
    </xdr:from>
    <xdr:to>
      <xdr:col>9</xdr:col>
      <xdr:colOff>312420</xdr:colOff>
      <xdr:row>49</xdr:row>
      <xdr:rowOff>0</xdr:rowOff>
    </xdr:to>
    <xdr:pic>
      <xdr:nvPicPr>
        <xdr:cNvPr id="8201" name="Picture 9">
          <a:extLst>
            <a:ext uri="{FF2B5EF4-FFF2-40B4-BE49-F238E27FC236}">
              <a16:creationId xmlns:a16="http://schemas.microsoft.com/office/drawing/2014/main" id="{00000000-0008-0000-0400-000009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1104900" y="7620000"/>
          <a:ext cx="4145280" cy="192024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45720</xdr:colOff>
      <xdr:row>51</xdr:row>
      <xdr:rowOff>144780</xdr:rowOff>
    </xdr:from>
    <xdr:to>
      <xdr:col>11</xdr:col>
      <xdr:colOff>228600</xdr:colOff>
      <xdr:row>55</xdr:row>
      <xdr:rowOff>99060</xdr:rowOff>
    </xdr:to>
    <xdr:pic>
      <xdr:nvPicPr>
        <xdr:cNvPr id="8202" name="Picture 10">
          <a:extLst>
            <a:ext uri="{FF2B5EF4-FFF2-40B4-BE49-F238E27FC236}">
              <a16:creationId xmlns:a16="http://schemas.microsoft.com/office/drawing/2014/main" id="{00000000-0008-0000-0400-00000A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1691640" y="10081260"/>
          <a:ext cx="4572000" cy="74676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426720</xdr:colOff>
      <xdr:row>56</xdr:row>
      <xdr:rowOff>99060</xdr:rowOff>
    </xdr:from>
    <xdr:to>
      <xdr:col>7</xdr:col>
      <xdr:colOff>426720</xdr:colOff>
      <xdr:row>59</xdr:row>
      <xdr:rowOff>22860</xdr:rowOff>
    </xdr:to>
    <xdr:pic>
      <xdr:nvPicPr>
        <xdr:cNvPr id="8204" name="Picture 12">
          <a:extLst>
            <a:ext uri="{FF2B5EF4-FFF2-40B4-BE49-F238E27FC236}">
              <a16:creationId xmlns:a16="http://schemas.microsoft.com/office/drawing/2014/main" id="{00000000-0008-0000-0400-00000C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1524000" y="11026140"/>
          <a:ext cx="2743200" cy="51816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7</xdr:col>
      <xdr:colOff>381000</xdr:colOff>
      <xdr:row>56</xdr:row>
      <xdr:rowOff>182880</xdr:rowOff>
    </xdr:from>
    <xdr:to>
      <xdr:col>13</xdr:col>
      <xdr:colOff>228600</xdr:colOff>
      <xdr:row>59</xdr:row>
      <xdr:rowOff>38100</xdr:rowOff>
    </xdr:to>
    <xdr:pic>
      <xdr:nvPicPr>
        <xdr:cNvPr id="8205" name="Picture 13">
          <a:extLst>
            <a:ext uri="{FF2B5EF4-FFF2-40B4-BE49-F238E27FC236}">
              <a16:creationId xmlns:a16="http://schemas.microsoft.com/office/drawing/2014/main" id="{00000000-0008-0000-0400-00000D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4221480" y="11109960"/>
          <a:ext cx="3139440" cy="44958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327660</xdr:colOff>
      <xdr:row>73</xdr:row>
      <xdr:rowOff>83820</xdr:rowOff>
    </xdr:from>
    <xdr:to>
      <xdr:col>12</xdr:col>
      <xdr:colOff>335280</xdr:colOff>
      <xdr:row>90</xdr:row>
      <xdr:rowOff>68580</xdr:rowOff>
    </xdr:to>
    <xdr:pic>
      <xdr:nvPicPr>
        <xdr:cNvPr id="8207" name="Picture 15">
          <a:extLst>
            <a:ext uri="{FF2B5EF4-FFF2-40B4-BE49-F238E27FC236}">
              <a16:creationId xmlns:a16="http://schemas.microsoft.com/office/drawing/2014/main" id="{00000000-0008-0000-0400-00000F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 bwMode="auto">
        <a:xfrm>
          <a:off x="876300" y="14386560"/>
          <a:ext cx="6263640" cy="33528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198120</xdr:colOff>
      <xdr:row>96</xdr:row>
      <xdr:rowOff>129540</xdr:rowOff>
    </xdr:from>
    <xdr:to>
      <xdr:col>15</xdr:col>
      <xdr:colOff>472440</xdr:colOff>
      <xdr:row>104</xdr:row>
      <xdr:rowOff>114300</xdr:rowOff>
    </xdr:to>
    <xdr:pic>
      <xdr:nvPicPr>
        <xdr:cNvPr id="8208" name="Picture 16">
          <a:extLst>
            <a:ext uri="{FF2B5EF4-FFF2-40B4-BE49-F238E27FC236}">
              <a16:creationId xmlns:a16="http://schemas.microsoft.com/office/drawing/2014/main" id="{00000000-0008-0000-0400-000010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1394460" y="18989040"/>
          <a:ext cx="7406640" cy="156972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198120</xdr:colOff>
      <xdr:row>110</xdr:row>
      <xdr:rowOff>106680</xdr:rowOff>
    </xdr:from>
    <xdr:to>
      <xdr:col>11</xdr:col>
      <xdr:colOff>403860</xdr:colOff>
      <xdr:row>130</xdr:row>
      <xdr:rowOff>114300</xdr:rowOff>
    </xdr:to>
    <xdr:pic>
      <xdr:nvPicPr>
        <xdr:cNvPr id="8210" name="Picture 18">
          <a:extLst>
            <a:ext uri="{FF2B5EF4-FFF2-40B4-BE49-F238E27FC236}">
              <a16:creationId xmlns:a16="http://schemas.microsoft.com/office/drawing/2014/main" id="{00000000-0008-0000-0400-000012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/>
        <a:stretch>
          <a:fillRect/>
        </a:stretch>
      </xdr:blipFill>
      <xdr:spPr bwMode="auto">
        <a:xfrm>
          <a:off x="746760" y="22136100"/>
          <a:ext cx="5913120" cy="397002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449580</xdr:colOff>
      <xdr:row>4</xdr:row>
      <xdr:rowOff>45720</xdr:rowOff>
    </xdr:from>
    <xdr:to>
      <xdr:col>12</xdr:col>
      <xdr:colOff>312420</xdr:colOff>
      <xdr:row>6</xdr:row>
      <xdr:rowOff>91440</xdr:rowOff>
    </xdr:to>
    <xdr:pic>
      <xdr:nvPicPr>
        <xdr:cNvPr id="9218" name="Picture 2">
          <a:extLst>
            <a:ext uri="{FF2B5EF4-FFF2-40B4-BE49-F238E27FC236}">
              <a16:creationId xmlns:a16="http://schemas.microsoft.com/office/drawing/2014/main" id="{00000000-0008-0000-0500-0000022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9580" y="853440"/>
          <a:ext cx="6446520" cy="42672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350520</xdr:colOff>
      <xdr:row>8</xdr:row>
      <xdr:rowOff>99060</xdr:rowOff>
    </xdr:from>
    <xdr:to>
      <xdr:col>15</xdr:col>
      <xdr:colOff>426720</xdr:colOff>
      <xdr:row>18</xdr:row>
      <xdr:rowOff>53340</xdr:rowOff>
    </xdr:to>
    <xdr:pic>
      <xdr:nvPicPr>
        <xdr:cNvPr id="9219" name="Picture 3">
          <a:extLst>
            <a:ext uri="{FF2B5EF4-FFF2-40B4-BE49-F238E27FC236}">
              <a16:creationId xmlns:a16="http://schemas.microsoft.com/office/drawing/2014/main" id="{00000000-0008-0000-0500-0000032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899160" y="1676400"/>
          <a:ext cx="7757160" cy="185928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533400</xdr:colOff>
      <xdr:row>19</xdr:row>
      <xdr:rowOff>99060</xdr:rowOff>
    </xdr:from>
    <xdr:to>
      <xdr:col>16</xdr:col>
      <xdr:colOff>129540</xdr:colOff>
      <xdr:row>23</xdr:row>
      <xdr:rowOff>60960</xdr:rowOff>
    </xdr:to>
    <xdr:pic>
      <xdr:nvPicPr>
        <xdr:cNvPr id="9220" name="Picture 4">
          <a:extLst>
            <a:ext uri="{FF2B5EF4-FFF2-40B4-BE49-F238E27FC236}">
              <a16:creationId xmlns:a16="http://schemas.microsoft.com/office/drawing/2014/main" id="{00000000-0008-0000-0500-0000042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082040" y="3771900"/>
          <a:ext cx="7825740" cy="7239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83820</xdr:colOff>
      <xdr:row>25</xdr:row>
      <xdr:rowOff>15240</xdr:rowOff>
    </xdr:from>
    <xdr:to>
      <xdr:col>9</xdr:col>
      <xdr:colOff>464820</xdr:colOff>
      <xdr:row>26</xdr:row>
      <xdr:rowOff>68580</xdr:rowOff>
    </xdr:to>
    <xdr:pic>
      <xdr:nvPicPr>
        <xdr:cNvPr id="9221" name="Picture 5">
          <a:extLst>
            <a:ext uri="{FF2B5EF4-FFF2-40B4-BE49-F238E27FC236}">
              <a16:creationId xmlns:a16="http://schemas.microsoft.com/office/drawing/2014/main" id="{00000000-0008-0000-0500-0000052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32460" y="4831080"/>
          <a:ext cx="4770120" cy="24384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152400</xdr:colOff>
      <xdr:row>26</xdr:row>
      <xdr:rowOff>121920</xdr:rowOff>
    </xdr:from>
    <xdr:to>
      <xdr:col>19</xdr:col>
      <xdr:colOff>7620</xdr:colOff>
      <xdr:row>40</xdr:row>
      <xdr:rowOff>114300</xdr:rowOff>
    </xdr:to>
    <xdr:pic>
      <xdr:nvPicPr>
        <xdr:cNvPr id="9222" name="Picture 6">
          <a:extLst>
            <a:ext uri="{FF2B5EF4-FFF2-40B4-BE49-F238E27FC236}">
              <a16:creationId xmlns:a16="http://schemas.microsoft.com/office/drawing/2014/main" id="{00000000-0008-0000-0500-0000062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701040" y="5135880"/>
          <a:ext cx="9730740" cy="265938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144780</xdr:colOff>
      <xdr:row>41</xdr:row>
      <xdr:rowOff>129540</xdr:rowOff>
    </xdr:from>
    <xdr:to>
      <xdr:col>18</xdr:col>
      <xdr:colOff>396240</xdr:colOff>
      <xdr:row>57</xdr:row>
      <xdr:rowOff>114300</xdr:rowOff>
    </xdr:to>
    <xdr:pic>
      <xdr:nvPicPr>
        <xdr:cNvPr id="9223" name="Picture 7">
          <a:extLst>
            <a:ext uri="{FF2B5EF4-FFF2-40B4-BE49-F238E27FC236}">
              <a16:creationId xmlns:a16="http://schemas.microsoft.com/office/drawing/2014/main" id="{00000000-0008-0000-0500-0000072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693420" y="8001000"/>
          <a:ext cx="9578340" cy="303276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76200</xdr:colOff>
      <xdr:row>58</xdr:row>
      <xdr:rowOff>137160</xdr:rowOff>
    </xdr:from>
    <xdr:to>
      <xdr:col>18</xdr:col>
      <xdr:colOff>472440</xdr:colOff>
      <xdr:row>73</xdr:row>
      <xdr:rowOff>68580</xdr:rowOff>
    </xdr:to>
    <xdr:pic>
      <xdr:nvPicPr>
        <xdr:cNvPr id="9224" name="Picture 8">
          <a:extLst>
            <a:ext uri="{FF2B5EF4-FFF2-40B4-BE49-F238E27FC236}">
              <a16:creationId xmlns:a16="http://schemas.microsoft.com/office/drawing/2014/main" id="{00000000-0008-0000-0500-0000082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24840" y="11247120"/>
          <a:ext cx="9723120" cy="278892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205740</xdr:colOff>
      <xdr:row>75</xdr:row>
      <xdr:rowOff>30480</xdr:rowOff>
    </xdr:from>
    <xdr:to>
      <xdr:col>18</xdr:col>
      <xdr:colOff>419100</xdr:colOff>
      <xdr:row>90</xdr:row>
      <xdr:rowOff>53340</xdr:rowOff>
    </xdr:to>
    <xdr:pic>
      <xdr:nvPicPr>
        <xdr:cNvPr id="9225" name="Picture 9">
          <a:extLst>
            <a:ext uri="{FF2B5EF4-FFF2-40B4-BE49-F238E27FC236}">
              <a16:creationId xmlns:a16="http://schemas.microsoft.com/office/drawing/2014/main" id="{00000000-0008-0000-0500-0000092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754380" y="14378940"/>
          <a:ext cx="9540240" cy="288036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175260</xdr:colOff>
      <xdr:row>9</xdr:row>
      <xdr:rowOff>106680</xdr:rowOff>
    </xdr:from>
    <xdr:to>
      <xdr:col>14</xdr:col>
      <xdr:colOff>281940</xdr:colOff>
      <xdr:row>11</xdr:row>
      <xdr:rowOff>121920</xdr:rowOff>
    </xdr:to>
    <xdr:pic>
      <xdr:nvPicPr>
        <xdr:cNvPr id="10243" name="Picture 3">
          <a:extLst>
            <a:ext uri="{FF2B5EF4-FFF2-40B4-BE49-F238E27FC236}">
              <a16:creationId xmlns:a16="http://schemas.microsoft.com/office/drawing/2014/main" id="{00000000-0008-0000-0600-0000032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72540" y="1661160"/>
          <a:ext cx="6690360" cy="39624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91440</xdr:colOff>
      <xdr:row>12</xdr:row>
      <xdr:rowOff>15240</xdr:rowOff>
    </xdr:from>
    <xdr:to>
      <xdr:col>13</xdr:col>
      <xdr:colOff>335280</xdr:colOff>
      <xdr:row>21</xdr:row>
      <xdr:rowOff>83820</xdr:rowOff>
    </xdr:to>
    <xdr:pic>
      <xdr:nvPicPr>
        <xdr:cNvPr id="10245" name="Picture 5">
          <a:extLst>
            <a:ext uri="{FF2B5EF4-FFF2-40B4-BE49-F238E27FC236}">
              <a16:creationId xmlns:a16="http://schemas.microsoft.com/office/drawing/2014/main" id="{00000000-0008-0000-0600-0000052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40080" y="2354580"/>
          <a:ext cx="6827520" cy="178308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106680</xdr:colOff>
      <xdr:row>24</xdr:row>
      <xdr:rowOff>106680</xdr:rowOff>
    </xdr:from>
    <xdr:to>
      <xdr:col>12</xdr:col>
      <xdr:colOff>281940</xdr:colOff>
      <xdr:row>35</xdr:row>
      <xdr:rowOff>30480</xdr:rowOff>
    </xdr:to>
    <xdr:pic>
      <xdr:nvPicPr>
        <xdr:cNvPr id="10246" name="Picture 6">
          <a:extLst>
            <a:ext uri="{FF2B5EF4-FFF2-40B4-BE49-F238E27FC236}">
              <a16:creationId xmlns:a16="http://schemas.microsoft.com/office/drawing/2014/main" id="{00000000-0008-0000-0600-0000062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203960" y="4518660"/>
          <a:ext cx="5661660" cy="20193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434340</xdr:colOff>
      <xdr:row>36</xdr:row>
      <xdr:rowOff>129540</xdr:rowOff>
    </xdr:from>
    <xdr:to>
      <xdr:col>14</xdr:col>
      <xdr:colOff>320040</xdr:colOff>
      <xdr:row>42</xdr:row>
      <xdr:rowOff>114300</xdr:rowOff>
    </xdr:to>
    <xdr:pic>
      <xdr:nvPicPr>
        <xdr:cNvPr id="10247" name="Picture 7">
          <a:extLst>
            <a:ext uri="{FF2B5EF4-FFF2-40B4-BE49-F238E27FC236}">
              <a16:creationId xmlns:a16="http://schemas.microsoft.com/office/drawing/2014/main" id="{00000000-0008-0000-0600-0000072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531620" y="6827520"/>
          <a:ext cx="6469380" cy="112776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373380</xdr:colOff>
      <xdr:row>44</xdr:row>
      <xdr:rowOff>38100</xdr:rowOff>
    </xdr:from>
    <xdr:to>
      <xdr:col>19</xdr:col>
      <xdr:colOff>312420</xdr:colOff>
      <xdr:row>52</xdr:row>
      <xdr:rowOff>106680</xdr:rowOff>
    </xdr:to>
    <xdr:pic>
      <xdr:nvPicPr>
        <xdr:cNvPr id="10248" name="Picture 8">
          <a:extLst>
            <a:ext uri="{FF2B5EF4-FFF2-40B4-BE49-F238E27FC236}">
              <a16:creationId xmlns:a16="http://schemas.microsoft.com/office/drawing/2014/main" id="{00000000-0008-0000-0600-0000082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1470660" y="8252460"/>
          <a:ext cx="9265920" cy="159258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114300</xdr:colOff>
      <xdr:row>55</xdr:row>
      <xdr:rowOff>30480</xdr:rowOff>
    </xdr:from>
    <xdr:to>
      <xdr:col>8</xdr:col>
      <xdr:colOff>114300</xdr:colOff>
      <xdr:row>57</xdr:row>
      <xdr:rowOff>121920</xdr:rowOff>
    </xdr:to>
    <xdr:pic>
      <xdr:nvPicPr>
        <xdr:cNvPr id="10250" name="Picture 10">
          <a:extLst>
            <a:ext uri="{FF2B5EF4-FFF2-40B4-BE49-F238E27FC236}">
              <a16:creationId xmlns:a16="http://schemas.microsoft.com/office/drawing/2014/main" id="{00000000-0008-0000-0600-00000A2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1211580" y="10340340"/>
          <a:ext cx="3291840" cy="47244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99060</xdr:colOff>
      <xdr:row>58</xdr:row>
      <xdr:rowOff>160020</xdr:rowOff>
    </xdr:from>
    <xdr:to>
      <xdr:col>16</xdr:col>
      <xdr:colOff>0</xdr:colOff>
      <xdr:row>61</xdr:row>
      <xdr:rowOff>144780</xdr:rowOff>
    </xdr:to>
    <xdr:pic>
      <xdr:nvPicPr>
        <xdr:cNvPr id="10251" name="Picture 11">
          <a:extLst>
            <a:ext uri="{FF2B5EF4-FFF2-40B4-BE49-F238E27FC236}">
              <a16:creationId xmlns:a16="http://schemas.microsoft.com/office/drawing/2014/main" id="{00000000-0008-0000-0600-00000B2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1196340" y="11041380"/>
          <a:ext cx="7581900" cy="55626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83820</xdr:colOff>
      <xdr:row>62</xdr:row>
      <xdr:rowOff>121920</xdr:rowOff>
    </xdr:from>
    <xdr:to>
      <xdr:col>21</xdr:col>
      <xdr:colOff>220980</xdr:colOff>
      <xdr:row>68</xdr:row>
      <xdr:rowOff>129540</xdr:rowOff>
    </xdr:to>
    <xdr:pic>
      <xdr:nvPicPr>
        <xdr:cNvPr id="10252" name="Picture 12">
          <a:extLst>
            <a:ext uri="{FF2B5EF4-FFF2-40B4-BE49-F238E27FC236}">
              <a16:creationId xmlns:a16="http://schemas.microsoft.com/office/drawing/2014/main" id="{00000000-0008-0000-0600-00000C2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1181100" y="11765280"/>
          <a:ext cx="10561320" cy="115062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91440</xdr:colOff>
      <xdr:row>72</xdr:row>
      <xdr:rowOff>60960</xdr:rowOff>
    </xdr:from>
    <xdr:to>
      <xdr:col>4</xdr:col>
      <xdr:colOff>297180</xdr:colOff>
      <xdr:row>75</xdr:row>
      <xdr:rowOff>22860</xdr:rowOff>
    </xdr:to>
    <xdr:pic>
      <xdr:nvPicPr>
        <xdr:cNvPr id="10253" name="Picture 13">
          <a:extLst>
            <a:ext uri="{FF2B5EF4-FFF2-40B4-BE49-F238E27FC236}">
              <a16:creationId xmlns:a16="http://schemas.microsoft.com/office/drawing/2014/main" id="{00000000-0008-0000-0600-00000D2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1737360" y="13609320"/>
          <a:ext cx="754380" cy="5334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304800</xdr:colOff>
      <xdr:row>72</xdr:row>
      <xdr:rowOff>121920</xdr:rowOff>
    </xdr:from>
    <xdr:to>
      <xdr:col>11</xdr:col>
      <xdr:colOff>320040</xdr:colOff>
      <xdr:row>79</xdr:row>
      <xdr:rowOff>30480</xdr:rowOff>
    </xdr:to>
    <xdr:pic>
      <xdr:nvPicPr>
        <xdr:cNvPr id="10254" name="Picture 14">
          <a:extLst>
            <a:ext uri="{FF2B5EF4-FFF2-40B4-BE49-F238E27FC236}">
              <a16:creationId xmlns:a16="http://schemas.microsoft.com/office/drawing/2014/main" id="{00000000-0008-0000-0600-00000E2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 bwMode="auto">
        <a:xfrm>
          <a:off x="2499360" y="13670280"/>
          <a:ext cx="3855720" cy="124206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381000</xdr:colOff>
      <xdr:row>83</xdr:row>
      <xdr:rowOff>68580</xdr:rowOff>
    </xdr:from>
    <xdr:to>
      <xdr:col>7</xdr:col>
      <xdr:colOff>327660</xdr:colOff>
      <xdr:row>85</xdr:row>
      <xdr:rowOff>114300</xdr:rowOff>
    </xdr:to>
    <xdr:pic>
      <xdr:nvPicPr>
        <xdr:cNvPr id="10255" name="Picture 15">
          <a:extLst>
            <a:ext uri="{FF2B5EF4-FFF2-40B4-BE49-F238E27FC236}">
              <a16:creationId xmlns:a16="http://schemas.microsoft.com/office/drawing/2014/main" id="{00000000-0008-0000-0600-00000F2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1478280" y="15941040"/>
          <a:ext cx="2689860" cy="42672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38100</xdr:colOff>
      <xdr:row>86</xdr:row>
      <xdr:rowOff>68580</xdr:rowOff>
    </xdr:from>
    <xdr:to>
      <xdr:col>11</xdr:col>
      <xdr:colOff>106680</xdr:colOff>
      <xdr:row>87</xdr:row>
      <xdr:rowOff>99060</xdr:rowOff>
    </xdr:to>
    <xdr:pic>
      <xdr:nvPicPr>
        <xdr:cNvPr id="10256" name="Picture 16">
          <a:extLst>
            <a:ext uri="{FF2B5EF4-FFF2-40B4-BE49-F238E27FC236}">
              <a16:creationId xmlns:a16="http://schemas.microsoft.com/office/drawing/2014/main" id="{00000000-0008-0000-0600-0000102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/>
        <a:stretch>
          <a:fillRect/>
        </a:stretch>
      </xdr:blipFill>
      <xdr:spPr bwMode="auto">
        <a:xfrm>
          <a:off x="586740" y="16512540"/>
          <a:ext cx="5554980" cy="22098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89</xdr:row>
      <xdr:rowOff>0</xdr:rowOff>
    </xdr:from>
    <xdr:to>
      <xdr:col>17</xdr:col>
      <xdr:colOff>541020</xdr:colOff>
      <xdr:row>92</xdr:row>
      <xdr:rowOff>60960</xdr:rowOff>
    </xdr:to>
    <xdr:pic>
      <xdr:nvPicPr>
        <xdr:cNvPr id="10257" name="Picture 17">
          <a:extLst>
            <a:ext uri="{FF2B5EF4-FFF2-40B4-BE49-F238E27FC236}">
              <a16:creationId xmlns:a16="http://schemas.microsoft.com/office/drawing/2014/main" id="{00000000-0008-0000-0600-0000112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/>
        <a:stretch>
          <a:fillRect/>
        </a:stretch>
      </xdr:blipFill>
      <xdr:spPr bwMode="auto">
        <a:xfrm>
          <a:off x="548640" y="17015460"/>
          <a:ext cx="9319260" cy="63246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106680</xdr:colOff>
      <xdr:row>4</xdr:row>
      <xdr:rowOff>53340</xdr:rowOff>
    </xdr:from>
    <xdr:to>
      <xdr:col>12</xdr:col>
      <xdr:colOff>99060</xdr:colOff>
      <xdr:row>6</xdr:row>
      <xdr:rowOff>106680</xdr:rowOff>
    </xdr:to>
    <xdr:pic>
      <xdr:nvPicPr>
        <xdr:cNvPr id="10258" name="Picture 18">
          <a:extLst>
            <a:ext uri="{FF2B5EF4-FFF2-40B4-BE49-F238E27FC236}">
              <a16:creationId xmlns:a16="http://schemas.microsoft.com/office/drawing/2014/main" id="{00000000-0008-0000-0600-0000122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/>
        <a:stretch>
          <a:fillRect/>
        </a:stretch>
      </xdr:blipFill>
      <xdr:spPr bwMode="auto">
        <a:xfrm>
          <a:off x="1203960" y="868680"/>
          <a:ext cx="5478780" cy="43434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495300</xdr:colOff>
      <xdr:row>93</xdr:row>
      <xdr:rowOff>68580</xdr:rowOff>
    </xdr:from>
    <xdr:to>
      <xdr:col>14</xdr:col>
      <xdr:colOff>53340</xdr:colOff>
      <xdr:row>104</xdr:row>
      <xdr:rowOff>60960</xdr:rowOff>
    </xdr:to>
    <xdr:pic>
      <xdr:nvPicPr>
        <xdr:cNvPr id="10261" name="Picture 21">
          <a:extLst>
            <a:ext uri="{FF2B5EF4-FFF2-40B4-BE49-F238E27FC236}">
              <a16:creationId xmlns:a16="http://schemas.microsoft.com/office/drawing/2014/main" id="{00000000-0008-0000-0600-0000152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/>
        <a:stretch>
          <a:fillRect/>
        </a:stretch>
      </xdr:blipFill>
      <xdr:spPr bwMode="auto">
        <a:xfrm>
          <a:off x="1592580" y="17846040"/>
          <a:ext cx="6141720" cy="208788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403860</xdr:colOff>
      <xdr:row>106</xdr:row>
      <xdr:rowOff>45720</xdr:rowOff>
    </xdr:from>
    <xdr:to>
      <xdr:col>8</xdr:col>
      <xdr:colOff>396240</xdr:colOff>
      <xdr:row>110</xdr:row>
      <xdr:rowOff>106680</xdr:rowOff>
    </xdr:to>
    <xdr:pic>
      <xdr:nvPicPr>
        <xdr:cNvPr id="10262" name="Picture 22">
          <a:extLst>
            <a:ext uri="{FF2B5EF4-FFF2-40B4-BE49-F238E27FC236}">
              <a16:creationId xmlns:a16="http://schemas.microsoft.com/office/drawing/2014/main" id="{00000000-0008-0000-0600-0000162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2049780" y="20299680"/>
          <a:ext cx="2735580" cy="82296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403860</xdr:colOff>
      <xdr:row>111</xdr:row>
      <xdr:rowOff>15240</xdr:rowOff>
    </xdr:from>
    <xdr:to>
      <xdr:col>11</xdr:col>
      <xdr:colOff>213360</xdr:colOff>
      <xdr:row>113</xdr:row>
      <xdr:rowOff>152400</xdr:rowOff>
    </xdr:to>
    <xdr:pic>
      <xdr:nvPicPr>
        <xdr:cNvPr id="10263" name="Picture 23">
          <a:extLst>
            <a:ext uri="{FF2B5EF4-FFF2-40B4-BE49-F238E27FC236}">
              <a16:creationId xmlns:a16="http://schemas.microsoft.com/office/drawing/2014/main" id="{00000000-0008-0000-0600-0000172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/>
        <a:stretch>
          <a:fillRect/>
        </a:stretch>
      </xdr:blipFill>
      <xdr:spPr bwMode="auto">
        <a:xfrm>
          <a:off x="2049780" y="21221700"/>
          <a:ext cx="4198620" cy="51816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441960</xdr:colOff>
      <xdr:row>115</xdr:row>
      <xdr:rowOff>22860</xdr:rowOff>
    </xdr:from>
    <xdr:to>
      <xdr:col>18</xdr:col>
      <xdr:colOff>327660</xdr:colOff>
      <xdr:row>118</xdr:row>
      <xdr:rowOff>106680</xdr:rowOff>
    </xdr:to>
    <xdr:pic>
      <xdr:nvPicPr>
        <xdr:cNvPr id="10264" name="Picture 24">
          <a:extLst>
            <a:ext uri="{FF2B5EF4-FFF2-40B4-BE49-F238E27FC236}">
              <a16:creationId xmlns:a16="http://schemas.microsoft.com/office/drawing/2014/main" id="{00000000-0008-0000-0600-0000182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2087880" y="21991320"/>
          <a:ext cx="8115300" cy="65532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518160</xdr:colOff>
      <xdr:row>119</xdr:row>
      <xdr:rowOff>76200</xdr:rowOff>
    </xdr:from>
    <xdr:to>
      <xdr:col>23</xdr:col>
      <xdr:colOff>182880</xdr:colOff>
      <xdr:row>125</xdr:row>
      <xdr:rowOff>76200</xdr:rowOff>
    </xdr:to>
    <xdr:pic>
      <xdr:nvPicPr>
        <xdr:cNvPr id="10265" name="Picture 25">
          <a:extLst>
            <a:ext uri="{FF2B5EF4-FFF2-40B4-BE49-F238E27FC236}">
              <a16:creationId xmlns:a16="http://schemas.microsoft.com/office/drawing/2014/main" id="{00000000-0008-0000-0600-0000192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2164080" y="22814280"/>
          <a:ext cx="10637520" cy="1143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15240</xdr:colOff>
      <xdr:row>126</xdr:row>
      <xdr:rowOff>182880</xdr:rowOff>
    </xdr:from>
    <xdr:to>
      <xdr:col>22</xdr:col>
      <xdr:colOff>99060</xdr:colOff>
      <xdr:row>130</xdr:row>
      <xdr:rowOff>38100</xdr:rowOff>
    </xdr:to>
    <xdr:pic>
      <xdr:nvPicPr>
        <xdr:cNvPr id="10266" name="Picture 26">
          <a:extLst>
            <a:ext uri="{FF2B5EF4-FFF2-40B4-BE49-F238E27FC236}">
              <a16:creationId xmlns:a16="http://schemas.microsoft.com/office/drawing/2014/main" id="{00000000-0008-0000-0600-00001A2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1661160" y="24246840"/>
          <a:ext cx="10507980" cy="61722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502920</xdr:colOff>
      <xdr:row>132</xdr:row>
      <xdr:rowOff>68580</xdr:rowOff>
    </xdr:from>
    <xdr:to>
      <xdr:col>17</xdr:col>
      <xdr:colOff>419100</xdr:colOff>
      <xdr:row>135</xdr:row>
      <xdr:rowOff>68580</xdr:rowOff>
    </xdr:to>
    <xdr:pic>
      <xdr:nvPicPr>
        <xdr:cNvPr id="10267" name="Picture 27">
          <a:extLst>
            <a:ext uri="{FF2B5EF4-FFF2-40B4-BE49-F238E27FC236}">
              <a16:creationId xmlns:a16="http://schemas.microsoft.com/office/drawing/2014/main" id="{00000000-0008-0000-0600-00001B2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502920" y="25275540"/>
          <a:ext cx="9243060" cy="5715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99060</xdr:colOff>
      <xdr:row>136</xdr:row>
      <xdr:rowOff>60960</xdr:rowOff>
    </xdr:from>
    <xdr:to>
      <xdr:col>14</xdr:col>
      <xdr:colOff>152400</xdr:colOff>
      <xdr:row>147</xdr:row>
      <xdr:rowOff>38100</xdr:rowOff>
    </xdr:to>
    <xdr:pic>
      <xdr:nvPicPr>
        <xdr:cNvPr id="10268" name="Picture 28">
          <a:extLst>
            <a:ext uri="{FF2B5EF4-FFF2-40B4-BE49-F238E27FC236}">
              <a16:creationId xmlns:a16="http://schemas.microsoft.com/office/drawing/2014/main" id="{00000000-0008-0000-0600-00001C2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/>
        <a:stretch>
          <a:fillRect/>
        </a:stretch>
      </xdr:blipFill>
      <xdr:spPr bwMode="auto">
        <a:xfrm>
          <a:off x="1196340" y="26029920"/>
          <a:ext cx="6637020" cy="207264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137160</xdr:colOff>
      <xdr:row>149</xdr:row>
      <xdr:rowOff>60960</xdr:rowOff>
    </xdr:from>
    <xdr:to>
      <xdr:col>8</xdr:col>
      <xdr:colOff>60960</xdr:colOff>
      <xdr:row>152</xdr:row>
      <xdr:rowOff>137160</xdr:rowOff>
    </xdr:to>
    <xdr:pic>
      <xdr:nvPicPr>
        <xdr:cNvPr id="10269" name="Picture 29">
          <a:extLst>
            <a:ext uri="{FF2B5EF4-FFF2-40B4-BE49-F238E27FC236}">
              <a16:creationId xmlns:a16="http://schemas.microsoft.com/office/drawing/2014/main" id="{00000000-0008-0000-0600-00001D2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 cstate="print"/>
        <a:srcRect/>
        <a:stretch>
          <a:fillRect/>
        </a:stretch>
      </xdr:blipFill>
      <xdr:spPr bwMode="auto">
        <a:xfrm>
          <a:off x="1783080" y="28506420"/>
          <a:ext cx="2667000" cy="6477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99060</xdr:colOff>
      <xdr:row>153</xdr:row>
      <xdr:rowOff>121920</xdr:rowOff>
    </xdr:from>
    <xdr:to>
      <xdr:col>10</xdr:col>
      <xdr:colOff>495300</xdr:colOff>
      <xdr:row>156</xdr:row>
      <xdr:rowOff>121920</xdr:rowOff>
    </xdr:to>
    <xdr:pic>
      <xdr:nvPicPr>
        <xdr:cNvPr id="10270" name="Picture 30">
          <a:extLst>
            <a:ext uri="{FF2B5EF4-FFF2-40B4-BE49-F238E27FC236}">
              <a16:creationId xmlns:a16="http://schemas.microsoft.com/office/drawing/2014/main" id="{00000000-0008-0000-0600-00001E2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 cstate="print"/>
        <a:srcRect/>
        <a:stretch>
          <a:fillRect/>
        </a:stretch>
      </xdr:blipFill>
      <xdr:spPr bwMode="auto">
        <a:xfrm>
          <a:off x="2293620" y="29337000"/>
          <a:ext cx="3688080" cy="5715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60960</xdr:colOff>
      <xdr:row>157</xdr:row>
      <xdr:rowOff>175260</xdr:rowOff>
    </xdr:from>
    <xdr:to>
      <xdr:col>18</xdr:col>
      <xdr:colOff>342900</xdr:colOff>
      <xdr:row>160</xdr:row>
      <xdr:rowOff>83820</xdr:rowOff>
    </xdr:to>
    <xdr:pic>
      <xdr:nvPicPr>
        <xdr:cNvPr id="10271" name="Picture 31">
          <a:extLst>
            <a:ext uri="{FF2B5EF4-FFF2-40B4-BE49-F238E27FC236}">
              <a16:creationId xmlns:a16="http://schemas.microsoft.com/office/drawing/2014/main" id="{00000000-0008-0000-0600-00001F2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 cstate="print"/>
        <a:srcRect/>
        <a:stretch>
          <a:fillRect/>
        </a:stretch>
      </xdr:blipFill>
      <xdr:spPr bwMode="auto">
        <a:xfrm>
          <a:off x="2255520" y="30152340"/>
          <a:ext cx="7962900" cy="48006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53340</xdr:colOff>
      <xdr:row>161</xdr:row>
      <xdr:rowOff>38100</xdr:rowOff>
    </xdr:from>
    <xdr:to>
      <xdr:col>23</xdr:col>
      <xdr:colOff>381000</xdr:colOff>
      <xdr:row>164</xdr:row>
      <xdr:rowOff>68580</xdr:rowOff>
    </xdr:to>
    <xdr:pic>
      <xdr:nvPicPr>
        <xdr:cNvPr id="10272" name="Picture 32">
          <a:extLst>
            <a:ext uri="{FF2B5EF4-FFF2-40B4-BE49-F238E27FC236}">
              <a16:creationId xmlns:a16="http://schemas.microsoft.com/office/drawing/2014/main" id="{00000000-0008-0000-0600-0000202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 cstate="print"/>
        <a:srcRect/>
        <a:stretch>
          <a:fillRect/>
        </a:stretch>
      </xdr:blipFill>
      <xdr:spPr bwMode="auto">
        <a:xfrm>
          <a:off x="2247900" y="30777180"/>
          <a:ext cx="10751820" cy="60198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1"/>
  <sheetViews>
    <sheetView topLeftCell="C1" zoomScale="94" workbookViewId="0">
      <selection activeCell="H51" sqref="H51"/>
    </sheetView>
  </sheetViews>
  <sheetFormatPr baseColWidth="10" defaultColWidth="8.83203125" defaultRowHeight="15"/>
  <cols>
    <col min="1" max="1" width="9.33203125" customWidth="1"/>
    <col min="2" max="2" width="9" customWidth="1"/>
    <col min="3" max="3" width="13" style="18" customWidth="1"/>
    <col min="4" max="4" width="7.5" customWidth="1"/>
    <col min="5" max="5" width="12.6640625" style="14" customWidth="1"/>
    <col min="6" max="6" width="8.6640625" style="74" customWidth="1"/>
    <col min="7" max="7" width="11.6640625" customWidth="1"/>
    <col min="8" max="9" width="10" style="13" customWidth="1"/>
    <col min="10" max="10" width="10" style="227" customWidth="1"/>
    <col min="11" max="11" width="10" style="13" customWidth="1"/>
    <col min="12" max="12" width="9.6640625" style="14" bestFit="1" customWidth="1"/>
    <col min="13" max="13" width="17.1640625" customWidth="1"/>
    <col min="14" max="14" width="21" bestFit="1" customWidth="1"/>
    <col min="15" max="15" width="20.6640625" bestFit="1" customWidth="1"/>
    <col min="16" max="16" width="21.83203125" bestFit="1" customWidth="1"/>
    <col min="17" max="17" width="13.83203125" bestFit="1" customWidth="1"/>
  </cols>
  <sheetData>
    <row r="1" spans="1:17" ht="17">
      <c r="A1" t="s">
        <v>70</v>
      </c>
      <c r="B1" t="s">
        <v>475</v>
      </c>
      <c r="C1" s="234">
        <v>43861</v>
      </c>
      <c r="E1" s="159"/>
      <c r="F1" s="159"/>
      <c r="G1" s="159"/>
      <c r="H1" s="159"/>
      <c r="I1" s="159"/>
      <c r="J1" s="159"/>
      <c r="K1" s="159"/>
      <c r="L1" s="159"/>
      <c r="M1" s="159"/>
      <c r="N1" s="159"/>
      <c r="O1" s="159"/>
      <c r="P1" s="159"/>
      <c r="Q1" s="159"/>
    </row>
    <row r="2" spans="1:17" ht="17" thickBot="1">
      <c r="A2" s="5"/>
      <c r="B2" s="5"/>
      <c r="C2" s="213"/>
      <c r="D2" s="5"/>
      <c r="E2" s="233"/>
      <c r="F2" s="233"/>
      <c r="G2" s="233"/>
      <c r="H2" s="233"/>
      <c r="I2" s="233"/>
      <c r="J2" s="233"/>
      <c r="K2" s="233"/>
      <c r="L2" s="233"/>
      <c r="M2" s="233"/>
      <c r="N2" s="233"/>
      <c r="O2" s="233"/>
      <c r="P2" s="233"/>
      <c r="Q2" s="233"/>
    </row>
    <row r="3" spans="1:17" ht="17">
      <c r="C3" s="19"/>
      <c r="M3" s="49" t="s">
        <v>245</v>
      </c>
      <c r="N3" s="49" t="s">
        <v>473</v>
      </c>
      <c r="O3" s="49" t="s">
        <v>478</v>
      </c>
      <c r="P3" s="49" t="s">
        <v>479</v>
      </c>
    </row>
    <row r="4" spans="1:17" ht="17">
      <c r="C4" s="16"/>
      <c r="I4" s="228" t="s">
        <v>241</v>
      </c>
      <c r="J4" s="228" t="s">
        <v>241</v>
      </c>
      <c r="K4" s="226" t="s">
        <v>242</v>
      </c>
      <c r="L4" s="220" t="s">
        <v>242</v>
      </c>
      <c r="M4" s="28" t="s">
        <v>472</v>
      </c>
      <c r="N4" s="28"/>
      <c r="O4" s="28" t="s">
        <v>485</v>
      </c>
      <c r="P4" s="28" t="s">
        <v>485</v>
      </c>
      <c r="Q4" s="28" t="s">
        <v>472</v>
      </c>
    </row>
    <row r="5" spans="1:17" ht="17">
      <c r="B5" s="49" t="s">
        <v>240</v>
      </c>
      <c r="C5" s="219"/>
      <c r="D5" s="28" t="s">
        <v>41</v>
      </c>
      <c r="E5" s="220" t="s">
        <v>41</v>
      </c>
      <c r="F5" s="221" t="s">
        <v>41</v>
      </c>
      <c r="G5" s="28" t="s">
        <v>45</v>
      </c>
      <c r="H5" s="28" t="s">
        <v>46</v>
      </c>
      <c r="I5" s="228" t="s">
        <v>41</v>
      </c>
      <c r="J5" s="228" t="s">
        <v>41</v>
      </c>
      <c r="K5" s="28" t="s">
        <v>45</v>
      </c>
      <c r="L5" s="28" t="s">
        <v>46</v>
      </c>
      <c r="M5" s="28" t="s">
        <v>227</v>
      </c>
      <c r="N5" s="28" t="s">
        <v>480</v>
      </c>
      <c r="O5" s="238" t="s">
        <v>482</v>
      </c>
      <c r="P5" s="238" t="s">
        <v>483</v>
      </c>
      <c r="Q5" s="28" t="s">
        <v>227</v>
      </c>
    </row>
    <row r="6" spans="1:17" ht="18" thickBot="1">
      <c r="A6" s="5"/>
      <c r="B6" s="222" t="s">
        <v>7</v>
      </c>
      <c r="C6" s="223" t="s">
        <v>49</v>
      </c>
      <c r="D6" s="222" t="s">
        <v>71</v>
      </c>
      <c r="E6" s="224" t="s">
        <v>43</v>
      </c>
      <c r="F6" s="225" t="s">
        <v>43</v>
      </c>
      <c r="G6" s="222" t="s">
        <v>48</v>
      </c>
      <c r="H6" s="222" t="s">
        <v>47</v>
      </c>
      <c r="I6" s="222" t="s">
        <v>474</v>
      </c>
      <c r="J6" s="229" t="s">
        <v>43</v>
      </c>
      <c r="K6" s="222" t="s">
        <v>48</v>
      </c>
      <c r="L6" s="222" t="s">
        <v>47</v>
      </c>
      <c r="M6" s="222" t="s">
        <v>228</v>
      </c>
      <c r="N6" s="222"/>
      <c r="O6" s="5"/>
      <c r="P6" s="5"/>
      <c r="Q6" s="237" t="s">
        <v>481</v>
      </c>
    </row>
    <row r="7" spans="1:17">
      <c r="B7" t="s">
        <v>40</v>
      </c>
      <c r="C7" s="16" t="s">
        <v>50</v>
      </c>
      <c r="D7">
        <f>C7-$C$1</f>
        <v>3</v>
      </c>
      <c r="E7" s="14">
        <f>D7/365</f>
        <v>8.21917808219178E-3</v>
      </c>
      <c r="F7" s="74">
        <v>8.21917808219178E-3</v>
      </c>
      <c r="G7" s="14">
        <v>0.99987085001520604</v>
      </c>
      <c r="H7" s="13">
        <v>1.5714262920184709E-2</v>
      </c>
      <c r="I7" s="230"/>
      <c r="J7" s="231"/>
    </row>
    <row r="8" spans="1:17">
      <c r="B8" t="s">
        <v>9</v>
      </c>
      <c r="C8" s="16" t="s">
        <v>51</v>
      </c>
      <c r="D8">
        <f t="shared" ref="D8:D38" si="0">C8-$C$1</f>
        <v>13</v>
      </c>
      <c r="E8" s="14">
        <f t="shared" ref="E8:E38" si="1">D8/365</f>
        <v>3.5616438356164383E-2</v>
      </c>
      <c r="F8" s="74">
        <v>3.5616438356164383E-2</v>
      </c>
      <c r="G8" s="14">
        <v>0.99942885105392298</v>
      </c>
      <c r="H8" s="13">
        <v>1.6040686271177881E-2</v>
      </c>
      <c r="I8" s="230"/>
      <c r="J8" s="231"/>
    </row>
    <row r="9" spans="1:17">
      <c r="B9" t="s">
        <v>10</v>
      </c>
      <c r="C9" s="16" t="s">
        <v>52</v>
      </c>
      <c r="D9">
        <f t="shared" si="0"/>
        <v>20</v>
      </c>
      <c r="E9" s="14">
        <f t="shared" si="1"/>
        <v>5.4794520547945202E-2</v>
      </c>
      <c r="F9" s="74">
        <v>5.4794520547945202E-2</v>
      </c>
      <c r="G9" s="14">
        <v>0.999119158375668</v>
      </c>
      <c r="H9" s="13">
        <v>1.6082443727284977E-2</v>
      </c>
      <c r="I9" s="230"/>
      <c r="J9" s="231"/>
    </row>
    <row r="10" spans="1:17" ht="16" thickBot="1">
      <c r="B10" s="75" t="s">
        <v>11</v>
      </c>
      <c r="C10" s="76" t="s">
        <v>53</v>
      </c>
      <c r="D10" s="75">
        <f t="shared" si="0"/>
        <v>27</v>
      </c>
      <c r="E10" s="77">
        <f t="shared" si="1"/>
        <v>7.3972602739726029E-2</v>
      </c>
      <c r="F10" s="78">
        <v>7.3972602739726029E-2</v>
      </c>
      <c r="G10" s="77">
        <v>0.99881013126694695</v>
      </c>
      <c r="H10" s="79">
        <v>1.6094839775726875E-2</v>
      </c>
      <c r="I10" s="235"/>
      <c r="J10" s="300"/>
      <c r="K10" s="301"/>
      <c r="L10" s="302"/>
      <c r="M10" s="2"/>
    </row>
    <row r="11" spans="1:17">
      <c r="B11" t="s">
        <v>12</v>
      </c>
      <c r="C11" s="16">
        <v>43896</v>
      </c>
      <c r="D11">
        <f t="shared" si="0"/>
        <v>35</v>
      </c>
      <c r="E11" s="14">
        <f t="shared" si="1"/>
        <v>9.5890410958904104E-2</v>
      </c>
      <c r="F11" s="74">
        <v>9.5890410958904104E-2</v>
      </c>
      <c r="G11" s="14">
        <v>0.99845698267052496</v>
      </c>
      <c r="H11" s="13">
        <v>1.6103893927272454E-2</v>
      </c>
      <c r="I11" s="232">
        <v>0.13333333333333333</v>
      </c>
      <c r="J11" s="303">
        <v>1.1111111111111099E-2</v>
      </c>
      <c r="K11" s="285">
        <v>0.99982476275812204</v>
      </c>
      <c r="L11" s="304">
        <v>1.5772733794544701E-2</v>
      </c>
      <c r="M11" s="285">
        <v>1.7525402313338601E-4</v>
      </c>
      <c r="N11" s="285"/>
      <c r="O11" s="285"/>
      <c r="P11" s="285"/>
      <c r="Q11" s="286">
        <f>SUM($M$11:M11)</f>
        <v>1.7525402313338601E-4</v>
      </c>
    </row>
    <row r="12" spans="1:17">
      <c r="B12" t="s">
        <v>13</v>
      </c>
      <c r="C12" s="16">
        <v>43929</v>
      </c>
      <c r="D12">
        <f t="shared" si="0"/>
        <v>68</v>
      </c>
      <c r="E12" s="14">
        <f t="shared" si="1"/>
        <v>0.18630136986301371</v>
      </c>
      <c r="F12" s="74">
        <v>0.18630136986301371</v>
      </c>
      <c r="G12" s="14">
        <v>0.99701947176984596</v>
      </c>
      <c r="H12" s="13">
        <v>1.6022312945309172E-2</v>
      </c>
      <c r="I12" s="232">
        <v>1</v>
      </c>
      <c r="J12" s="305">
        <v>8.3333333333333329E-2</v>
      </c>
      <c r="K12" s="2">
        <v>0.99865924994564004</v>
      </c>
      <c r="L12" s="301">
        <v>1.6099795966850999E-2</v>
      </c>
      <c r="M12" s="2">
        <v>1.1667883160536401E-3</v>
      </c>
      <c r="N12" s="2">
        <v>0.32225596902218301</v>
      </c>
      <c r="O12" s="2">
        <v>6.2348845769454597E-3</v>
      </c>
      <c r="P12" s="2">
        <v>0.32225596902218301</v>
      </c>
      <c r="Q12" s="3">
        <f>SUM($M$11:M12)</f>
        <v>1.342042339187026E-3</v>
      </c>
    </row>
    <row r="13" spans="1:17">
      <c r="B13" t="s">
        <v>14</v>
      </c>
      <c r="C13" s="16">
        <v>43957</v>
      </c>
      <c r="D13">
        <f t="shared" si="0"/>
        <v>96</v>
      </c>
      <c r="E13" s="14">
        <f t="shared" si="1"/>
        <v>0.26301369863013696</v>
      </c>
      <c r="F13" s="74">
        <v>0.26301369863013696</v>
      </c>
      <c r="G13" s="14">
        <v>0.99581693714455699</v>
      </c>
      <c r="H13" s="13">
        <v>1.5937711077164258E-2</v>
      </c>
      <c r="I13" s="232">
        <v>2.0333333333333332</v>
      </c>
      <c r="J13" s="305">
        <v>0.16944444444444445</v>
      </c>
      <c r="K13" s="2">
        <v>0.99728516692456504</v>
      </c>
      <c r="L13" s="301">
        <v>1.60437536149374E-2</v>
      </c>
      <c r="M13" s="2">
        <v>1.37744216429763E-3</v>
      </c>
      <c r="N13" s="2">
        <v>0.34621204917794202</v>
      </c>
      <c r="O13" s="2">
        <v>1.4421948095024999E-3</v>
      </c>
      <c r="P13" s="2">
        <v>8.4692040813039396E-2</v>
      </c>
      <c r="Q13" s="3">
        <f>SUM($M$11:M13)</f>
        <v>2.7194845034846562E-3</v>
      </c>
    </row>
    <row r="14" spans="1:17">
      <c r="B14" t="s">
        <v>15</v>
      </c>
      <c r="C14" s="16">
        <v>43990</v>
      </c>
      <c r="D14">
        <f t="shared" si="0"/>
        <v>129</v>
      </c>
      <c r="E14" s="14">
        <f t="shared" si="1"/>
        <v>0.35342465753424657</v>
      </c>
      <c r="F14" s="74">
        <v>0.35342465753424657</v>
      </c>
      <c r="G14" s="14">
        <v>0.99443406641949295</v>
      </c>
      <c r="H14" s="13">
        <v>1.5792562821156639E-2</v>
      </c>
      <c r="I14" s="232">
        <v>3.0333333333333332</v>
      </c>
      <c r="J14" s="305">
        <v>0.25277777777777777</v>
      </c>
      <c r="K14" s="2">
        <v>0.99597643026948701</v>
      </c>
      <c r="L14" s="301">
        <v>1.59495272925201E-2</v>
      </c>
      <c r="M14" s="2">
        <v>1.3136749563676599E-3</v>
      </c>
      <c r="N14" s="2">
        <v>0.38463617584502102</v>
      </c>
      <c r="O14" s="2">
        <v>6.2590240693963597E-4</v>
      </c>
      <c r="P14" s="2">
        <v>3.9832684292630302E-2</v>
      </c>
      <c r="Q14" s="3">
        <f>SUM($M$11:M14)</f>
        <v>4.0331594598523157E-3</v>
      </c>
    </row>
    <row r="15" spans="1:17">
      <c r="B15" t="s">
        <v>16</v>
      </c>
      <c r="C15" s="16">
        <v>44020</v>
      </c>
      <c r="D15">
        <f t="shared" si="0"/>
        <v>159</v>
      </c>
      <c r="E15" s="14">
        <f t="shared" si="1"/>
        <v>0.43561643835616437</v>
      </c>
      <c r="F15" s="74">
        <v>0.43561643835616437</v>
      </c>
      <c r="G15" s="14">
        <v>0.99322371216009997</v>
      </c>
      <c r="H15" s="13">
        <v>1.56085733404118E-2</v>
      </c>
      <c r="I15" s="232">
        <v>4.0666666666666664</v>
      </c>
      <c r="J15" s="305">
        <v>0.33888888888888902</v>
      </c>
      <c r="K15" s="2">
        <v>0.99465256874138097</v>
      </c>
      <c r="L15" s="301">
        <v>1.5821645737627898E-2</v>
      </c>
      <c r="M15" s="2">
        <v>1.33062940457983E-3</v>
      </c>
      <c r="N15" s="2">
        <v>0.55755525427627495</v>
      </c>
      <c r="O15" s="2">
        <v>3.4268329833869298E-4</v>
      </c>
      <c r="P15" s="2">
        <v>2.6032197165921599E-2</v>
      </c>
      <c r="Q15" s="3">
        <f>SUM($M$11:M15)</f>
        <v>5.3637888644321452E-3</v>
      </c>
    </row>
    <row r="16" spans="1:17">
      <c r="B16" t="s">
        <v>17</v>
      </c>
      <c r="C16" s="16">
        <v>44049</v>
      </c>
      <c r="D16">
        <f t="shared" si="0"/>
        <v>188</v>
      </c>
      <c r="E16" s="14">
        <f t="shared" si="1"/>
        <v>0.51506849315068493</v>
      </c>
      <c r="F16" s="74">
        <v>0.51506849315068493</v>
      </c>
      <c r="G16" s="14">
        <v>0.99206768263651501</v>
      </c>
      <c r="H16" s="13">
        <v>1.5461915582868581E-2</v>
      </c>
      <c r="I16" s="232">
        <v>5.0666666666666664</v>
      </c>
      <c r="J16" s="305">
        <v>0.42222222222222222</v>
      </c>
      <c r="K16" s="2">
        <v>0.99341946016910099</v>
      </c>
      <c r="L16" s="301">
        <v>1.5636995623950701E-2</v>
      </c>
      <c r="M16" s="2">
        <v>1.2409924610079801E-3</v>
      </c>
      <c r="N16" s="2">
        <v>0.49638471131490602</v>
      </c>
      <c r="O16" s="2">
        <v>2.1611410110281199E-4</v>
      </c>
      <c r="P16" s="2">
        <v>1.7508333560934199E-2</v>
      </c>
      <c r="Q16" s="3">
        <f>SUM($M$11:M16)</f>
        <v>6.604781325440125E-3</v>
      </c>
    </row>
    <row r="17" spans="2:17">
      <c r="B17" t="s">
        <v>18</v>
      </c>
      <c r="C17" s="16">
        <v>44082</v>
      </c>
      <c r="D17">
        <f t="shared" si="0"/>
        <v>221</v>
      </c>
      <c r="E17" s="14">
        <f t="shared" si="1"/>
        <v>0.60547945205479448</v>
      </c>
      <c r="F17" s="74">
        <v>0.60547945205479448</v>
      </c>
      <c r="G17" s="14">
        <v>0.99080901962489998</v>
      </c>
      <c r="H17" s="13">
        <v>1.5249861908730187E-2</v>
      </c>
      <c r="I17" s="232">
        <v>6.1</v>
      </c>
      <c r="J17" s="305">
        <v>0.5083333333333333</v>
      </c>
      <c r="K17" s="2">
        <v>0.99216440891440505</v>
      </c>
      <c r="L17" s="301">
        <v>1.54749848596914E-2</v>
      </c>
      <c r="M17" s="2">
        <v>1.26469912141414E-3</v>
      </c>
      <c r="N17" s="2">
        <v>0.62637364325634703</v>
      </c>
      <c r="O17" s="2">
        <v>1.4847488381332399E-4</v>
      </c>
      <c r="P17" s="2">
        <v>1.3249566764756301E-2</v>
      </c>
      <c r="Q17" s="3">
        <f>SUM($M$11:M17)</f>
        <v>7.8694804468542653E-3</v>
      </c>
    </row>
    <row r="18" spans="2:17">
      <c r="B18" t="s">
        <v>19</v>
      </c>
      <c r="C18" s="16">
        <v>44111</v>
      </c>
      <c r="D18">
        <f t="shared" si="0"/>
        <v>250</v>
      </c>
      <c r="E18" s="14">
        <f t="shared" si="1"/>
        <v>0.68493150684931503</v>
      </c>
      <c r="F18" s="74">
        <v>0.68493150684931503</v>
      </c>
      <c r="G18" s="14">
        <v>0.98974373936125004</v>
      </c>
      <c r="H18" s="13">
        <v>1.5051458996524643E-2</v>
      </c>
      <c r="I18" s="232">
        <v>7.1333333333333329</v>
      </c>
      <c r="J18" s="305">
        <v>0.59444444444444444</v>
      </c>
      <c r="K18" s="2">
        <v>0.99095919231882501</v>
      </c>
      <c r="L18" s="301">
        <v>1.5278002630223299E-2</v>
      </c>
      <c r="M18" s="2">
        <v>1.21599727671808E-3</v>
      </c>
      <c r="N18" s="2">
        <v>0.61282374739055301</v>
      </c>
      <c r="O18" s="2">
        <v>1.0794429062201E-4</v>
      </c>
      <c r="P18" s="2">
        <v>1.02766894553447E-2</v>
      </c>
      <c r="Q18" s="3">
        <f>SUM($M$11:M18)</f>
        <v>9.0854777235723459E-3</v>
      </c>
    </row>
    <row r="19" spans="2:17">
      <c r="B19" t="s">
        <v>20</v>
      </c>
      <c r="C19" s="16">
        <v>44141</v>
      </c>
      <c r="D19">
        <f t="shared" si="0"/>
        <v>280</v>
      </c>
      <c r="E19" s="14">
        <f t="shared" si="1"/>
        <v>0.76712328767123283</v>
      </c>
      <c r="F19" s="74">
        <v>0.76712328767123283</v>
      </c>
      <c r="G19" s="14">
        <v>0.98866218460940503</v>
      </c>
      <c r="H19" s="13">
        <v>1.486407541278751E-2</v>
      </c>
      <c r="I19" s="232">
        <v>8.1333333333333329</v>
      </c>
      <c r="J19" s="305">
        <v>0.67777777777777781</v>
      </c>
      <c r="K19" s="2">
        <v>0.98983906301313895</v>
      </c>
      <c r="L19" s="301">
        <v>1.50682303493497E-2</v>
      </c>
      <c r="M19" s="2">
        <v>1.1314629295086499E-3</v>
      </c>
      <c r="N19" s="2">
        <v>0.48225643081296699</v>
      </c>
      <c r="O19" s="306">
        <v>8.2069658298508996E-5</v>
      </c>
      <c r="P19" s="2">
        <v>7.9267410759188191E-3</v>
      </c>
      <c r="Q19" s="3">
        <f>SUM($M$11:M19)</f>
        <v>1.0216940653080996E-2</v>
      </c>
    </row>
    <row r="20" spans="2:17">
      <c r="B20" t="s">
        <v>21</v>
      </c>
      <c r="C20" s="16">
        <v>44173</v>
      </c>
      <c r="D20">
        <f t="shared" si="0"/>
        <v>312</v>
      </c>
      <c r="E20" s="14">
        <f t="shared" si="1"/>
        <v>0.85479452054794525</v>
      </c>
      <c r="F20" s="74">
        <v>0.85479452054794525</v>
      </c>
      <c r="G20" s="14">
        <v>0.98758082141215697</v>
      </c>
      <c r="H20" s="13">
        <v>1.461981890094234E-2</v>
      </c>
      <c r="I20" s="232">
        <v>9.1666666666666661</v>
      </c>
      <c r="J20" s="305">
        <v>0.76388888888888884</v>
      </c>
      <c r="K20" s="2">
        <v>0.98870364230603802</v>
      </c>
      <c r="L20" s="301">
        <v>1.48721185981144E-2</v>
      </c>
      <c r="M20" s="2">
        <v>1.1482585979563399E-3</v>
      </c>
      <c r="N20" s="2">
        <v>0.705517037999429</v>
      </c>
      <c r="O20" s="306">
        <v>6.4458822166920901E-5</v>
      </c>
      <c r="P20" s="2">
        <v>6.6281743454301703E-3</v>
      </c>
      <c r="Q20" s="3">
        <f>SUM($M$11:M20)</f>
        <v>1.1365199251037336E-2</v>
      </c>
    </row>
    <row r="21" spans="2:17">
      <c r="B21" t="s">
        <v>22</v>
      </c>
      <c r="C21" s="16">
        <v>44202</v>
      </c>
      <c r="D21">
        <f t="shared" si="0"/>
        <v>341</v>
      </c>
      <c r="E21" s="14">
        <f t="shared" si="1"/>
        <v>0.9342465753424658</v>
      </c>
      <c r="F21" s="74">
        <v>0.9342465753424658</v>
      </c>
      <c r="G21" s="14">
        <v>0.98663126556063496</v>
      </c>
      <c r="H21" s="13">
        <v>1.4406154467569937E-2</v>
      </c>
      <c r="I21" s="232">
        <v>10.166666666666666</v>
      </c>
      <c r="J21" s="305">
        <v>0.84722222222222221</v>
      </c>
      <c r="K21" s="2">
        <v>0.98767216709624805</v>
      </c>
      <c r="L21" s="301">
        <v>1.46413191857912E-2</v>
      </c>
      <c r="M21" s="2">
        <v>1.04427985953986E-3</v>
      </c>
      <c r="N21" s="2">
        <v>0.39625819979486998</v>
      </c>
      <c r="O21" s="306">
        <v>5.1993957459635002E-5</v>
      </c>
      <c r="P21" s="2">
        <v>5.2995657796882098E-3</v>
      </c>
      <c r="Q21" s="3">
        <f>SUM($M$11:M21)</f>
        <v>1.2409479110577196E-2</v>
      </c>
    </row>
    <row r="22" spans="2:17">
      <c r="B22" t="s">
        <v>23</v>
      </c>
      <c r="C22" s="16" t="s">
        <v>54</v>
      </c>
      <c r="D22">
        <f t="shared" si="0"/>
        <v>374</v>
      </c>
      <c r="E22" s="14">
        <f t="shared" si="1"/>
        <v>1.0246575342465754</v>
      </c>
      <c r="F22" s="74">
        <v>1.0246575342465754</v>
      </c>
      <c r="G22" s="14">
        <v>0.98557908146949402</v>
      </c>
      <c r="H22" s="13">
        <v>1.4176356588433149E-2</v>
      </c>
      <c r="I22" s="232">
        <v>11.2</v>
      </c>
      <c r="J22" s="305">
        <v>0.93333333333333335</v>
      </c>
      <c r="K22" s="2">
        <v>0.98664205305112096</v>
      </c>
      <c r="L22" s="301">
        <v>1.4408535937794099E-2</v>
      </c>
      <c r="M22" s="2">
        <v>1.04404002626813E-3</v>
      </c>
      <c r="N22" s="2">
        <v>0.11473767454031</v>
      </c>
      <c r="O22" s="306">
        <v>4.2809853560606503E-5</v>
      </c>
      <c r="P22" s="2">
        <v>4.1111484231221703E-3</v>
      </c>
      <c r="Q22" s="3">
        <f>SUM($M$11:M22)</f>
        <v>1.3453519136845326E-2</v>
      </c>
    </row>
    <row r="23" spans="2:17">
      <c r="B23" t="s">
        <v>24</v>
      </c>
      <c r="C23" s="16">
        <v>44414</v>
      </c>
      <c r="D23">
        <f t="shared" si="0"/>
        <v>553</v>
      </c>
      <c r="E23" s="14">
        <f t="shared" si="1"/>
        <v>1.515068493150685</v>
      </c>
      <c r="F23" s="74">
        <v>1.515068493150685</v>
      </c>
      <c r="G23" s="14">
        <v>0.98011650669806305</v>
      </c>
      <c r="H23" s="13">
        <v>1.3256054157765325E-2</v>
      </c>
      <c r="I23" s="230"/>
      <c r="J23" s="305">
        <v>1.0166666666666666</v>
      </c>
      <c r="K23" s="2">
        <v>0.98567107464141701</v>
      </c>
      <c r="L23" s="301">
        <v>1.41959761310989E-2</v>
      </c>
      <c r="M23" s="2">
        <v>9.8508389203620195E-4</v>
      </c>
      <c r="N23" s="2">
        <v>2.4879054822355199E-4</v>
      </c>
      <c r="O23" s="306">
        <v>3.5875862047753403E-5</v>
      </c>
      <c r="P23" s="2">
        <v>3.1956381691220798E-3</v>
      </c>
      <c r="Q23" s="3">
        <f>SUM($M$11:M23)</f>
        <v>1.4438603028881527E-2</v>
      </c>
    </row>
    <row r="24" spans="2:17">
      <c r="B24" t="s">
        <v>25</v>
      </c>
      <c r="C24" s="16" t="s">
        <v>55</v>
      </c>
      <c r="D24">
        <f t="shared" si="0"/>
        <v>739</v>
      </c>
      <c r="E24" s="14">
        <f t="shared" si="1"/>
        <v>2.0246575342465754</v>
      </c>
      <c r="F24" s="74">
        <v>2.0246575342465754</v>
      </c>
      <c r="G24" s="14">
        <v>0.97468588822263302</v>
      </c>
      <c r="H24" s="13">
        <v>1.2663882845711081E-2</v>
      </c>
      <c r="I24" s="230"/>
      <c r="J24" s="305">
        <v>1.1416666666666666</v>
      </c>
      <c r="K24" s="2">
        <v>0.98424584350085897</v>
      </c>
      <c r="L24" s="301">
        <v>1.39091143171792E-2</v>
      </c>
      <c r="M24" s="2">
        <v>1.4491511228849E-3</v>
      </c>
      <c r="N24" s="2"/>
      <c r="O24" s="306">
        <v>3.4121216335441701E-5</v>
      </c>
      <c r="P24" s="2"/>
      <c r="Q24" s="3">
        <f>SUM($M$11:M24)</f>
        <v>1.5887754151766426E-2</v>
      </c>
    </row>
    <row r="25" spans="2:17">
      <c r="B25" t="s">
        <v>26</v>
      </c>
      <c r="C25" s="16" t="s">
        <v>56</v>
      </c>
      <c r="D25">
        <f t="shared" si="0"/>
        <v>1104</v>
      </c>
      <c r="E25" s="14">
        <f t="shared" si="1"/>
        <v>3.0246575342465754</v>
      </c>
      <c r="F25" s="74">
        <v>3.0246575342465754</v>
      </c>
      <c r="G25" s="14">
        <v>0.96402929839613805</v>
      </c>
      <c r="H25" s="13">
        <v>1.2111649630260039E-2</v>
      </c>
      <c r="I25" s="230"/>
      <c r="J25" s="305">
        <v>1.3944444444444444</v>
      </c>
      <c r="K25" s="2">
        <v>0.98143301420043805</v>
      </c>
      <c r="L25" s="301">
        <v>1.3440130988496999E-2</v>
      </c>
      <c r="M25" s="2">
        <v>2.8797451528664898E-3</v>
      </c>
      <c r="N25" s="2">
        <v>9.0546315782721501E-2</v>
      </c>
      <c r="O25" s="306">
        <v>5.8566085079520002E-5</v>
      </c>
      <c r="P25" s="306">
        <v>2.86489978744877E-6</v>
      </c>
      <c r="Q25" s="3">
        <f>SUM($M$11:M25)</f>
        <v>1.8767499304632916E-2</v>
      </c>
    </row>
    <row r="26" spans="2:17">
      <c r="B26" t="s">
        <v>27</v>
      </c>
      <c r="C26" s="16" t="s">
        <v>57</v>
      </c>
      <c r="D26">
        <f t="shared" si="0"/>
        <v>1468</v>
      </c>
      <c r="E26" s="14">
        <f t="shared" si="1"/>
        <v>4.021917808219178</v>
      </c>
      <c r="F26" s="74">
        <v>4.021917808219178</v>
      </c>
      <c r="G26" s="14">
        <v>0.95319081247247694</v>
      </c>
      <c r="H26" s="13">
        <v>1.1919729518271591E-2</v>
      </c>
      <c r="I26" s="230"/>
      <c r="J26" s="305">
        <v>1.6472222222222221</v>
      </c>
      <c r="K26" s="2">
        <v>0.97869222402276701</v>
      </c>
      <c r="L26" s="301">
        <v>1.30753844269294E-2</v>
      </c>
      <c r="M26" s="2">
        <v>2.8143491447447599E-3</v>
      </c>
      <c r="N26" s="2">
        <v>8.9610777432616501E-2</v>
      </c>
      <c r="O26" s="306">
        <v>5.9790908254231802E-5</v>
      </c>
      <c r="P26" s="2">
        <v>3.9805990237271798E-4</v>
      </c>
      <c r="Q26" s="3">
        <f>SUM($M$11:M26)</f>
        <v>2.1581848449377675E-2</v>
      </c>
    </row>
    <row r="27" spans="2:17">
      <c r="B27" t="s">
        <v>28</v>
      </c>
      <c r="C27" s="16" t="s">
        <v>58</v>
      </c>
      <c r="D27">
        <f t="shared" si="0"/>
        <v>1833</v>
      </c>
      <c r="E27" s="14">
        <f t="shared" si="1"/>
        <v>5.021917808219178</v>
      </c>
      <c r="F27" s="74">
        <v>5.021917808219178</v>
      </c>
      <c r="G27" s="14">
        <v>0.94179321086355305</v>
      </c>
      <c r="H27" s="13">
        <v>1.194156339680409E-2</v>
      </c>
      <c r="I27" s="230"/>
      <c r="J27" s="305">
        <v>1.9</v>
      </c>
      <c r="K27" s="2">
        <v>0.97600340557478105</v>
      </c>
      <c r="L27" s="301">
        <v>1.27837911877414E-2</v>
      </c>
      <c r="M27" s="2">
        <v>2.7689408067105899E-3</v>
      </c>
      <c r="N27" s="2">
        <v>9.1593789042084303E-2</v>
      </c>
      <c r="O27" s="306">
        <v>5.4829822161848597E-5</v>
      </c>
      <c r="P27" s="2">
        <v>5.15152075124352E-4</v>
      </c>
      <c r="Q27" s="3">
        <f>SUM($M$11:M27)</f>
        <v>2.4350789256088266E-2</v>
      </c>
    </row>
    <row r="28" spans="2:17">
      <c r="B28" t="s">
        <v>29</v>
      </c>
      <c r="C28" s="16" t="s">
        <v>59</v>
      </c>
      <c r="D28">
        <f t="shared" si="0"/>
        <v>2198</v>
      </c>
      <c r="E28" s="14">
        <f t="shared" si="1"/>
        <v>6.021917808219178</v>
      </c>
      <c r="F28" s="74">
        <v>6.021917808219178</v>
      </c>
      <c r="G28" s="14">
        <v>0.92956933682211995</v>
      </c>
      <c r="H28" s="13">
        <v>1.2128009896630106E-2</v>
      </c>
      <c r="I28" s="230"/>
      <c r="J28" s="305">
        <v>2.1527777777777777</v>
      </c>
      <c r="K28" s="2">
        <v>0.973332737032365</v>
      </c>
      <c r="L28" s="301">
        <v>1.25555388508278E-2</v>
      </c>
      <c r="M28" s="2">
        <v>2.75653487672194E-3</v>
      </c>
      <c r="N28" s="2">
        <v>8.6688479703307897E-2</v>
      </c>
      <c r="O28" s="306">
        <v>4.7821353099287102E-5</v>
      </c>
      <c r="P28" s="2">
        <v>5.2556247585177197E-4</v>
      </c>
      <c r="Q28" s="3">
        <f>SUM($M$11:M28)</f>
        <v>2.7107324132810206E-2</v>
      </c>
    </row>
    <row r="29" spans="2:17">
      <c r="B29" t="s">
        <v>30</v>
      </c>
      <c r="C29" s="16" t="s">
        <v>60</v>
      </c>
      <c r="D29">
        <f t="shared" si="0"/>
        <v>2565</v>
      </c>
      <c r="E29" s="14">
        <f t="shared" si="1"/>
        <v>7.0273972602739727</v>
      </c>
      <c r="F29" s="74">
        <v>7.0273972602739727</v>
      </c>
      <c r="G29" s="14">
        <v>0.91702805375610497</v>
      </c>
      <c r="H29" s="13">
        <v>1.2325646468063639E-2</v>
      </c>
      <c r="I29" s="230"/>
      <c r="J29" s="305">
        <v>2.4055555555555554</v>
      </c>
      <c r="K29" s="2">
        <v>0.97065647615602801</v>
      </c>
      <c r="L29" s="301">
        <v>1.2380781140401099E-2</v>
      </c>
      <c r="M29" s="2">
        <v>2.7698249356644402E-3</v>
      </c>
      <c r="N29" s="2">
        <v>7.7083242019223897E-2</v>
      </c>
      <c r="O29" s="306">
        <v>4.1560004246722198E-5</v>
      </c>
      <c r="P29" s="2">
        <v>4.9092370817829204E-4</v>
      </c>
      <c r="Q29" s="3">
        <f>SUM($M$11:M29)</f>
        <v>2.9877149068474645E-2</v>
      </c>
    </row>
    <row r="30" spans="2:17">
      <c r="B30" t="s">
        <v>31</v>
      </c>
      <c r="C30" s="16" t="s">
        <v>61</v>
      </c>
      <c r="D30">
        <f t="shared" si="0"/>
        <v>2930</v>
      </c>
      <c r="E30" s="14">
        <f t="shared" si="1"/>
        <v>8.0273972602739718</v>
      </c>
      <c r="F30" s="74">
        <v>8.0273972602739718</v>
      </c>
      <c r="G30" s="14">
        <v>0.90382306377956401</v>
      </c>
      <c r="H30" s="13">
        <v>1.2597067315301446E-2</v>
      </c>
      <c r="I30" s="230"/>
      <c r="J30" s="305">
        <v>2.6777777777777776</v>
      </c>
      <c r="K30" s="2">
        <v>0.96775495670913103</v>
      </c>
      <c r="L30" s="301">
        <v>1.22401372957129E-2</v>
      </c>
      <c r="M30" s="2">
        <v>3.0142573321643102E-3</v>
      </c>
      <c r="N30" s="2">
        <v>5.9093595346555998E-2</v>
      </c>
      <c r="O30" s="306">
        <v>3.6741611864081902E-5</v>
      </c>
      <c r="P30" s="2">
        <v>4.39619657128235E-4</v>
      </c>
      <c r="Q30" s="3">
        <f>SUM($M$11:M30)</f>
        <v>3.2891406400638958E-2</v>
      </c>
    </row>
    <row r="31" spans="2:17">
      <c r="B31" t="s">
        <v>32</v>
      </c>
      <c r="C31" s="16" t="s">
        <v>62</v>
      </c>
      <c r="D31">
        <f t="shared" si="0"/>
        <v>3295</v>
      </c>
      <c r="E31" s="14">
        <f t="shared" si="1"/>
        <v>9.0273972602739718</v>
      </c>
      <c r="F31" s="74">
        <v>9.0273972602739718</v>
      </c>
      <c r="G31" s="14">
        <v>0.89016150433645003</v>
      </c>
      <c r="H31" s="13">
        <v>1.2888805468247222E-2</v>
      </c>
      <c r="I31" s="230"/>
      <c r="J31" s="305">
        <v>2.9305555555555554</v>
      </c>
      <c r="K31" s="2">
        <v>0.965042056621782</v>
      </c>
      <c r="L31" s="301">
        <v>1.21422699303131E-2</v>
      </c>
      <c r="M31" s="2">
        <v>2.8236820612816999E-3</v>
      </c>
      <c r="N31" s="2">
        <v>6.3413844065903099E-2</v>
      </c>
      <c r="O31" s="306">
        <v>3.2092793713635402E-5</v>
      </c>
      <c r="P31" s="2">
        <v>3.9308399326224401E-4</v>
      </c>
      <c r="Q31" s="3">
        <f>SUM($M$11:M31)</f>
        <v>3.571508846192066E-2</v>
      </c>
    </row>
    <row r="32" spans="2:17">
      <c r="B32" t="s">
        <v>33</v>
      </c>
      <c r="C32" s="16" t="s">
        <v>63</v>
      </c>
      <c r="D32">
        <f t="shared" si="0"/>
        <v>3659</v>
      </c>
      <c r="E32" s="14">
        <f t="shared" si="1"/>
        <v>10.024657534246575</v>
      </c>
      <c r="F32" s="74">
        <v>10.024657534246575</v>
      </c>
      <c r="G32" s="14">
        <v>0.87610727365847396</v>
      </c>
      <c r="H32" s="13">
        <v>1.3194140206494197E-2</v>
      </c>
      <c r="I32" s="230"/>
      <c r="J32" s="305">
        <v>3.1638888888888888</v>
      </c>
      <c r="K32" s="2">
        <v>0.96252983850250995</v>
      </c>
      <c r="L32" s="301">
        <v>1.20706553233487E-2</v>
      </c>
      <c r="M32" s="2">
        <v>2.6195583591097399E-3</v>
      </c>
      <c r="N32" s="2">
        <v>6.3430361946122102E-2</v>
      </c>
      <c r="O32" s="306">
        <v>2.8058226002183701E-5</v>
      </c>
      <c r="P32" s="2">
        <v>3.5143290751953998E-4</v>
      </c>
      <c r="Q32" s="3">
        <f>SUM($M$11:M32)</f>
        <v>3.8334646821030403E-2</v>
      </c>
    </row>
    <row r="33" spans="2:17">
      <c r="B33" t="s">
        <v>34</v>
      </c>
      <c r="C33" s="16" t="s">
        <v>64</v>
      </c>
      <c r="D33">
        <f t="shared" si="0"/>
        <v>4389</v>
      </c>
      <c r="E33" s="14">
        <f t="shared" si="1"/>
        <v>12.024657534246575</v>
      </c>
      <c r="F33" s="74">
        <v>12.024657534246575</v>
      </c>
      <c r="G33" s="14">
        <v>0.84776939839842103</v>
      </c>
      <c r="H33" s="13">
        <v>1.3733997459143284E-2</v>
      </c>
      <c r="I33" s="230"/>
      <c r="J33" s="307">
        <v>3.4361111111111109</v>
      </c>
      <c r="K33" s="2">
        <v>0.95959063126467103</v>
      </c>
      <c r="L33" s="301">
        <v>1.2004417173286999E-2</v>
      </c>
      <c r="M33" s="2">
        <v>3.0788455115586398E-3</v>
      </c>
      <c r="N33" s="2">
        <v>4.9317215158503999E-2</v>
      </c>
      <c r="O33" s="306">
        <v>2.50662163826301E-5</v>
      </c>
      <c r="P33" s="2">
        <v>3.1233165547898798E-4</v>
      </c>
      <c r="Q33" s="3">
        <f>SUM($M$11:M33)</f>
        <v>4.1413492332589043E-2</v>
      </c>
    </row>
    <row r="34" spans="2:17">
      <c r="B34" t="s">
        <v>35</v>
      </c>
      <c r="C34" s="16" t="s">
        <v>65</v>
      </c>
      <c r="D34">
        <f t="shared" si="0"/>
        <v>5486</v>
      </c>
      <c r="E34" s="14">
        <f t="shared" si="1"/>
        <v>15.03013698630137</v>
      </c>
      <c r="F34" s="74">
        <v>15.03013698630137</v>
      </c>
      <c r="G34" s="14">
        <v>0.80594701956085302</v>
      </c>
      <c r="H34" s="13">
        <v>1.4353646369782661E-2</v>
      </c>
      <c r="I34" s="230"/>
      <c r="J34" s="307">
        <v>3.6888888888888891</v>
      </c>
      <c r="K34" s="2">
        <v>0.956844961044645</v>
      </c>
      <c r="L34" s="301">
        <v>1.19585889302119E-2</v>
      </c>
      <c r="M34" s="2">
        <v>2.8818477072606302E-3</v>
      </c>
      <c r="N34" s="2">
        <v>6.1474139926326901E-2</v>
      </c>
      <c r="O34" s="306">
        <v>2.2318086385140302E-5</v>
      </c>
      <c r="P34" s="2">
        <v>2.8309095494257299E-4</v>
      </c>
      <c r="Q34" s="3">
        <f>SUM($M$11:M34)</f>
        <v>4.4295340039849675E-2</v>
      </c>
    </row>
    <row r="35" spans="2:17">
      <c r="B35" t="s">
        <v>36</v>
      </c>
      <c r="C35" s="16" t="s">
        <v>66</v>
      </c>
      <c r="D35">
        <f t="shared" si="0"/>
        <v>7313</v>
      </c>
      <c r="E35" s="14">
        <f t="shared" si="1"/>
        <v>20.035616438356165</v>
      </c>
      <c r="F35" s="74">
        <v>20.035616438356165</v>
      </c>
      <c r="G35" s="14">
        <v>0.74091417332857201</v>
      </c>
      <c r="H35" s="13">
        <v>1.4966870961243798E-2</v>
      </c>
      <c r="I35" s="230"/>
      <c r="J35" s="307">
        <v>3.9416666666666669</v>
      </c>
      <c r="K35" s="2">
        <v>0.95407589062050902</v>
      </c>
      <c r="L35" s="301">
        <v>1.1926949881040301E-2</v>
      </c>
      <c r="M35" s="2">
        <v>2.91460805699526E-3</v>
      </c>
      <c r="N35" s="2">
        <v>6.9506940587559005E-2</v>
      </c>
      <c r="O35" s="306">
        <v>1.9988443211299098E-5</v>
      </c>
      <c r="P35" s="2">
        <v>2.5992530326081798E-4</v>
      </c>
      <c r="Q35" s="3">
        <f>SUM($M$11:M35)</f>
        <v>4.7209948096844936E-2</v>
      </c>
    </row>
    <row r="36" spans="2:17">
      <c r="B36" t="s">
        <v>37</v>
      </c>
      <c r="C36" s="16" t="s">
        <v>67</v>
      </c>
      <c r="D36">
        <f t="shared" si="0"/>
        <v>9140</v>
      </c>
      <c r="E36" s="14">
        <f t="shared" si="1"/>
        <v>25.041095890410958</v>
      </c>
      <c r="F36" s="74">
        <v>25.041095890410958</v>
      </c>
      <c r="G36" s="14">
        <v>0.68435402196435902</v>
      </c>
      <c r="H36" s="13">
        <v>1.5146298746045856E-2</v>
      </c>
      <c r="I36" s="230"/>
      <c r="J36" s="307">
        <v>4.1944444444444446</v>
      </c>
      <c r="K36" s="2">
        <v>0.95127674664373096</v>
      </c>
      <c r="L36" s="301">
        <v>1.19086695503613E-2</v>
      </c>
      <c r="M36" s="2">
        <v>2.95464516248037E-3</v>
      </c>
      <c r="N36" s="2">
        <v>8.0388286834586098E-2</v>
      </c>
      <c r="O36" s="306">
        <v>1.7999631361381899E-5</v>
      </c>
      <c r="P36" s="2">
        <v>2.41743896530161E-4</v>
      </c>
      <c r="Q36" s="3">
        <f>SUM($M$11:M36)</f>
        <v>5.0164593259325305E-2</v>
      </c>
    </row>
    <row r="37" spans="2:17">
      <c r="B37" t="s">
        <v>38</v>
      </c>
      <c r="C37" s="16" t="s">
        <v>68</v>
      </c>
      <c r="D37">
        <f t="shared" si="0"/>
        <v>10966</v>
      </c>
      <c r="E37" s="14">
        <f t="shared" si="1"/>
        <v>30.043835616438358</v>
      </c>
      <c r="F37" s="74">
        <v>30.043835616438358</v>
      </c>
      <c r="G37" s="14">
        <v>0.63422881887581595</v>
      </c>
      <c r="H37" s="13">
        <v>1.5156036746382774E-2</v>
      </c>
      <c r="I37" s="230"/>
      <c r="J37" s="307">
        <v>4.447222222222222</v>
      </c>
      <c r="K37" s="2">
        <v>0.94843916388077099</v>
      </c>
      <c r="L37" s="301">
        <v>1.19035272607618E-2</v>
      </c>
      <c r="M37" s="2">
        <v>3.0038312286322501E-3</v>
      </c>
      <c r="N37" s="2">
        <v>9.4825393138276107E-2</v>
      </c>
      <c r="O37" s="306">
        <v>1.6290214060791799E-5</v>
      </c>
      <c r="P37" s="2">
        <v>2.2775377833338001E-4</v>
      </c>
      <c r="Q37" s="3">
        <f>SUM($M$11:M37)</f>
        <v>5.3168424487957555E-2</v>
      </c>
    </row>
    <row r="38" spans="2:17">
      <c r="B38" t="s">
        <v>39</v>
      </c>
      <c r="C38" s="16" t="s">
        <v>69</v>
      </c>
      <c r="D38">
        <f t="shared" si="0"/>
        <v>14616</v>
      </c>
      <c r="E38" s="14">
        <f t="shared" si="1"/>
        <v>40.043835616438358</v>
      </c>
      <c r="F38" s="74">
        <v>40.043835616438358</v>
      </c>
      <c r="G38" s="14">
        <v>0.55647655667782703</v>
      </c>
      <c r="H38" s="13">
        <v>1.4637215104298268E-2</v>
      </c>
      <c r="I38" s="230"/>
      <c r="J38" s="307">
        <v>4.7</v>
      </c>
      <c r="K38" s="2">
        <v>0.94555342007542198</v>
      </c>
      <c r="L38" s="301">
        <v>1.19116794027894E-2</v>
      </c>
      <c r="M38" s="2">
        <v>3.0637153436059899E-3</v>
      </c>
      <c r="N38" s="2">
        <v>0.113388991274428</v>
      </c>
      <c r="O38" s="306">
        <v>1.48114262634212E-5</v>
      </c>
      <c r="P38" s="2">
        <v>2.17333735956948E-4</v>
      </c>
      <c r="Q38" s="3">
        <f>SUM($M$11:M38)</f>
        <v>5.6232139831563548E-2</v>
      </c>
    </row>
    <row r="39" spans="2:17">
      <c r="I39" s="230"/>
      <c r="J39" s="307">
        <v>4.9527777777777775</v>
      </c>
      <c r="K39" s="2">
        <v>0.94260974755968496</v>
      </c>
      <c r="L39" s="301">
        <v>1.1933287956098E-2</v>
      </c>
      <c r="M39" s="2">
        <v>3.1344833190048698E-3</v>
      </c>
      <c r="N39" s="2">
        <v>0.121353766629459</v>
      </c>
      <c r="O39" s="306">
        <v>1.3524353715486999E-5</v>
      </c>
      <c r="P39" s="2">
        <v>2.0793810182835501E-4</v>
      </c>
      <c r="Q39" s="3">
        <f>SUM($M$11:M39)</f>
        <v>5.9366623150568419E-2</v>
      </c>
    </row>
    <row r="40" spans="2:17">
      <c r="I40" s="230"/>
      <c r="J40" s="307">
        <v>5.2055999999999996</v>
      </c>
      <c r="K40" s="2">
        <v>0.93959931797130403</v>
      </c>
      <c r="L40" s="301">
        <v>1.19682173176898E-2</v>
      </c>
      <c r="M40" s="2">
        <v>3.21367001854562E-3</v>
      </c>
      <c r="N40" s="2">
        <v>0.14241420292784199</v>
      </c>
      <c r="O40" s="306">
        <v>1.2326160831320199E-5</v>
      </c>
      <c r="P40" s="2">
        <v>2.0089420012922701E-4</v>
      </c>
      <c r="Q40" s="3">
        <f>SUM($M$11:M40)</f>
        <v>6.2580293169114037E-2</v>
      </c>
    </row>
    <row r="41" spans="2:17">
      <c r="I41" s="230"/>
      <c r="J41" s="307">
        <v>6.021917808219178</v>
      </c>
      <c r="K41" s="2">
        <v>0.92956933682211995</v>
      </c>
      <c r="L41" s="301">
        <v>1.21280098966301E-2</v>
      </c>
      <c r="M41" s="2">
        <v>1.12296025480046E-2</v>
      </c>
      <c r="N41" s="2"/>
      <c r="O41" s="306">
        <v>2.2307002257038999E-5</v>
      </c>
      <c r="P41" s="2"/>
      <c r="Q41" s="3">
        <f>SUM($M$11:M41)</f>
        <v>7.3809895717118643E-2</v>
      </c>
    </row>
    <row r="42" spans="2:17">
      <c r="I42" s="230"/>
      <c r="J42" s="307">
        <v>7.0273972602739727</v>
      </c>
      <c r="K42" s="2">
        <v>0.91702805375610497</v>
      </c>
      <c r="L42" s="301">
        <v>1.2325646468063599E-2</v>
      </c>
      <c r="M42" s="2">
        <v>1.45116575079115E-2</v>
      </c>
      <c r="N42" s="2"/>
      <c r="O42" s="306">
        <v>3.1054140833488803E-5</v>
      </c>
      <c r="P42" s="2"/>
      <c r="Q42" s="3">
        <f>SUM($M$11:M42)</f>
        <v>8.8321553225030144E-2</v>
      </c>
    </row>
    <row r="43" spans="2:17">
      <c r="I43" s="230"/>
      <c r="J43" s="307">
        <v>8.0273972602739718</v>
      </c>
      <c r="K43" s="2">
        <v>0.90382306377956401</v>
      </c>
      <c r="L43" s="301">
        <v>1.25970673153014E-2</v>
      </c>
      <c r="M43" s="2">
        <v>1.54177145875844E-2</v>
      </c>
      <c r="N43" s="2"/>
      <c r="O43" s="306">
        <v>3.2234484455537301E-5</v>
      </c>
      <c r="P43" s="2"/>
      <c r="Q43" s="3">
        <f>SUM($M$11:M43)</f>
        <v>0.10373926781261454</v>
      </c>
    </row>
    <row r="44" spans="2:17">
      <c r="I44" s="230"/>
      <c r="J44" s="307">
        <v>9.0273972602739718</v>
      </c>
      <c r="K44" s="2">
        <v>0.89016150433645003</v>
      </c>
      <c r="L44" s="301">
        <v>1.2888805468247199E-2</v>
      </c>
      <c r="M44" s="2">
        <v>1.6143968672533E-2</v>
      </c>
      <c r="N44" s="2"/>
      <c r="O44" s="306">
        <v>3.0798718937494599E-5</v>
      </c>
      <c r="P44" s="2"/>
      <c r="Q44" s="3">
        <f>SUM($M$11:M44)</f>
        <v>0.11988323648514754</v>
      </c>
    </row>
    <row r="45" spans="2:17">
      <c r="I45" s="230"/>
      <c r="J45" s="307">
        <v>10.024657534246575</v>
      </c>
      <c r="K45" s="2">
        <v>0.87610727365847396</v>
      </c>
      <c r="L45" s="301">
        <v>1.31941402064941E-2</v>
      </c>
      <c r="M45" s="2">
        <v>1.6820167846489799E-2</v>
      </c>
      <c r="N45" s="2"/>
      <c r="O45" s="306">
        <v>2.8469090877265001E-5</v>
      </c>
      <c r="P45" s="2"/>
      <c r="Q45" s="3">
        <f>SUM($M$11:M45)</f>
        <v>0.13670340433163733</v>
      </c>
    </row>
    <row r="46" spans="2:17">
      <c r="I46" s="230"/>
      <c r="J46" s="307">
        <v>12.024657534246575</v>
      </c>
      <c r="K46" s="2">
        <v>0.84776939839842103</v>
      </c>
      <c r="L46" s="301">
        <v>1.37339974591432E-2</v>
      </c>
      <c r="M46" s="2">
        <v>3.9845168592599997E-2</v>
      </c>
      <c r="N46" s="2"/>
      <c r="O46" s="306">
        <v>4.3018762846658801E-5</v>
      </c>
      <c r="P46" s="2"/>
      <c r="Q46" s="3">
        <f>SUM($M$11:M46)</f>
        <v>0.17654857292423731</v>
      </c>
    </row>
    <row r="47" spans="2:17">
      <c r="I47" s="230"/>
      <c r="J47" s="307">
        <v>15.03013698630137</v>
      </c>
      <c r="K47" s="2">
        <v>0.80594701956085302</v>
      </c>
      <c r="L47" s="301">
        <v>1.43536463697826E-2</v>
      </c>
      <c r="M47" s="2">
        <v>7.4050785747369494E-2</v>
      </c>
      <c r="N47" s="2"/>
      <c r="O47" s="306">
        <v>6.8850149065355999E-5</v>
      </c>
      <c r="P47" s="2"/>
      <c r="Q47" s="3">
        <f>SUM($M$11:M47)</f>
        <v>0.25059935867160682</v>
      </c>
    </row>
    <row r="48" spans="2:17">
      <c r="I48" s="230"/>
      <c r="J48" s="307">
        <v>20.035616438356165</v>
      </c>
      <c r="K48" s="2">
        <v>0.74091417332857201</v>
      </c>
      <c r="L48" s="301">
        <v>1.4966870961243699E-2</v>
      </c>
      <c r="M48" s="2">
        <v>0.180037241200837</v>
      </c>
      <c r="N48" s="2"/>
      <c r="O48" s="2">
        <v>1.13060728754062E-4</v>
      </c>
      <c r="P48" s="2"/>
      <c r="Q48" s="3">
        <f>SUM($M$11:M48)</f>
        <v>0.43063659987244385</v>
      </c>
    </row>
    <row r="49" spans="9:17">
      <c r="I49" s="230"/>
      <c r="J49" s="307">
        <v>25.041095890410958</v>
      </c>
      <c r="K49" s="2">
        <v>0.68435402196435902</v>
      </c>
      <c r="L49" s="301">
        <v>1.5146298746045801E-2</v>
      </c>
      <c r="M49" s="2">
        <v>0.192582821339147</v>
      </c>
      <c r="N49" s="2"/>
      <c r="O49" s="2">
        <v>1.11992107626683E-4</v>
      </c>
      <c r="P49" s="2"/>
      <c r="Q49" s="3">
        <f>SUM($M$11:M49)</f>
        <v>0.62321942121159091</v>
      </c>
    </row>
    <row r="50" spans="9:17" ht="16" thickBot="1">
      <c r="I50" s="230"/>
      <c r="J50" s="308">
        <v>30.043835616438358</v>
      </c>
      <c r="K50" s="5">
        <v>0.63422881887581595</v>
      </c>
      <c r="L50" s="309">
        <v>1.51560367463827E-2</v>
      </c>
      <c r="M50" s="5">
        <v>0.18905551260430201</v>
      </c>
      <c r="N50" s="5"/>
      <c r="O50" s="236">
        <v>9.8326283979141804E-5</v>
      </c>
      <c r="P50" s="5"/>
      <c r="Q50" s="6">
        <f>SUM($M$11:M50)</f>
        <v>0.81227493381589289</v>
      </c>
    </row>
    <row r="51" spans="9:17" ht="16" thickBot="1">
      <c r="K51" s="323" t="s">
        <v>476</v>
      </c>
      <c r="L51" s="324"/>
    </row>
  </sheetData>
  <mergeCells count="1">
    <mergeCell ref="K51:L51"/>
  </mergeCells>
  <phoneticPr fontId="5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41"/>
  <sheetViews>
    <sheetView topLeftCell="A4" workbookViewId="0">
      <selection activeCell="H3" sqref="H3"/>
    </sheetView>
  </sheetViews>
  <sheetFormatPr baseColWidth="10" defaultColWidth="8.83203125" defaultRowHeight="15"/>
  <cols>
    <col min="1" max="1" width="9.83203125" bestFit="1" customWidth="1"/>
    <col min="3" max="3" width="13.1640625" customWidth="1"/>
    <col min="4" max="4" width="32.33203125" customWidth="1"/>
    <col min="5" max="5" width="16.1640625" customWidth="1"/>
    <col min="6" max="6" width="17.83203125" customWidth="1"/>
  </cols>
  <sheetData>
    <row r="1" spans="1:9" ht="18">
      <c r="A1" s="132" t="s">
        <v>398</v>
      </c>
      <c r="B1" s="132"/>
      <c r="C1" s="132"/>
      <c r="D1" s="132"/>
      <c r="E1" s="131"/>
    </row>
    <row r="3" spans="1:9">
      <c r="B3" t="s">
        <v>138</v>
      </c>
      <c r="C3" t="s">
        <v>139</v>
      </c>
      <c r="E3" t="s">
        <v>141</v>
      </c>
    </row>
    <row r="4" spans="1:9" ht="16" thickBot="1">
      <c r="A4" s="25"/>
      <c r="B4" s="25" t="s">
        <v>142</v>
      </c>
      <c r="C4" s="25" t="s">
        <v>140</v>
      </c>
      <c r="D4" s="25"/>
      <c r="E4" s="25"/>
      <c r="F4" s="25"/>
      <c r="G4" s="25"/>
      <c r="H4" s="25"/>
      <c r="I4" s="25"/>
    </row>
    <row r="5" spans="1:9" ht="16" thickTop="1">
      <c r="A5" t="s">
        <v>72</v>
      </c>
      <c r="B5" s="20" t="s">
        <v>73</v>
      </c>
      <c r="E5" t="s">
        <v>49</v>
      </c>
      <c r="F5" t="s">
        <v>49</v>
      </c>
      <c r="H5" s="11" t="s">
        <v>44</v>
      </c>
      <c r="I5" s="12" t="s">
        <v>46</v>
      </c>
    </row>
    <row r="6" spans="1:9" ht="16" customHeight="1">
      <c r="A6" s="17">
        <v>43861</v>
      </c>
      <c r="B6" s="21" t="s">
        <v>8</v>
      </c>
      <c r="C6" s="10">
        <v>1.55E-2</v>
      </c>
      <c r="D6" s="22" t="s">
        <v>74</v>
      </c>
      <c r="E6" s="23" t="s">
        <v>75</v>
      </c>
      <c r="F6" s="16" t="s">
        <v>50</v>
      </c>
      <c r="G6">
        <v>3</v>
      </c>
      <c r="H6" s="26">
        <v>0.99987085001520604</v>
      </c>
      <c r="I6" s="27">
        <v>1.5714262920184709E-2</v>
      </c>
    </row>
    <row r="7" spans="1:9" ht="16" customHeight="1">
      <c r="B7" s="21" t="s">
        <v>9</v>
      </c>
      <c r="C7" s="10">
        <v>1.592E-2</v>
      </c>
      <c r="D7" s="22" t="s">
        <v>76</v>
      </c>
      <c r="E7" s="24" t="s">
        <v>77</v>
      </c>
      <c r="F7" s="16" t="s">
        <v>51</v>
      </c>
      <c r="G7">
        <v>13</v>
      </c>
      <c r="H7" s="26">
        <v>0.99942885105392298</v>
      </c>
      <c r="I7" s="27">
        <v>1.6040686271177881E-2</v>
      </c>
    </row>
    <row r="8" spans="1:9" ht="16" customHeight="1">
      <c r="B8" s="21" t="s">
        <v>10</v>
      </c>
      <c r="C8" s="10">
        <v>1.593E-2</v>
      </c>
      <c r="D8" s="22" t="s">
        <v>78</v>
      </c>
      <c r="E8" s="24" t="s">
        <v>79</v>
      </c>
      <c r="F8" s="16" t="s">
        <v>52</v>
      </c>
      <c r="G8">
        <v>20</v>
      </c>
      <c r="H8" s="26">
        <v>0.999119158375668</v>
      </c>
      <c r="I8" s="27">
        <v>1.6082443727284977E-2</v>
      </c>
    </row>
    <row r="9" spans="1:9" ht="16" customHeight="1">
      <c r="B9" s="21" t="s">
        <v>11</v>
      </c>
      <c r="C9" s="10">
        <v>1.593E-2</v>
      </c>
      <c r="D9" s="22" t="s">
        <v>80</v>
      </c>
      <c r="E9" s="24" t="s">
        <v>81</v>
      </c>
      <c r="F9" s="16" t="s">
        <v>53</v>
      </c>
      <c r="G9">
        <v>27</v>
      </c>
      <c r="H9" s="26">
        <v>0.99881013126694695</v>
      </c>
      <c r="I9" s="27">
        <v>1.6094839775726875E-2</v>
      </c>
    </row>
    <row r="10" spans="1:9" ht="16" customHeight="1">
      <c r="B10" s="21" t="s">
        <v>12</v>
      </c>
      <c r="C10" s="10">
        <v>1.593E-2</v>
      </c>
      <c r="D10" s="22" t="s">
        <v>82</v>
      </c>
      <c r="E10" s="24" t="s">
        <v>83</v>
      </c>
      <c r="F10" s="16">
        <v>43896</v>
      </c>
      <c r="G10">
        <v>35</v>
      </c>
      <c r="H10" s="26">
        <v>0.99845698267052496</v>
      </c>
      <c r="I10" s="27">
        <v>1.6103893927272454E-2</v>
      </c>
    </row>
    <row r="11" spans="1:9" ht="16" customHeight="1">
      <c r="B11" s="21" t="s">
        <v>13</v>
      </c>
      <c r="C11" s="10">
        <v>1.584E-2</v>
      </c>
      <c r="D11" s="22" t="s">
        <v>84</v>
      </c>
      <c r="E11" s="24" t="s">
        <v>85</v>
      </c>
      <c r="F11" s="16">
        <v>43929</v>
      </c>
      <c r="G11">
        <v>68</v>
      </c>
      <c r="H11" s="26">
        <v>0.99701947176984596</v>
      </c>
      <c r="I11" s="27">
        <v>1.6022312945309172E-2</v>
      </c>
    </row>
    <row r="12" spans="1:9" ht="16" customHeight="1">
      <c r="B12" s="21" t="s">
        <v>14</v>
      </c>
      <c r="C12" s="10">
        <v>1.576E-2</v>
      </c>
      <c r="D12" s="22" t="s">
        <v>86</v>
      </c>
      <c r="E12" s="24" t="s">
        <v>87</v>
      </c>
      <c r="F12" s="16">
        <v>43957</v>
      </c>
      <c r="G12">
        <v>96</v>
      </c>
      <c r="H12" s="26">
        <v>0.99581693714455699</v>
      </c>
      <c r="I12" s="27">
        <v>1.5937711077164258E-2</v>
      </c>
    </row>
    <row r="13" spans="1:9" ht="16" customHeight="1">
      <c r="B13" s="21" t="s">
        <v>15</v>
      </c>
      <c r="C13" s="10">
        <v>1.5629999999999998E-2</v>
      </c>
      <c r="D13" s="22" t="s">
        <v>88</v>
      </c>
      <c r="E13" s="24" t="s">
        <v>89</v>
      </c>
      <c r="F13" s="16">
        <v>43990</v>
      </c>
      <c r="G13">
        <v>129</v>
      </c>
      <c r="H13" s="26">
        <v>0.99443406641949295</v>
      </c>
      <c r="I13" s="27">
        <v>1.5792562821156639E-2</v>
      </c>
    </row>
    <row r="14" spans="1:9" ht="16" customHeight="1">
      <c r="B14" s="21" t="s">
        <v>16</v>
      </c>
      <c r="C14" s="10">
        <v>1.5449999999999998E-2</v>
      </c>
      <c r="D14" s="22" t="s">
        <v>90</v>
      </c>
      <c r="E14" s="24" t="s">
        <v>91</v>
      </c>
      <c r="F14" s="16">
        <v>44020</v>
      </c>
      <c r="G14">
        <v>159</v>
      </c>
      <c r="H14" s="26">
        <v>0.99322371216009997</v>
      </c>
      <c r="I14" s="27">
        <v>1.56085733404118E-2</v>
      </c>
    </row>
    <row r="15" spans="1:9" ht="16" customHeight="1">
      <c r="B15" s="21" t="s">
        <v>17</v>
      </c>
      <c r="C15" s="10">
        <v>1.5309999999999999E-2</v>
      </c>
      <c r="D15" s="22" t="s">
        <v>92</v>
      </c>
      <c r="E15" s="24" t="s">
        <v>93</v>
      </c>
      <c r="F15" s="16">
        <v>44049</v>
      </c>
      <c r="G15">
        <v>188</v>
      </c>
      <c r="H15" s="26">
        <v>0.99206768263651501</v>
      </c>
      <c r="I15" s="27">
        <v>1.5461915582868581E-2</v>
      </c>
    </row>
    <row r="16" spans="1:9" ht="16" customHeight="1">
      <c r="B16" s="21" t="s">
        <v>18</v>
      </c>
      <c r="C16" s="10">
        <v>1.512E-2</v>
      </c>
      <c r="D16" s="22" t="s">
        <v>94</v>
      </c>
      <c r="E16" s="24" t="s">
        <v>95</v>
      </c>
      <c r="F16" s="16">
        <v>44082</v>
      </c>
      <c r="G16">
        <v>221</v>
      </c>
      <c r="H16" s="26">
        <v>0.99080901962489998</v>
      </c>
      <c r="I16" s="27">
        <v>1.5249861908730187E-2</v>
      </c>
    </row>
    <row r="17" spans="2:9" ht="16" customHeight="1">
      <c r="B17" s="21" t="s">
        <v>19</v>
      </c>
      <c r="C17" s="10">
        <v>1.4919999999999999E-2</v>
      </c>
      <c r="D17" s="22" t="s">
        <v>96</v>
      </c>
      <c r="E17" s="24" t="s">
        <v>97</v>
      </c>
      <c r="F17" s="16">
        <v>44111</v>
      </c>
      <c r="G17">
        <v>250</v>
      </c>
      <c r="H17" s="26">
        <v>0.98974373936125004</v>
      </c>
      <c r="I17" s="27">
        <v>1.5051458996524643E-2</v>
      </c>
    </row>
    <row r="18" spans="2:9" ht="16" customHeight="1">
      <c r="B18" s="21" t="s">
        <v>20</v>
      </c>
      <c r="C18" s="10">
        <v>1.474E-2</v>
      </c>
      <c r="D18" s="22" t="s">
        <v>98</v>
      </c>
      <c r="E18" s="24" t="s">
        <v>99</v>
      </c>
      <c r="F18" s="16">
        <v>44141</v>
      </c>
      <c r="G18">
        <v>280</v>
      </c>
      <c r="H18" s="26">
        <v>0.98866218460940503</v>
      </c>
      <c r="I18" s="27">
        <v>1.486407541278751E-2</v>
      </c>
    </row>
    <row r="19" spans="2:9" ht="16" customHeight="1">
      <c r="B19" s="21" t="s">
        <v>21</v>
      </c>
      <c r="C19" s="10">
        <v>1.452E-2</v>
      </c>
      <c r="D19" s="22" t="s">
        <v>100</v>
      </c>
      <c r="E19" s="24" t="s">
        <v>101</v>
      </c>
      <c r="F19" s="16">
        <v>44173</v>
      </c>
      <c r="G19">
        <v>312</v>
      </c>
      <c r="H19" s="26">
        <v>0.98758082141215697</v>
      </c>
      <c r="I19" s="27">
        <v>1.461981890094234E-2</v>
      </c>
    </row>
    <row r="20" spans="2:9" ht="16" customHeight="1">
      <c r="B20" s="21" t="s">
        <v>22</v>
      </c>
      <c r="C20" s="10">
        <v>1.43E-2</v>
      </c>
      <c r="D20" s="22" t="s">
        <v>102</v>
      </c>
      <c r="E20" s="24" t="s">
        <v>103</v>
      </c>
      <c r="F20" s="16">
        <v>44202</v>
      </c>
      <c r="G20">
        <v>341</v>
      </c>
      <c r="H20" s="26">
        <v>0.98663126556063496</v>
      </c>
      <c r="I20" s="27">
        <v>1.4406154467569937E-2</v>
      </c>
    </row>
    <row r="21" spans="2:9" ht="16" customHeight="1">
      <c r="B21" s="21" t="s">
        <v>23</v>
      </c>
      <c r="C21" s="10">
        <v>1.409E-2</v>
      </c>
      <c r="D21" s="22" t="s">
        <v>104</v>
      </c>
      <c r="E21" s="24" t="s">
        <v>105</v>
      </c>
      <c r="F21" s="16" t="s">
        <v>54</v>
      </c>
      <c r="G21">
        <v>374</v>
      </c>
      <c r="H21" s="26">
        <v>0.98557908146949402</v>
      </c>
      <c r="I21" s="27">
        <v>1.4176356588433149E-2</v>
      </c>
    </row>
    <row r="22" spans="2:9" ht="16" customHeight="1">
      <c r="B22" s="21" t="s">
        <v>24</v>
      </c>
      <c r="C22" s="10">
        <v>1.3140000000000001E-2</v>
      </c>
      <c r="D22" s="22" t="s">
        <v>106</v>
      </c>
      <c r="E22" s="24" t="s">
        <v>107</v>
      </c>
      <c r="F22" s="16">
        <v>44414</v>
      </c>
      <c r="G22">
        <v>553</v>
      </c>
      <c r="H22" s="26">
        <v>0.98011650669806305</v>
      </c>
      <c r="I22" s="27">
        <v>1.3256054157765325E-2</v>
      </c>
    </row>
    <row r="23" spans="2:9" ht="16" customHeight="1">
      <c r="B23" s="21" t="s">
        <v>25</v>
      </c>
      <c r="C23" s="10">
        <v>1.2572000000000002E-2</v>
      </c>
      <c r="D23" s="22" t="s">
        <v>108</v>
      </c>
      <c r="E23" s="24" t="s">
        <v>109</v>
      </c>
      <c r="F23" s="16" t="s">
        <v>55</v>
      </c>
      <c r="G23">
        <v>739</v>
      </c>
      <c r="H23" s="26">
        <v>0.97468588822263302</v>
      </c>
      <c r="I23" s="27">
        <v>1.2663882845711081E-2</v>
      </c>
    </row>
    <row r="24" spans="2:9" ht="16" customHeight="1">
      <c r="B24" s="21" t="s">
        <v>26</v>
      </c>
      <c r="C24" s="10">
        <v>1.2019999999999999E-2</v>
      </c>
      <c r="D24" s="22" t="s">
        <v>110</v>
      </c>
      <c r="E24" s="24" t="s">
        <v>111</v>
      </c>
      <c r="F24" s="16" t="s">
        <v>56</v>
      </c>
      <c r="G24">
        <v>1104</v>
      </c>
      <c r="H24" s="26">
        <v>0.96402929839613805</v>
      </c>
      <c r="I24" s="27">
        <v>1.2111649630260039E-2</v>
      </c>
    </row>
    <row r="25" spans="2:9" ht="16" customHeight="1">
      <c r="B25" s="21" t="s">
        <v>27</v>
      </c>
      <c r="C25" s="10">
        <v>1.183E-2</v>
      </c>
      <c r="D25" s="22" t="s">
        <v>112</v>
      </c>
      <c r="E25" s="24" t="s">
        <v>113</v>
      </c>
      <c r="F25" s="16" t="s">
        <v>57</v>
      </c>
      <c r="G25">
        <v>1468</v>
      </c>
      <c r="H25" s="26">
        <v>0.95319081247247694</v>
      </c>
      <c r="I25" s="27">
        <v>1.1919729518271591E-2</v>
      </c>
    </row>
    <row r="26" spans="2:9" ht="16" customHeight="1">
      <c r="B26" s="21" t="s">
        <v>28</v>
      </c>
      <c r="C26" s="10">
        <v>1.1850000000000001E-2</v>
      </c>
      <c r="D26" s="22" t="s">
        <v>114</v>
      </c>
      <c r="E26" s="24" t="s">
        <v>115</v>
      </c>
      <c r="F26" s="16" t="s">
        <v>58</v>
      </c>
      <c r="G26">
        <v>1833</v>
      </c>
      <c r="H26" s="26">
        <v>0.94179321086355305</v>
      </c>
      <c r="I26" s="27">
        <v>1.194156339680409E-2</v>
      </c>
    </row>
    <row r="27" spans="2:9" ht="16" customHeight="1">
      <c r="B27" s="21" t="s">
        <v>29</v>
      </c>
      <c r="C27" s="10">
        <v>1.2030000000000001E-2</v>
      </c>
      <c r="D27" s="22" t="s">
        <v>116</v>
      </c>
      <c r="E27" s="24" t="s">
        <v>117</v>
      </c>
      <c r="F27" s="16" t="s">
        <v>59</v>
      </c>
      <c r="G27">
        <v>2198</v>
      </c>
      <c r="H27" s="26">
        <v>0.92956933682211995</v>
      </c>
      <c r="I27" s="27">
        <v>1.2128009896630106E-2</v>
      </c>
    </row>
    <row r="28" spans="2:9" ht="16" customHeight="1">
      <c r="B28" s="21" t="s">
        <v>30</v>
      </c>
      <c r="C28" s="10">
        <v>1.222E-2</v>
      </c>
      <c r="D28" s="22" t="s">
        <v>118</v>
      </c>
      <c r="E28" s="24" t="s">
        <v>119</v>
      </c>
      <c r="F28" s="16" t="s">
        <v>60</v>
      </c>
      <c r="G28">
        <v>2565</v>
      </c>
      <c r="H28" s="26">
        <v>0.91702805375610497</v>
      </c>
      <c r="I28" s="27">
        <v>1.2325646468063639E-2</v>
      </c>
    </row>
    <row r="29" spans="2:9" ht="16" customHeight="1">
      <c r="B29" s="21" t="s">
        <v>31</v>
      </c>
      <c r="C29" s="10">
        <v>1.248E-2</v>
      </c>
      <c r="D29" s="22" t="s">
        <v>120</v>
      </c>
      <c r="E29" s="24" t="s">
        <v>121</v>
      </c>
      <c r="F29" s="16" t="s">
        <v>61</v>
      </c>
      <c r="G29">
        <v>2930</v>
      </c>
      <c r="H29" s="26">
        <v>0.90382306377956401</v>
      </c>
      <c r="I29" s="27">
        <v>1.2597067315301446E-2</v>
      </c>
    </row>
    <row r="30" spans="2:9" ht="16" customHeight="1">
      <c r="B30" s="21" t="s">
        <v>32</v>
      </c>
      <c r="C30" s="10">
        <v>1.2760000000000001E-2</v>
      </c>
      <c r="D30" s="22" t="s">
        <v>122</v>
      </c>
      <c r="E30" s="24" t="s">
        <v>123</v>
      </c>
      <c r="F30" s="16" t="s">
        <v>62</v>
      </c>
      <c r="G30">
        <v>3295</v>
      </c>
      <c r="H30" s="26">
        <v>0.89016150433645003</v>
      </c>
      <c r="I30" s="27">
        <v>1.2888805468247222E-2</v>
      </c>
    </row>
    <row r="31" spans="2:9" ht="16" customHeight="1">
      <c r="B31" s="21" t="s">
        <v>33</v>
      </c>
      <c r="C31" s="10">
        <v>1.3049999999999999E-2</v>
      </c>
      <c r="D31" s="22" t="s">
        <v>124</v>
      </c>
      <c r="E31" s="24" t="s">
        <v>125</v>
      </c>
      <c r="F31" s="16" t="s">
        <v>63</v>
      </c>
      <c r="G31">
        <v>3659</v>
      </c>
      <c r="H31" s="26">
        <v>0.87610727365847396</v>
      </c>
      <c r="I31" s="27">
        <v>1.3194140206494197E-2</v>
      </c>
    </row>
    <row r="32" spans="2:9" ht="16" customHeight="1">
      <c r="B32" s="21" t="s">
        <v>34</v>
      </c>
      <c r="C32" s="10">
        <v>1.3560000000000001E-2</v>
      </c>
      <c r="D32" s="22" t="s">
        <v>126</v>
      </c>
      <c r="E32" s="24" t="s">
        <v>127</v>
      </c>
      <c r="F32" s="16" t="s">
        <v>64</v>
      </c>
      <c r="G32">
        <v>4389</v>
      </c>
      <c r="H32" s="26">
        <v>0.84776939839842103</v>
      </c>
      <c r="I32" s="27">
        <v>1.3733997459143284E-2</v>
      </c>
    </row>
    <row r="33" spans="2:9" ht="16" customHeight="1">
      <c r="B33" s="21" t="s">
        <v>35</v>
      </c>
      <c r="C33" s="10">
        <v>1.414E-2</v>
      </c>
      <c r="D33" s="22" t="s">
        <v>128</v>
      </c>
      <c r="E33" s="24" t="s">
        <v>129</v>
      </c>
      <c r="F33" s="16" t="s">
        <v>65</v>
      </c>
      <c r="G33">
        <v>5486</v>
      </c>
      <c r="H33" s="26">
        <v>0.80594701956085302</v>
      </c>
      <c r="I33" s="27">
        <v>1.4353646369782661E-2</v>
      </c>
    </row>
    <row r="34" spans="2:9" ht="16" customHeight="1">
      <c r="B34" s="21" t="s">
        <v>36</v>
      </c>
      <c r="C34" s="10">
        <v>1.4710000000000001E-2</v>
      </c>
      <c r="D34" s="22" t="s">
        <v>130</v>
      </c>
      <c r="E34" s="24" t="s">
        <v>131</v>
      </c>
      <c r="F34" s="16" t="s">
        <v>66</v>
      </c>
      <c r="G34">
        <v>7313</v>
      </c>
      <c r="H34" s="26">
        <v>0.74091417332857201</v>
      </c>
      <c r="I34" s="27">
        <v>1.4966870961243798E-2</v>
      </c>
    </row>
    <row r="35" spans="2:9" ht="16" customHeight="1">
      <c r="B35" s="21" t="s">
        <v>37</v>
      </c>
      <c r="C35" s="10">
        <v>1.489E-2</v>
      </c>
      <c r="D35" s="22" t="s">
        <v>132</v>
      </c>
      <c r="E35" s="24" t="s">
        <v>133</v>
      </c>
      <c r="F35" s="16" t="s">
        <v>67</v>
      </c>
      <c r="G35">
        <v>9140</v>
      </c>
      <c r="H35" s="26">
        <v>0.68435402196435902</v>
      </c>
      <c r="I35" s="27">
        <v>1.5146298746045856E-2</v>
      </c>
    </row>
    <row r="36" spans="2:9" ht="16" customHeight="1">
      <c r="B36" s="21" t="s">
        <v>38</v>
      </c>
      <c r="C36" s="10">
        <v>1.4919999999999999E-2</v>
      </c>
      <c r="D36" s="22" t="s">
        <v>134</v>
      </c>
      <c r="E36" s="24" t="s">
        <v>135</v>
      </c>
      <c r="F36" s="16" t="s">
        <v>68</v>
      </c>
      <c r="G36">
        <v>10966</v>
      </c>
      <c r="H36" s="26">
        <v>0.63422881887581595</v>
      </c>
      <c r="I36" s="27">
        <v>1.5156036746382774E-2</v>
      </c>
    </row>
    <row r="37" spans="2:9" ht="16" customHeight="1">
      <c r="B37" s="21" t="s">
        <v>39</v>
      </c>
      <c r="C37" s="10">
        <v>1.4539999999999999E-2</v>
      </c>
      <c r="D37" s="22" t="s">
        <v>136</v>
      </c>
      <c r="E37" s="24" t="s">
        <v>137</v>
      </c>
      <c r="F37" s="16" t="s">
        <v>69</v>
      </c>
      <c r="G37">
        <v>14616</v>
      </c>
      <c r="H37" s="26">
        <v>0.55647655667782703</v>
      </c>
      <c r="I37" s="27">
        <v>1.4637215104298268E-2</v>
      </c>
    </row>
    <row r="38" spans="2:9" ht="20" customHeight="1">
      <c r="E38" s="14"/>
      <c r="G38" s="13"/>
    </row>
    <row r="39" spans="2:9">
      <c r="E39" s="14"/>
      <c r="G39" s="13"/>
    </row>
    <row r="40" spans="2:9">
      <c r="E40" s="14"/>
      <c r="G40" s="13"/>
    </row>
    <row r="41" spans="2:9">
      <c r="E41" s="14"/>
      <c r="G41" s="13"/>
    </row>
  </sheetData>
  <phoneticPr fontId="5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T38"/>
  <sheetViews>
    <sheetView zoomScaleNormal="100" workbookViewId="0">
      <selection activeCell="E31" sqref="E31"/>
    </sheetView>
  </sheetViews>
  <sheetFormatPr baseColWidth="10" defaultColWidth="8.83203125" defaultRowHeight="15"/>
  <cols>
    <col min="1" max="1" width="6.6640625" bestFit="1" customWidth="1"/>
    <col min="2" max="2" width="13.83203125" bestFit="1" customWidth="1"/>
    <col min="3" max="3" width="17.6640625" bestFit="1" customWidth="1"/>
    <col min="4" max="4" width="14.6640625" bestFit="1" customWidth="1"/>
    <col min="5" max="5" width="9.1640625" bestFit="1" customWidth="1"/>
    <col min="6" max="6" width="14" customWidth="1"/>
    <col min="7" max="7" width="17.6640625" bestFit="1" customWidth="1"/>
    <col min="8" max="8" width="14.6640625" bestFit="1" customWidth="1"/>
    <col min="9" max="9" width="16.1640625" bestFit="1" customWidth="1"/>
    <col min="10" max="10" width="15.33203125" bestFit="1" customWidth="1"/>
    <col min="11" max="11" width="14.83203125" bestFit="1" customWidth="1"/>
    <col min="12" max="12" width="13" bestFit="1" customWidth="1"/>
    <col min="13" max="13" width="15.83203125" bestFit="1" customWidth="1"/>
    <col min="14" max="14" width="19.6640625" customWidth="1"/>
    <col min="15" max="15" width="17.6640625" bestFit="1" customWidth="1"/>
    <col min="16" max="16" width="11.6640625" bestFit="1" customWidth="1"/>
    <col min="17" max="17" width="17.1640625" bestFit="1" customWidth="1"/>
    <col min="18" max="18" width="10.6640625" bestFit="1" customWidth="1"/>
    <col min="19" max="19" width="11.6640625" bestFit="1" customWidth="1"/>
    <col min="20" max="20" width="13" bestFit="1" customWidth="1"/>
  </cols>
  <sheetData>
    <row r="1" spans="1:20" s="28" customFormat="1" ht="17">
      <c r="A1" s="130" t="s">
        <v>399</v>
      </c>
      <c r="B1" s="130"/>
      <c r="C1" s="130"/>
      <c r="D1" s="130"/>
      <c r="E1" s="130"/>
      <c r="F1" s="130"/>
      <c r="G1" s="130"/>
    </row>
    <row r="3" spans="1:20">
      <c r="A3" t="s">
        <v>143</v>
      </c>
      <c r="B3" s="12" t="s">
        <v>144</v>
      </c>
      <c r="C3" t="s">
        <v>145</v>
      </c>
      <c r="D3" t="s">
        <v>146</v>
      </c>
      <c r="E3" t="s">
        <v>147</v>
      </c>
      <c r="F3" t="s">
        <v>148</v>
      </c>
      <c r="G3" t="s">
        <v>149</v>
      </c>
      <c r="H3" t="s">
        <v>150</v>
      </c>
      <c r="I3" t="s">
        <v>151</v>
      </c>
      <c r="J3" t="s">
        <v>152</v>
      </c>
      <c r="K3" t="s">
        <v>153</v>
      </c>
      <c r="L3" t="s">
        <v>154</v>
      </c>
      <c r="M3" t="s">
        <v>155</v>
      </c>
      <c r="N3" t="s">
        <v>156</v>
      </c>
      <c r="O3" t="s">
        <v>157</v>
      </c>
      <c r="P3" t="s">
        <v>158</v>
      </c>
      <c r="Q3" t="s">
        <v>159</v>
      </c>
      <c r="R3" t="s">
        <v>160</v>
      </c>
      <c r="S3" s="12" t="s">
        <v>161</v>
      </c>
      <c r="T3" s="12" t="s">
        <v>162</v>
      </c>
    </row>
    <row r="4" spans="1:20" ht="16">
      <c r="A4" t="s">
        <v>163</v>
      </c>
      <c r="B4" s="29" t="s">
        <v>164</v>
      </c>
      <c r="C4" t="s">
        <v>165</v>
      </c>
      <c r="D4" t="s">
        <v>166</v>
      </c>
      <c r="E4" t="s">
        <v>167</v>
      </c>
      <c r="F4">
        <v>1000000</v>
      </c>
      <c r="G4">
        <v>1</v>
      </c>
      <c r="H4">
        <v>1</v>
      </c>
      <c r="I4" s="17">
        <v>43890</v>
      </c>
      <c r="J4" s="17">
        <v>43893</v>
      </c>
      <c r="K4" s="17">
        <v>45354</v>
      </c>
      <c r="L4" s="30">
        <v>1.1702910125101872E-2</v>
      </c>
      <c r="M4" t="s">
        <v>17</v>
      </c>
      <c r="N4" t="s">
        <v>168</v>
      </c>
      <c r="O4" t="s">
        <v>14</v>
      </c>
      <c r="P4" t="s">
        <v>169</v>
      </c>
      <c r="Q4" t="s">
        <v>14</v>
      </c>
      <c r="R4" t="s">
        <v>170</v>
      </c>
      <c r="S4" t="s">
        <v>27</v>
      </c>
      <c r="T4" s="31">
        <v>2632.2553516410044</v>
      </c>
    </row>
    <row r="5" spans="1:20" ht="16">
      <c r="A5" t="s">
        <v>163</v>
      </c>
      <c r="B5" s="29" t="s">
        <v>171</v>
      </c>
      <c r="C5" t="s">
        <v>165</v>
      </c>
      <c r="D5" t="s">
        <v>166</v>
      </c>
      <c r="E5" t="s">
        <v>167</v>
      </c>
      <c r="F5">
        <v>1000000</v>
      </c>
      <c r="G5">
        <v>1</v>
      </c>
      <c r="H5">
        <v>1</v>
      </c>
      <c r="I5" s="17">
        <v>43890</v>
      </c>
      <c r="J5" s="17">
        <v>43893</v>
      </c>
      <c r="K5" s="17">
        <v>45719</v>
      </c>
      <c r="L5" s="30">
        <v>1.1756150974019376E-2</v>
      </c>
      <c r="M5" t="s">
        <v>17</v>
      </c>
      <c r="N5" t="s">
        <v>168</v>
      </c>
      <c r="O5" t="s">
        <v>14</v>
      </c>
      <c r="P5" t="s">
        <v>169</v>
      </c>
      <c r="Q5" t="s">
        <v>14</v>
      </c>
      <c r="R5" t="s">
        <v>170</v>
      </c>
      <c r="S5" t="s">
        <v>28</v>
      </c>
      <c r="T5" s="31">
        <v>3387.8835261415184</v>
      </c>
    </row>
    <row r="6" spans="1:20" ht="16">
      <c r="A6" t="s">
        <v>163</v>
      </c>
      <c r="B6" s="29" t="s">
        <v>172</v>
      </c>
      <c r="C6" t="s">
        <v>165</v>
      </c>
      <c r="D6" t="s">
        <v>166</v>
      </c>
      <c r="E6" t="s">
        <v>167</v>
      </c>
      <c r="F6">
        <v>1000000</v>
      </c>
      <c r="G6">
        <v>1</v>
      </c>
      <c r="H6">
        <v>1</v>
      </c>
      <c r="I6" s="17">
        <v>43951</v>
      </c>
      <c r="J6" s="17">
        <v>43955</v>
      </c>
      <c r="K6" s="17">
        <v>45050</v>
      </c>
      <c r="L6" s="30">
        <v>1.1595883014563432E-2</v>
      </c>
      <c r="M6" t="s">
        <v>17</v>
      </c>
      <c r="N6" t="s">
        <v>168</v>
      </c>
      <c r="O6" t="s">
        <v>14</v>
      </c>
      <c r="P6" t="s">
        <v>169</v>
      </c>
      <c r="Q6" t="s">
        <v>14</v>
      </c>
      <c r="R6" t="s">
        <v>170</v>
      </c>
      <c r="S6" t="s">
        <v>26</v>
      </c>
      <c r="T6" s="31">
        <v>3150.9222672253622</v>
      </c>
    </row>
    <row r="7" spans="1:20" ht="16">
      <c r="A7" t="s">
        <v>163</v>
      </c>
      <c r="B7" s="29" t="s">
        <v>173</v>
      </c>
      <c r="C7" t="s">
        <v>165</v>
      </c>
      <c r="D7" t="s">
        <v>166</v>
      </c>
      <c r="E7" t="s">
        <v>167</v>
      </c>
      <c r="F7">
        <v>1000000</v>
      </c>
      <c r="G7">
        <v>1</v>
      </c>
      <c r="H7">
        <v>1</v>
      </c>
      <c r="I7" s="17">
        <v>43951</v>
      </c>
      <c r="J7" s="17">
        <v>43955</v>
      </c>
      <c r="K7" s="17">
        <v>45416</v>
      </c>
      <c r="L7" s="30">
        <v>1.1543754425359666E-2</v>
      </c>
      <c r="M7" t="s">
        <v>17</v>
      </c>
      <c r="N7" t="s">
        <v>168</v>
      </c>
      <c r="O7" t="s">
        <v>14</v>
      </c>
      <c r="P7" t="s">
        <v>169</v>
      </c>
      <c r="Q7" t="s">
        <v>14</v>
      </c>
      <c r="R7" t="s">
        <v>170</v>
      </c>
      <c r="S7" t="s">
        <v>27</v>
      </c>
      <c r="T7" s="31">
        <v>4366.9423010759983</v>
      </c>
    </row>
    <row r="8" spans="1:20" ht="16">
      <c r="A8" t="s">
        <v>163</v>
      </c>
      <c r="B8" s="29" t="s">
        <v>174</v>
      </c>
      <c r="C8" t="s">
        <v>165</v>
      </c>
      <c r="D8" t="s">
        <v>166</v>
      </c>
      <c r="E8" t="s">
        <v>167</v>
      </c>
      <c r="F8">
        <v>1000000</v>
      </c>
      <c r="G8">
        <v>1</v>
      </c>
      <c r="H8">
        <v>1</v>
      </c>
      <c r="I8" s="17">
        <v>44043</v>
      </c>
      <c r="J8" s="17">
        <v>44047</v>
      </c>
      <c r="K8" s="17">
        <v>44777</v>
      </c>
      <c r="L8" s="30">
        <v>1.1411463468000749E-2</v>
      </c>
      <c r="M8" t="s">
        <v>17</v>
      </c>
      <c r="N8" t="s">
        <v>168</v>
      </c>
      <c r="O8" t="s">
        <v>14</v>
      </c>
      <c r="P8" t="s">
        <v>169</v>
      </c>
      <c r="Q8" t="s">
        <v>14</v>
      </c>
      <c r="R8" t="s">
        <v>170</v>
      </c>
      <c r="S8" t="s">
        <v>25</v>
      </c>
      <c r="T8" s="31">
        <v>2817.5329165557055</v>
      </c>
    </row>
    <row r="9" spans="1:20" ht="16">
      <c r="A9" t="s">
        <v>163</v>
      </c>
      <c r="B9" s="29" t="s">
        <v>175</v>
      </c>
      <c r="C9" t="s">
        <v>165</v>
      </c>
      <c r="D9" t="s">
        <v>166</v>
      </c>
      <c r="E9" t="s">
        <v>167</v>
      </c>
      <c r="F9">
        <v>1000000</v>
      </c>
      <c r="G9">
        <v>1</v>
      </c>
      <c r="H9">
        <v>1</v>
      </c>
      <c r="I9" s="17">
        <v>44043</v>
      </c>
      <c r="J9" s="17">
        <v>44047</v>
      </c>
      <c r="K9" s="17">
        <v>45142</v>
      </c>
      <c r="L9" s="30">
        <v>1.1288853877713787E-2</v>
      </c>
      <c r="M9" t="s">
        <v>17</v>
      </c>
      <c r="N9" t="s">
        <v>168</v>
      </c>
      <c r="O9" t="s">
        <v>14</v>
      </c>
      <c r="P9" t="s">
        <v>169</v>
      </c>
      <c r="Q9" t="s">
        <v>14</v>
      </c>
      <c r="R9" t="s">
        <v>170</v>
      </c>
      <c r="S9" t="s">
        <v>26</v>
      </c>
      <c r="T9" s="31">
        <v>4503.1158412442355</v>
      </c>
    </row>
    <row r="10" spans="1:20" ht="16">
      <c r="A10" t="s">
        <v>163</v>
      </c>
      <c r="B10" s="29" t="s">
        <v>176</v>
      </c>
      <c r="C10" t="s">
        <v>165</v>
      </c>
      <c r="D10" t="s">
        <v>166</v>
      </c>
      <c r="E10" t="s">
        <v>167</v>
      </c>
      <c r="F10">
        <v>1000000</v>
      </c>
      <c r="G10">
        <v>1</v>
      </c>
      <c r="H10">
        <v>1</v>
      </c>
      <c r="I10" s="17">
        <v>44227</v>
      </c>
      <c r="J10" s="17">
        <v>44229</v>
      </c>
      <c r="K10" s="17">
        <v>44594</v>
      </c>
      <c r="L10" s="30">
        <v>1.1002801884122903E-2</v>
      </c>
      <c r="M10" t="s">
        <v>17</v>
      </c>
      <c r="N10" t="s">
        <v>168</v>
      </c>
      <c r="O10" t="s">
        <v>14</v>
      </c>
      <c r="P10" t="s">
        <v>169</v>
      </c>
      <c r="Q10" t="s">
        <v>14</v>
      </c>
      <c r="R10" t="s">
        <v>170</v>
      </c>
      <c r="S10" t="s">
        <v>23</v>
      </c>
      <c r="T10" s="31">
        <v>1920.0521162775799</v>
      </c>
    </row>
    <row r="11" spans="1:20" ht="16">
      <c r="A11" t="s">
        <v>163</v>
      </c>
      <c r="B11" s="29" t="s">
        <v>177</v>
      </c>
      <c r="C11" t="s">
        <v>165</v>
      </c>
      <c r="D11" t="s">
        <v>166</v>
      </c>
      <c r="E11" t="s">
        <v>167</v>
      </c>
      <c r="F11">
        <v>1000000</v>
      </c>
      <c r="G11">
        <v>1</v>
      </c>
      <c r="H11">
        <v>1</v>
      </c>
      <c r="I11" s="17">
        <v>44227</v>
      </c>
      <c r="J11" s="17">
        <v>44229</v>
      </c>
      <c r="K11" s="17">
        <v>44959</v>
      </c>
      <c r="L11" s="30">
        <v>1.0937805255662153E-2</v>
      </c>
      <c r="M11" t="s">
        <v>17</v>
      </c>
      <c r="N11" t="s">
        <v>168</v>
      </c>
      <c r="O11" t="s">
        <v>14</v>
      </c>
      <c r="P11" t="s">
        <v>169</v>
      </c>
      <c r="Q11" t="s">
        <v>14</v>
      </c>
      <c r="R11" t="s">
        <v>170</v>
      </c>
      <c r="S11" t="s">
        <v>25</v>
      </c>
      <c r="T11" s="31">
        <v>4157.407437888879</v>
      </c>
    </row>
    <row r="12" spans="1:20" ht="16">
      <c r="A12" t="s">
        <v>163</v>
      </c>
      <c r="B12" s="29" t="s">
        <v>178</v>
      </c>
      <c r="C12" t="s">
        <v>165</v>
      </c>
      <c r="D12" t="s">
        <v>166</v>
      </c>
      <c r="E12" t="s">
        <v>167</v>
      </c>
      <c r="F12">
        <v>1000000</v>
      </c>
      <c r="G12">
        <v>1</v>
      </c>
      <c r="H12">
        <v>1</v>
      </c>
      <c r="I12" s="17">
        <v>44592</v>
      </c>
      <c r="J12" s="17">
        <v>44594</v>
      </c>
      <c r="K12" s="17">
        <v>46420</v>
      </c>
      <c r="L12" s="30">
        <v>1.2037714420081974E-2</v>
      </c>
      <c r="M12" t="s">
        <v>17</v>
      </c>
      <c r="N12" t="s">
        <v>168</v>
      </c>
      <c r="O12" t="s">
        <v>14</v>
      </c>
      <c r="P12" t="s">
        <v>169</v>
      </c>
      <c r="Q12" t="s">
        <v>14</v>
      </c>
      <c r="R12" t="s">
        <v>170</v>
      </c>
      <c r="S12" t="s">
        <v>28</v>
      </c>
      <c r="T12" s="31">
        <v>15110.655727386316</v>
      </c>
    </row>
    <row r="13" spans="1:20" ht="16">
      <c r="A13" t="s">
        <v>163</v>
      </c>
      <c r="B13" s="29" t="s">
        <v>179</v>
      </c>
      <c r="C13" t="s">
        <v>165</v>
      </c>
      <c r="D13" t="s">
        <v>166</v>
      </c>
      <c r="E13" t="s">
        <v>167</v>
      </c>
      <c r="F13">
        <v>1000000</v>
      </c>
      <c r="G13">
        <v>1</v>
      </c>
      <c r="H13">
        <v>1</v>
      </c>
      <c r="I13" s="17">
        <v>45688</v>
      </c>
      <c r="J13" s="17">
        <v>45692</v>
      </c>
      <c r="K13" s="17">
        <v>49344</v>
      </c>
      <c r="L13" s="30">
        <v>1.5355330376915766E-2</v>
      </c>
      <c r="M13" t="s">
        <v>17</v>
      </c>
      <c r="N13" t="s">
        <v>168</v>
      </c>
      <c r="O13" t="s">
        <v>14</v>
      </c>
      <c r="P13" t="s">
        <v>169</v>
      </c>
      <c r="Q13" t="s">
        <v>14</v>
      </c>
      <c r="R13" t="s">
        <v>170</v>
      </c>
      <c r="S13" t="s">
        <v>33</v>
      </c>
      <c r="T13" s="31">
        <v>44128.263900073449</v>
      </c>
    </row>
    <row r="14" spans="1:20" ht="16">
      <c r="A14" t="s">
        <v>163</v>
      </c>
      <c r="B14" s="29" t="s">
        <v>180</v>
      </c>
      <c r="C14" t="s">
        <v>165</v>
      </c>
      <c r="D14" t="s">
        <v>166</v>
      </c>
      <c r="E14" t="s">
        <v>167</v>
      </c>
      <c r="F14">
        <v>1000000</v>
      </c>
      <c r="G14">
        <v>1</v>
      </c>
      <c r="H14">
        <v>1</v>
      </c>
      <c r="I14" s="17">
        <v>47514</v>
      </c>
      <c r="J14" s="17">
        <v>47518</v>
      </c>
      <c r="K14" s="17">
        <v>51170</v>
      </c>
      <c r="L14" s="30">
        <v>1.657833729128088E-2</v>
      </c>
      <c r="M14" t="s">
        <v>17</v>
      </c>
      <c r="N14" t="s">
        <v>168</v>
      </c>
      <c r="O14" t="s">
        <v>14</v>
      </c>
      <c r="P14" t="s">
        <v>169</v>
      </c>
      <c r="Q14" t="s">
        <v>14</v>
      </c>
      <c r="R14" t="s">
        <v>170</v>
      </c>
      <c r="S14" t="s">
        <v>33</v>
      </c>
      <c r="T14" s="31">
        <v>54642.833122065167</v>
      </c>
    </row>
    <row r="15" spans="1:20" ht="16">
      <c r="A15" t="s">
        <v>163</v>
      </c>
      <c r="B15" s="29" t="s">
        <v>181</v>
      </c>
      <c r="C15" t="s">
        <v>165</v>
      </c>
      <c r="D15" t="s">
        <v>166</v>
      </c>
      <c r="E15" t="s">
        <v>167</v>
      </c>
      <c r="F15">
        <v>1000000</v>
      </c>
      <c r="G15">
        <v>1</v>
      </c>
      <c r="H15">
        <v>1</v>
      </c>
      <c r="I15" s="17">
        <v>49340</v>
      </c>
      <c r="J15" s="17">
        <v>49342</v>
      </c>
      <c r="K15" s="17">
        <v>54821</v>
      </c>
      <c r="L15" s="30">
        <v>1.5847273417264454E-2</v>
      </c>
      <c r="M15" t="s">
        <v>17</v>
      </c>
      <c r="N15" t="s">
        <v>168</v>
      </c>
      <c r="O15" t="s">
        <v>14</v>
      </c>
      <c r="P15" t="s">
        <v>169</v>
      </c>
      <c r="Q15" t="s">
        <v>14</v>
      </c>
      <c r="R15" t="s">
        <v>170</v>
      </c>
      <c r="S15" t="s">
        <v>35</v>
      </c>
      <c r="T15" s="31">
        <v>79817.193150969309</v>
      </c>
    </row>
    <row r="16" spans="1:20" ht="16">
      <c r="A16" t="s">
        <v>163</v>
      </c>
      <c r="B16" s="29" t="s">
        <v>182</v>
      </c>
      <c r="C16" t="s">
        <v>165</v>
      </c>
      <c r="D16" t="s">
        <v>166</v>
      </c>
      <c r="E16" t="s">
        <v>167</v>
      </c>
      <c r="F16">
        <v>1000000</v>
      </c>
      <c r="G16">
        <v>1</v>
      </c>
      <c r="H16">
        <v>1</v>
      </c>
      <c r="I16" s="17">
        <v>44592</v>
      </c>
      <c r="J16" s="17">
        <v>44594</v>
      </c>
      <c r="K16" s="17">
        <v>48246</v>
      </c>
      <c r="L16" s="30">
        <v>1.3726601221653364E-2</v>
      </c>
      <c r="M16" t="s">
        <v>17</v>
      </c>
      <c r="N16" t="s">
        <v>168</v>
      </c>
      <c r="O16" t="s">
        <v>14</v>
      </c>
      <c r="P16" t="s">
        <v>169</v>
      </c>
      <c r="Q16" t="s">
        <v>14</v>
      </c>
      <c r="R16" t="s">
        <v>170</v>
      </c>
      <c r="S16" t="s">
        <v>33</v>
      </c>
      <c r="T16" s="31">
        <v>29366.416920644926</v>
      </c>
    </row>
    <row r="17" spans="1:20" ht="16">
      <c r="A17" t="s">
        <v>163</v>
      </c>
      <c r="B17" s="29" t="s">
        <v>183</v>
      </c>
      <c r="C17" t="s">
        <v>165</v>
      </c>
      <c r="D17" t="s">
        <v>166</v>
      </c>
      <c r="E17" t="s">
        <v>167</v>
      </c>
      <c r="F17">
        <v>1000000</v>
      </c>
      <c r="G17">
        <v>1</v>
      </c>
      <c r="H17">
        <v>1</v>
      </c>
      <c r="I17" s="17">
        <v>45688</v>
      </c>
      <c r="J17" s="17">
        <v>45692</v>
      </c>
      <c r="K17" s="17">
        <v>47518</v>
      </c>
      <c r="L17" s="30">
        <v>1.4286235704908142E-2</v>
      </c>
      <c r="M17" t="s">
        <v>17</v>
      </c>
      <c r="N17" t="s">
        <v>168</v>
      </c>
      <c r="O17" t="s">
        <v>14</v>
      </c>
      <c r="P17" t="s">
        <v>169</v>
      </c>
      <c r="Q17" t="s">
        <v>14</v>
      </c>
      <c r="R17" t="s">
        <v>170</v>
      </c>
      <c r="S17" t="s">
        <v>28</v>
      </c>
      <c r="T17" s="31">
        <v>23329.830976135552</v>
      </c>
    </row>
    <row r="18" spans="1:20" ht="16">
      <c r="A18" t="s">
        <v>163</v>
      </c>
      <c r="B18" s="29" t="s">
        <v>184</v>
      </c>
      <c r="C18" t="s">
        <v>165</v>
      </c>
      <c r="D18" t="s">
        <v>166</v>
      </c>
      <c r="E18" t="s">
        <v>167</v>
      </c>
      <c r="F18">
        <v>1000000</v>
      </c>
      <c r="G18">
        <v>1</v>
      </c>
      <c r="H18">
        <v>1</v>
      </c>
      <c r="I18" s="17">
        <v>47514</v>
      </c>
      <c r="J18" s="17">
        <v>47518</v>
      </c>
      <c r="K18" s="17">
        <v>54823</v>
      </c>
      <c r="L18" s="30">
        <v>1.6033907884571118E-2</v>
      </c>
      <c r="M18" t="s">
        <v>17</v>
      </c>
      <c r="N18" t="s">
        <v>168</v>
      </c>
      <c r="O18" t="s">
        <v>14</v>
      </c>
      <c r="P18" t="s">
        <v>169</v>
      </c>
      <c r="Q18" t="s">
        <v>14</v>
      </c>
      <c r="R18" t="s">
        <v>170</v>
      </c>
      <c r="S18" t="s">
        <v>36</v>
      </c>
      <c r="T18" s="31">
        <v>93056.865835839475</v>
      </c>
    </row>
    <row r="19" spans="1:20" ht="16">
      <c r="A19" t="s">
        <v>163</v>
      </c>
      <c r="B19" s="29" t="s">
        <v>185</v>
      </c>
      <c r="C19" t="s">
        <v>165</v>
      </c>
      <c r="D19" t="s">
        <v>166</v>
      </c>
      <c r="E19" t="s">
        <v>167</v>
      </c>
      <c r="F19">
        <v>1000000</v>
      </c>
      <c r="G19">
        <v>1</v>
      </c>
      <c r="H19">
        <v>1</v>
      </c>
      <c r="I19" s="17">
        <v>49340</v>
      </c>
      <c r="J19" s="17">
        <v>49342</v>
      </c>
      <c r="K19" s="17">
        <v>51168</v>
      </c>
      <c r="L19" s="30">
        <v>1.665007932458715E-2</v>
      </c>
      <c r="M19" t="s">
        <v>17</v>
      </c>
      <c r="N19" t="s">
        <v>168</v>
      </c>
      <c r="O19" t="s">
        <v>14</v>
      </c>
      <c r="P19" t="s">
        <v>169</v>
      </c>
      <c r="Q19" t="s">
        <v>14</v>
      </c>
      <c r="R19" t="s">
        <v>170</v>
      </c>
      <c r="S19" t="s">
        <v>28</v>
      </c>
      <c r="T19" s="31">
        <v>30887.859819421283</v>
      </c>
    </row>
    <row r="20" spans="1:20" ht="16">
      <c r="A20" t="s">
        <v>163</v>
      </c>
      <c r="B20" s="29" t="s">
        <v>186</v>
      </c>
      <c r="C20" t="s">
        <v>165</v>
      </c>
      <c r="D20" t="s">
        <v>166</v>
      </c>
      <c r="E20" t="s">
        <v>167</v>
      </c>
      <c r="F20">
        <v>1000000</v>
      </c>
      <c r="G20">
        <v>1</v>
      </c>
      <c r="H20">
        <v>1</v>
      </c>
      <c r="I20" s="17">
        <v>51166</v>
      </c>
      <c r="J20" s="17">
        <v>51168</v>
      </c>
      <c r="K20" s="17">
        <v>54821</v>
      </c>
      <c r="L20" s="30">
        <v>1.5395000547929203E-2</v>
      </c>
      <c r="M20" t="s">
        <v>17</v>
      </c>
      <c r="N20" t="s">
        <v>168</v>
      </c>
      <c r="O20" t="s">
        <v>14</v>
      </c>
      <c r="P20" t="s">
        <v>169</v>
      </c>
      <c r="Q20" t="s">
        <v>14</v>
      </c>
      <c r="R20" t="s">
        <v>170</v>
      </c>
      <c r="S20" t="s">
        <v>33</v>
      </c>
      <c r="T20" s="31">
        <v>57096.556266445885</v>
      </c>
    </row>
    <row r="21" spans="1:20" ht="16">
      <c r="A21" t="s">
        <v>163</v>
      </c>
      <c r="B21" s="29" t="s">
        <v>187</v>
      </c>
      <c r="C21" t="s">
        <v>165</v>
      </c>
      <c r="D21" t="s">
        <v>166</v>
      </c>
      <c r="E21" t="s">
        <v>167</v>
      </c>
      <c r="F21">
        <v>1000000</v>
      </c>
      <c r="G21">
        <v>1</v>
      </c>
      <c r="H21">
        <v>1</v>
      </c>
      <c r="I21" s="17">
        <v>52993</v>
      </c>
      <c r="J21" s="17">
        <v>52995</v>
      </c>
      <c r="K21" s="17">
        <v>54821</v>
      </c>
      <c r="L21" s="30">
        <v>1.5054105759864506E-2</v>
      </c>
      <c r="M21" t="s">
        <v>17</v>
      </c>
      <c r="N21" t="s">
        <v>168</v>
      </c>
      <c r="O21" t="s">
        <v>14</v>
      </c>
      <c r="P21" t="s">
        <v>169</v>
      </c>
      <c r="Q21" t="s">
        <v>14</v>
      </c>
      <c r="R21" t="s">
        <v>170</v>
      </c>
      <c r="S21" t="s">
        <v>28</v>
      </c>
      <c r="T21" s="31">
        <v>31037.781910763792</v>
      </c>
    </row>
    <row r="25" spans="1:20">
      <c r="B25" s="32"/>
      <c r="C25" s="361" t="s">
        <v>188</v>
      </c>
      <c r="D25" s="361"/>
      <c r="G25" s="33" t="s">
        <v>188</v>
      </c>
      <c r="H25" s="34" t="s">
        <v>189</v>
      </c>
      <c r="K25" s="33" t="s">
        <v>188</v>
      </c>
      <c r="L25" s="34" t="s">
        <v>189</v>
      </c>
      <c r="O25" s="33" t="s">
        <v>188</v>
      </c>
      <c r="P25" s="34" t="s">
        <v>189</v>
      </c>
    </row>
    <row r="26" spans="1:20">
      <c r="B26" s="15" t="s">
        <v>190</v>
      </c>
      <c r="C26" s="35" t="s">
        <v>191</v>
      </c>
      <c r="D26" s="35" t="s">
        <v>192</v>
      </c>
      <c r="F26" s="15" t="s">
        <v>190</v>
      </c>
      <c r="G26" s="35" t="s">
        <v>191</v>
      </c>
      <c r="H26" s="36" t="s">
        <v>192</v>
      </c>
      <c r="J26" s="15" t="s">
        <v>190</v>
      </c>
      <c r="K26" s="35" t="s">
        <v>191</v>
      </c>
      <c r="L26" s="36" t="s">
        <v>192</v>
      </c>
      <c r="N26" s="15" t="s">
        <v>190</v>
      </c>
      <c r="O26" s="35" t="s">
        <v>191</v>
      </c>
      <c r="P26" s="36" t="s">
        <v>192</v>
      </c>
    </row>
    <row r="27" spans="1:20" ht="16">
      <c r="A27" t="s">
        <v>193</v>
      </c>
      <c r="B27" s="32" t="s">
        <v>194</v>
      </c>
      <c r="C27" s="32">
        <v>6.2513811645702596E-3</v>
      </c>
      <c r="D27" s="32">
        <v>1.11840697288513E-2</v>
      </c>
      <c r="F27" s="22" t="s">
        <v>194</v>
      </c>
      <c r="G27" s="22">
        <v>6.2348845769454597E-3</v>
      </c>
      <c r="H27" s="22">
        <v>0.01</v>
      </c>
      <c r="J27" s="22" t="s">
        <v>194</v>
      </c>
      <c r="K27" s="22">
        <v>6.5170156000757002E-3</v>
      </c>
      <c r="L27" s="22">
        <v>0.03</v>
      </c>
      <c r="N27" s="22" t="s">
        <v>194</v>
      </c>
      <c r="O27" s="22">
        <v>6.8065418998882899E-3</v>
      </c>
      <c r="P27" s="22">
        <v>0.05</v>
      </c>
    </row>
    <row r="28" spans="1:20" ht="16">
      <c r="A28" t="s">
        <v>195</v>
      </c>
      <c r="B28" s="32" t="s">
        <v>196</v>
      </c>
      <c r="C28" s="32">
        <v>5.3405853683689596E-3</v>
      </c>
      <c r="D28" s="32"/>
      <c r="F28" s="22" t="s">
        <v>196</v>
      </c>
      <c r="G28" s="22">
        <v>5.3305034923528498E-3</v>
      </c>
      <c r="H28" s="22"/>
      <c r="J28" s="22" t="s">
        <v>196</v>
      </c>
      <c r="K28" s="22">
        <v>5.5021873766888402E-3</v>
      </c>
      <c r="L28" s="22"/>
      <c r="N28" s="22" t="s">
        <v>196</v>
      </c>
      <c r="O28" s="22">
        <v>5.67684933321387E-3</v>
      </c>
      <c r="P28" s="22"/>
    </row>
    <row r="29" spans="1:20" ht="16">
      <c r="A29" t="s">
        <v>197</v>
      </c>
      <c r="B29" s="32" t="s">
        <v>198</v>
      </c>
      <c r="C29" s="32">
        <v>5.0413921172720103E-3</v>
      </c>
      <c r="D29" s="32"/>
      <c r="F29" s="22" t="s">
        <v>198</v>
      </c>
      <c r="G29" s="22">
        <v>5.0354049161415197E-3</v>
      </c>
      <c r="H29" s="22"/>
      <c r="J29" s="22" t="s">
        <v>198</v>
      </c>
      <c r="K29" s="22">
        <v>5.1369258051876003E-3</v>
      </c>
      <c r="L29" s="22"/>
      <c r="M29" s="22"/>
      <c r="N29" s="22" t="s">
        <v>198</v>
      </c>
      <c r="O29" s="22">
        <v>5.2393150232183999E-3</v>
      </c>
      <c r="P29" s="22"/>
    </row>
    <row r="30" spans="1:20" ht="16">
      <c r="A30" t="s">
        <v>199</v>
      </c>
      <c r="B30" s="32" t="s">
        <v>200</v>
      </c>
      <c r="C30" s="32">
        <v>4.93366253401647E-3</v>
      </c>
      <c r="D30" s="32"/>
      <c r="F30" s="22" t="s">
        <v>200</v>
      </c>
      <c r="G30" s="22">
        <v>4.9282346038438899E-3</v>
      </c>
      <c r="H30" s="22"/>
      <c r="J30" s="22" t="s">
        <v>200</v>
      </c>
      <c r="K30" s="22">
        <v>5.0205405500805501E-3</v>
      </c>
      <c r="L30" s="22"/>
      <c r="M30" s="22"/>
      <c r="N30" s="22" t="s">
        <v>200</v>
      </c>
      <c r="O30" s="22">
        <v>5.1141867996800901E-3</v>
      </c>
      <c r="P30" s="22"/>
    </row>
    <row r="31" spans="1:20" ht="16">
      <c r="A31" t="s">
        <v>201</v>
      </c>
      <c r="B31" s="32" t="s">
        <v>202</v>
      </c>
      <c r="C31" s="32">
        <v>6.6743427561225602E-3</v>
      </c>
      <c r="D31" s="32"/>
      <c r="F31" s="22" t="s">
        <v>202</v>
      </c>
      <c r="G31" s="22">
        <v>6.6253753901923404E-3</v>
      </c>
      <c r="H31" s="22"/>
      <c r="J31" s="22" t="s">
        <v>202</v>
      </c>
      <c r="K31" s="22">
        <v>7.4431922846727198E-3</v>
      </c>
      <c r="L31" s="22"/>
      <c r="M31" s="22"/>
      <c r="N31" s="22" t="s">
        <v>202</v>
      </c>
      <c r="O31" s="22">
        <v>8.2459911812917102E-3</v>
      </c>
      <c r="P31" s="22"/>
    </row>
    <row r="32" spans="1:20" ht="16">
      <c r="A32" t="s">
        <v>203</v>
      </c>
      <c r="B32" s="32" t="s">
        <v>204</v>
      </c>
      <c r="C32" s="32">
        <v>6.1738411044342904E-3</v>
      </c>
      <c r="D32" s="32"/>
      <c r="F32" s="22" t="s">
        <v>204</v>
      </c>
      <c r="G32" s="22">
        <v>6.12358392317026E-3</v>
      </c>
      <c r="H32" s="22"/>
      <c r="J32" s="22" t="s">
        <v>204</v>
      </c>
      <c r="K32" s="22">
        <v>6.9892965730630396E-3</v>
      </c>
      <c r="L32" s="22"/>
      <c r="M32" s="22"/>
      <c r="N32" s="22" t="s">
        <v>204</v>
      </c>
      <c r="O32" s="22">
        <v>7.8897844709952293E-3</v>
      </c>
      <c r="P32" s="22"/>
    </row>
    <row r="33" spans="1:16" ht="16">
      <c r="A33" t="s">
        <v>205</v>
      </c>
      <c r="B33" s="32" t="s">
        <v>206</v>
      </c>
      <c r="C33" s="32">
        <v>5.6451320887164402E-3</v>
      </c>
      <c r="D33" s="32"/>
      <c r="F33" s="22" t="s">
        <v>206</v>
      </c>
      <c r="G33" s="22">
        <v>5.5208044185508197E-3</v>
      </c>
      <c r="H33" s="22"/>
      <c r="J33" s="22" t="s">
        <v>206</v>
      </c>
      <c r="K33" s="22">
        <v>7.5805398911119202E-3</v>
      </c>
      <c r="L33" s="22"/>
      <c r="M33" s="22"/>
      <c r="N33" s="22" t="s">
        <v>206</v>
      </c>
      <c r="O33" s="22">
        <v>9.62574568873166E-3</v>
      </c>
      <c r="P33" s="22"/>
    </row>
    <row r="34" spans="1:16" ht="16">
      <c r="A34" t="s">
        <v>207</v>
      </c>
      <c r="B34" s="32" t="s">
        <v>208</v>
      </c>
      <c r="C34" s="32">
        <v>5.3836474848744801E-3</v>
      </c>
      <c r="D34" s="32"/>
      <c r="F34" s="22" t="s">
        <v>208</v>
      </c>
      <c r="G34" s="22">
        <v>5.3027716576656003E-3</v>
      </c>
      <c r="H34" s="22"/>
      <c r="J34" s="22" t="s">
        <v>208</v>
      </c>
      <c r="K34" s="22">
        <v>6.7089523265998702E-3</v>
      </c>
      <c r="L34" s="22"/>
      <c r="M34" s="22"/>
      <c r="N34" s="22" t="s">
        <v>208</v>
      </c>
      <c r="O34" s="22">
        <v>8.1831644128020908E-3</v>
      </c>
      <c r="P34" s="22"/>
    </row>
    <row r="35" spans="1:16" ht="16">
      <c r="A35" t="s">
        <v>209</v>
      </c>
      <c r="B35" s="32" t="s">
        <v>210</v>
      </c>
      <c r="C35" s="32">
        <v>4.8979969888437299E-3</v>
      </c>
      <c r="D35" s="32"/>
      <c r="F35" s="22" t="s">
        <v>210</v>
      </c>
      <c r="G35" s="22">
        <v>4.7629968786631104E-3</v>
      </c>
      <c r="H35" s="22"/>
      <c r="J35" s="22" t="s">
        <v>210</v>
      </c>
      <c r="K35" s="22">
        <v>7.0394202535070099E-3</v>
      </c>
      <c r="L35" s="22"/>
      <c r="M35" s="22"/>
      <c r="N35" s="22" t="s">
        <v>210</v>
      </c>
      <c r="O35" s="22">
        <v>9.3742328399107205E-3</v>
      </c>
      <c r="P35" s="22"/>
    </row>
    <row r="36" spans="1:16" ht="16">
      <c r="A36" t="s">
        <v>211</v>
      </c>
      <c r="B36" s="32" t="s">
        <v>212</v>
      </c>
      <c r="C36" s="32">
        <v>5.70422198151693E-3</v>
      </c>
      <c r="D36" s="32"/>
      <c r="F36" s="22" t="s">
        <v>212</v>
      </c>
      <c r="G36" s="22">
        <v>5.6206659188221403E-3</v>
      </c>
      <c r="H36" s="22"/>
      <c r="J36" s="22" t="s">
        <v>212</v>
      </c>
      <c r="K36" s="22">
        <v>7.0507587074482604E-3</v>
      </c>
      <c r="L36" s="22"/>
      <c r="M36" s="22"/>
      <c r="N36" s="22" t="s">
        <v>212</v>
      </c>
      <c r="O36" s="22">
        <v>8.53741883715072E-3</v>
      </c>
      <c r="P36" s="22"/>
    </row>
    <row r="37" spans="1:16">
      <c r="M37" s="22"/>
      <c r="N37" s="22"/>
      <c r="O37" s="22"/>
    </row>
    <row r="38" spans="1:16">
      <c r="M38" s="22"/>
      <c r="N38" s="22"/>
      <c r="O38" s="22"/>
    </row>
  </sheetData>
  <mergeCells count="1">
    <mergeCell ref="C25:D25"/>
  </mergeCells>
  <phoneticPr fontId="5" type="noConversion"/>
  <printOptions gridLines="1"/>
  <pageMargins left="0.70866141732283472" right="0.70866141732283472" top="0.74803149606299213" bottom="0.74803149606299213" header="0.31496062992125984" footer="0.31496062992125984"/>
  <pageSetup paperSize="9" scale="80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89"/>
  <sheetViews>
    <sheetView workbookViewId="0">
      <selection activeCell="E6" sqref="E6"/>
    </sheetView>
  </sheetViews>
  <sheetFormatPr baseColWidth="10" defaultColWidth="9" defaultRowHeight="16"/>
  <cols>
    <col min="1" max="3" width="15.6640625" style="85" customWidth="1"/>
    <col min="4" max="16384" width="9" style="85"/>
  </cols>
  <sheetData>
    <row r="1" spans="1:12" ht="18">
      <c r="A1" s="113" t="s">
        <v>397</v>
      </c>
      <c r="B1" s="114"/>
      <c r="C1" s="114"/>
      <c r="D1" s="114"/>
      <c r="E1" s="114"/>
      <c r="F1" s="114"/>
      <c r="G1" s="114"/>
      <c r="H1" s="112"/>
      <c r="I1" s="112"/>
    </row>
    <row r="2" spans="1:12" ht="18">
      <c r="A2" s="107" t="s">
        <v>395</v>
      </c>
      <c r="B2" s="108"/>
    </row>
    <row r="3" spans="1:12" ht="17" thickBot="1">
      <c r="A3" s="86" t="s">
        <v>248</v>
      </c>
      <c r="B3" s="87" t="s">
        <v>249</v>
      </c>
      <c r="C3" s="87"/>
      <c r="D3" s="87"/>
      <c r="E3" s="87"/>
      <c r="F3" s="87"/>
      <c r="G3" s="87"/>
      <c r="H3" s="87"/>
      <c r="I3" s="87"/>
      <c r="J3" s="87"/>
      <c r="K3" s="87"/>
      <c r="L3" s="87"/>
    </row>
    <row r="4" spans="1:12">
      <c r="A4" s="88" t="s">
        <v>250</v>
      </c>
      <c r="B4" s="89" t="s">
        <v>251</v>
      </c>
      <c r="C4" s="89" t="s">
        <v>252</v>
      </c>
      <c r="D4" s="90" t="s">
        <v>253</v>
      </c>
      <c r="E4" s="90" t="s">
        <v>254</v>
      </c>
      <c r="F4" s="89" t="s">
        <v>255</v>
      </c>
      <c r="G4" s="89" t="s">
        <v>256</v>
      </c>
      <c r="H4" s="89" t="s">
        <v>257</v>
      </c>
      <c r="I4" s="89" t="s">
        <v>258</v>
      </c>
      <c r="J4" s="89" t="s">
        <v>259</v>
      </c>
      <c r="K4" s="89" t="s">
        <v>260</v>
      </c>
      <c r="L4" s="91" t="s">
        <v>261</v>
      </c>
    </row>
    <row r="5" spans="1:12" ht="17">
      <c r="A5" s="110" t="s">
        <v>262</v>
      </c>
      <c r="B5" s="92">
        <v>26</v>
      </c>
      <c r="C5" s="92" t="s">
        <v>263</v>
      </c>
      <c r="D5" s="93">
        <v>98.41</v>
      </c>
      <c r="E5" s="214">
        <v>1.59</v>
      </c>
      <c r="F5" s="92">
        <v>1.573</v>
      </c>
      <c r="G5" s="92">
        <v>1.56</v>
      </c>
      <c r="H5" s="92">
        <v>1.4990000000000001</v>
      </c>
      <c r="I5" s="92">
        <v>1.4339999999999999</v>
      </c>
      <c r="J5" s="92">
        <v>1.379</v>
      </c>
      <c r="K5" s="92"/>
      <c r="L5" s="94"/>
    </row>
    <row r="6" spans="1:12" ht="17">
      <c r="A6" s="110" t="s">
        <v>264</v>
      </c>
      <c r="B6" s="92">
        <v>31</v>
      </c>
      <c r="C6" s="92" t="s">
        <v>265</v>
      </c>
      <c r="D6" s="93">
        <v>98.44</v>
      </c>
      <c r="E6" s="214">
        <v>1.56</v>
      </c>
      <c r="F6" s="92">
        <v>1.5489999999999999</v>
      </c>
      <c r="G6" s="92">
        <v>1.5269999999999999</v>
      </c>
      <c r="H6" s="92">
        <v>1.462</v>
      </c>
      <c r="I6" s="92">
        <v>1.397</v>
      </c>
      <c r="J6" s="92"/>
      <c r="K6" s="92"/>
      <c r="L6" s="94"/>
    </row>
    <row r="7" spans="1:12" ht="17">
      <c r="A7" s="110" t="s">
        <v>266</v>
      </c>
      <c r="B7" s="92">
        <v>30</v>
      </c>
      <c r="C7" s="92" t="s">
        <v>267</v>
      </c>
      <c r="D7" s="93">
        <v>98.465000000000003</v>
      </c>
      <c r="E7" s="214">
        <v>1.5349999999999999</v>
      </c>
      <c r="F7" s="92">
        <v>1.508</v>
      </c>
      <c r="G7" s="92">
        <v>1.4850000000000001</v>
      </c>
      <c r="H7" s="92">
        <v>1.419</v>
      </c>
      <c r="I7" s="92">
        <v>1.3560000000000001</v>
      </c>
      <c r="J7" s="92"/>
      <c r="K7" s="92"/>
      <c r="L7" s="94"/>
    </row>
    <row r="8" spans="1:12" ht="17">
      <c r="A8" s="110" t="s">
        <v>268</v>
      </c>
      <c r="B8" s="92">
        <v>31</v>
      </c>
      <c r="C8" s="92" t="s">
        <v>269</v>
      </c>
      <c r="D8" s="93">
        <v>98.52</v>
      </c>
      <c r="E8" s="214">
        <v>1.48</v>
      </c>
      <c r="F8" s="92">
        <v>1.4590000000000001</v>
      </c>
      <c r="G8" s="92">
        <v>1.4379999999999999</v>
      </c>
      <c r="H8" s="92">
        <v>1.371</v>
      </c>
      <c r="I8" s="92">
        <v>1.3180000000000001</v>
      </c>
      <c r="J8" s="92"/>
      <c r="K8" s="92"/>
      <c r="L8" s="94"/>
    </row>
    <row r="9" spans="1:12" ht="17">
      <c r="A9" s="110" t="s">
        <v>270</v>
      </c>
      <c r="B9" s="92">
        <v>30</v>
      </c>
      <c r="C9" s="92" t="s">
        <v>271</v>
      </c>
      <c r="D9" s="93">
        <v>98.564999999999998</v>
      </c>
      <c r="E9" s="214">
        <v>1.4350000000000001</v>
      </c>
      <c r="F9" s="92">
        <v>1.4159999999999999</v>
      </c>
      <c r="G9" s="92">
        <v>1.391</v>
      </c>
      <c r="H9" s="92">
        <v>1.3260000000000001</v>
      </c>
      <c r="I9" s="92"/>
      <c r="J9" s="92"/>
      <c r="K9" s="92"/>
      <c r="L9" s="94"/>
    </row>
    <row r="10" spans="1:12" ht="17">
      <c r="A10" s="110" t="s">
        <v>272</v>
      </c>
      <c r="B10" s="92">
        <v>31</v>
      </c>
      <c r="C10" s="92" t="s">
        <v>273</v>
      </c>
      <c r="D10" s="93">
        <v>98.605000000000004</v>
      </c>
      <c r="E10" s="214">
        <v>1.395</v>
      </c>
      <c r="F10" s="92">
        <v>1.3680000000000001</v>
      </c>
      <c r="G10" s="92">
        <v>1.349</v>
      </c>
      <c r="H10" s="92">
        <v>1.2869999999999999</v>
      </c>
      <c r="I10" s="92"/>
      <c r="J10" s="92"/>
      <c r="K10" s="92"/>
      <c r="L10" s="94"/>
    </row>
    <row r="11" spans="1:12" ht="17">
      <c r="A11" s="110" t="s">
        <v>274</v>
      </c>
      <c r="B11" s="92">
        <v>31</v>
      </c>
      <c r="C11" s="92" t="s">
        <v>275</v>
      </c>
      <c r="D11" s="93">
        <v>98.66</v>
      </c>
      <c r="E11" s="214">
        <v>1.34</v>
      </c>
      <c r="F11" s="92">
        <v>1.3240000000000001</v>
      </c>
      <c r="G11" s="92">
        <v>1.3</v>
      </c>
      <c r="H11" s="92">
        <v>1.2529999999999999</v>
      </c>
      <c r="I11" s="92"/>
      <c r="J11" s="92"/>
      <c r="K11" s="92"/>
      <c r="L11" s="94"/>
    </row>
    <row r="12" spans="1:12" ht="17">
      <c r="A12" s="110" t="s">
        <v>276</v>
      </c>
      <c r="B12" s="92">
        <v>30</v>
      </c>
      <c r="C12" s="92" t="s">
        <v>277</v>
      </c>
      <c r="D12" s="93">
        <v>98.694999999999993</v>
      </c>
      <c r="E12" s="214">
        <v>1.3049999999999999</v>
      </c>
      <c r="F12" s="92">
        <v>1.278</v>
      </c>
      <c r="G12" s="92">
        <v>1.256</v>
      </c>
      <c r="H12" s="92"/>
      <c r="I12" s="92"/>
      <c r="J12" s="92"/>
      <c r="K12" s="92"/>
      <c r="L12" s="94"/>
    </row>
    <row r="13" spans="1:12" ht="17">
      <c r="A13" s="110" t="s">
        <v>278</v>
      </c>
      <c r="B13" s="92">
        <v>31</v>
      </c>
      <c r="C13" s="92" t="s">
        <v>279</v>
      </c>
      <c r="D13" s="93">
        <v>98.75</v>
      </c>
      <c r="E13" s="214">
        <v>1.25</v>
      </c>
      <c r="F13" s="92">
        <v>1.2310000000000001</v>
      </c>
      <c r="G13" s="92">
        <v>1.2210000000000001</v>
      </c>
      <c r="H13" s="92"/>
      <c r="I13" s="92"/>
      <c r="J13" s="92"/>
      <c r="K13" s="92"/>
      <c r="L13" s="94"/>
    </row>
    <row r="14" spans="1:12" ht="17">
      <c r="A14" s="110" t="s">
        <v>280</v>
      </c>
      <c r="B14" s="92">
        <v>30</v>
      </c>
      <c r="C14" s="92" t="s">
        <v>281</v>
      </c>
      <c r="D14" s="93">
        <v>98.79</v>
      </c>
      <c r="E14" s="214">
        <v>1.21</v>
      </c>
      <c r="F14" s="92">
        <v>1.206</v>
      </c>
      <c r="G14" s="92">
        <v>1.2010000000000001</v>
      </c>
      <c r="H14" s="92"/>
      <c r="I14" s="92"/>
      <c r="J14" s="92"/>
      <c r="K14" s="92"/>
      <c r="L14" s="94"/>
    </row>
    <row r="15" spans="1:12" ht="17">
      <c r="A15" s="110" t="s">
        <v>282</v>
      </c>
      <c r="B15" s="92">
        <v>31</v>
      </c>
      <c r="C15" s="92" t="s">
        <v>283</v>
      </c>
      <c r="D15" s="93">
        <v>98.8</v>
      </c>
      <c r="E15" s="214">
        <v>1.2</v>
      </c>
      <c r="F15" s="92">
        <v>1.196</v>
      </c>
      <c r="G15" s="92"/>
      <c r="H15" s="92"/>
      <c r="I15" s="92"/>
      <c r="J15" s="92"/>
      <c r="K15" s="92"/>
      <c r="L15" s="94"/>
    </row>
    <row r="16" spans="1:12" ht="18" thickBot="1">
      <c r="A16" s="111" t="s">
        <v>284</v>
      </c>
      <c r="B16" s="95">
        <v>30</v>
      </c>
      <c r="C16" s="95" t="s">
        <v>285</v>
      </c>
      <c r="D16" s="96">
        <v>98.81</v>
      </c>
      <c r="E16" s="218">
        <v>1.19</v>
      </c>
      <c r="F16" s="95"/>
      <c r="G16" s="95"/>
      <c r="H16" s="95"/>
      <c r="I16" s="95"/>
      <c r="J16" s="95"/>
      <c r="K16" s="95"/>
      <c r="L16" s="97"/>
    </row>
    <row r="17" spans="1:12" ht="18">
      <c r="A17" s="99" t="s">
        <v>286</v>
      </c>
      <c r="B17" s="100"/>
      <c r="C17" s="86"/>
      <c r="D17" s="98"/>
      <c r="E17" s="98"/>
      <c r="F17" s="86"/>
      <c r="G17" s="86"/>
      <c r="H17" s="86"/>
      <c r="I17" s="86"/>
      <c r="J17" s="86"/>
      <c r="K17" s="86"/>
      <c r="L17" s="86"/>
    </row>
    <row r="18" spans="1:12" ht="18">
      <c r="A18" s="84" t="s">
        <v>287</v>
      </c>
      <c r="B18" s="84" t="s">
        <v>250</v>
      </c>
      <c r="C18" s="101"/>
      <c r="D18" s="101"/>
      <c r="E18" s="101"/>
      <c r="F18" s="101"/>
      <c r="G18" s="101"/>
      <c r="H18" s="101"/>
      <c r="I18" s="101"/>
      <c r="J18" s="101"/>
      <c r="K18" s="101"/>
      <c r="L18" s="101"/>
    </row>
    <row r="19" spans="1:12" ht="18">
      <c r="A19" s="102" t="s">
        <v>288</v>
      </c>
      <c r="B19" s="84" t="s">
        <v>289</v>
      </c>
    </row>
    <row r="20" spans="1:12" ht="18">
      <c r="A20" s="102" t="s">
        <v>290</v>
      </c>
      <c r="B20" s="84" t="s">
        <v>291</v>
      </c>
    </row>
    <row r="21" spans="1:12" ht="18">
      <c r="A21" s="102"/>
      <c r="B21" s="84"/>
    </row>
    <row r="23" spans="1:12" ht="18">
      <c r="A23" s="84" t="s">
        <v>292</v>
      </c>
      <c r="B23" s="84"/>
      <c r="C23" s="84"/>
    </row>
    <row r="24" spans="1:12" ht="18">
      <c r="A24" s="84" t="s">
        <v>293</v>
      </c>
      <c r="B24" s="84"/>
      <c r="C24" s="84"/>
    </row>
    <row r="25" spans="1:12" ht="18">
      <c r="A25" s="84" t="s">
        <v>294</v>
      </c>
      <c r="B25" s="84"/>
      <c r="C25" s="84"/>
    </row>
    <row r="26" spans="1:12" ht="18">
      <c r="A26" s="84"/>
      <c r="B26" s="84"/>
      <c r="C26" s="84"/>
    </row>
    <row r="27" spans="1:12" ht="19" thickBot="1">
      <c r="A27" s="103" t="s">
        <v>233</v>
      </c>
      <c r="B27" s="103"/>
      <c r="C27" s="103"/>
    </row>
    <row r="28" spans="1:12" ht="18">
      <c r="A28" s="104" t="s">
        <v>295</v>
      </c>
      <c r="B28" s="104" t="s">
        <v>296</v>
      </c>
      <c r="C28" s="104" t="s">
        <v>297</v>
      </c>
    </row>
    <row r="29" spans="1:12" ht="19" thickBot="1">
      <c r="A29" s="105" t="s">
        <v>298</v>
      </c>
      <c r="B29" s="105" t="s">
        <v>299</v>
      </c>
      <c r="C29" s="105"/>
    </row>
    <row r="30" spans="1:12" ht="19" thickTop="1">
      <c r="A30" s="106" t="s">
        <v>300</v>
      </c>
      <c r="B30" s="104" t="s">
        <v>301</v>
      </c>
      <c r="C30" s="104" t="s">
        <v>302</v>
      </c>
    </row>
    <row r="31" spans="1:12" ht="18">
      <c r="A31" s="104" t="s">
        <v>302</v>
      </c>
      <c r="B31" s="104" t="s">
        <v>303</v>
      </c>
      <c r="C31" s="104" t="s">
        <v>304</v>
      </c>
    </row>
    <row r="33" spans="1:12" ht="17" thickBot="1">
      <c r="A33" s="116"/>
      <c r="B33" s="116"/>
      <c r="C33" s="116"/>
      <c r="D33" s="116"/>
      <c r="E33" s="116"/>
      <c r="F33" s="116"/>
      <c r="G33" s="116"/>
      <c r="H33" s="116"/>
      <c r="I33" s="116"/>
      <c r="J33" s="116"/>
      <c r="K33" s="116"/>
      <c r="L33" s="116"/>
    </row>
    <row r="34" spans="1:12">
      <c r="A34" s="127"/>
      <c r="B34" s="127"/>
      <c r="C34" s="127"/>
      <c r="D34" s="127"/>
      <c r="E34" s="127"/>
      <c r="F34" s="127"/>
      <c r="G34" s="127"/>
      <c r="H34" s="127"/>
      <c r="I34" s="127"/>
      <c r="J34" s="127"/>
      <c r="K34" s="127"/>
      <c r="L34" s="127"/>
    </row>
    <row r="35" spans="1:12">
      <c r="A35" s="127"/>
      <c r="B35" s="127"/>
      <c r="C35" s="127"/>
      <c r="D35" s="127"/>
      <c r="E35" s="127"/>
      <c r="F35" s="127"/>
      <c r="G35" s="127"/>
      <c r="H35" s="127"/>
      <c r="I35" s="127"/>
      <c r="J35" s="127"/>
      <c r="K35" s="127"/>
      <c r="L35" s="127"/>
    </row>
    <row r="36" spans="1:12">
      <c r="A36" s="127"/>
      <c r="B36" s="127"/>
      <c r="C36" s="127"/>
      <c r="D36" s="127"/>
      <c r="E36" s="127"/>
      <c r="F36" s="127"/>
      <c r="G36" s="127"/>
      <c r="H36" s="127"/>
      <c r="I36" s="127"/>
      <c r="J36" s="127"/>
      <c r="K36" s="127"/>
      <c r="L36" s="127"/>
    </row>
    <row r="37" spans="1:12" ht="17" thickBot="1">
      <c r="A37" s="116"/>
      <c r="B37" s="116"/>
      <c r="C37" s="116"/>
      <c r="D37" s="116"/>
      <c r="E37" s="116"/>
      <c r="F37" s="116"/>
      <c r="G37" s="116"/>
      <c r="H37" s="116"/>
      <c r="I37" s="116"/>
      <c r="J37" s="116"/>
      <c r="K37" s="116"/>
      <c r="L37" s="116"/>
    </row>
    <row r="38" spans="1:12" ht="18">
      <c r="A38" s="113" t="s">
        <v>247</v>
      </c>
      <c r="B38" s="113"/>
      <c r="C38" s="113"/>
      <c r="D38" s="113"/>
      <c r="E38" s="113"/>
      <c r="F38" s="113"/>
      <c r="G38" s="113"/>
      <c r="H38" s="84"/>
      <c r="I38" s="84"/>
      <c r="J38" s="84"/>
      <c r="K38" s="84"/>
      <c r="L38" s="84"/>
    </row>
    <row r="39" spans="1:12" ht="18">
      <c r="A39" s="107" t="s">
        <v>396</v>
      </c>
      <c r="B39" s="108"/>
    </row>
    <row r="40" spans="1:12">
      <c r="A40" s="87" t="s">
        <v>248</v>
      </c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</row>
    <row r="41" spans="1:12">
      <c r="A41" s="120" t="s">
        <v>250</v>
      </c>
      <c r="B41" s="121" t="s">
        <v>251</v>
      </c>
      <c r="C41" s="121" t="s">
        <v>252</v>
      </c>
      <c r="D41" s="122" t="s">
        <v>253</v>
      </c>
      <c r="E41" s="122" t="s">
        <v>254</v>
      </c>
      <c r="F41" s="121" t="s">
        <v>257</v>
      </c>
      <c r="G41" s="121" t="s">
        <v>259</v>
      </c>
      <c r="H41" s="121" t="s">
        <v>305</v>
      </c>
      <c r="I41" s="121" t="s">
        <v>306</v>
      </c>
      <c r="J41" s="121" t="s">
        <v>307</v>
      </c>
      <c r="K41" s="121" t="s">
        <v>308</v>
      </c>
      <c r="L41" s="123" t="s">
        <v>309</v>
      </c>
    </row>
    <row r="42" spans="1:12" ht="17">
      <c r="A42" s="216" t="s">
        <v>262</v>
      </c>
      <c r="B42" s="124">
        <v>43</v>
      </c>
      <c r="C42" s="124" t="s">
        <v>310</v>
      </c>
      <c r="D42" s="125">
        <v>98.435000000000002</v>
      </c>
      <c r="E42" s="214">
        <v>1.5649999999999999</v>
      </c>
      <c r="F42" s="124">
        <v>1.4750000000000001</v>
      </c>
      <c r="G42" s="124">
        <v>1.3520000000000001</v>
      </c>
      <c r="H42" s="124">
        <v>1.208</v>
      </c>
      <c r="I42" s="124">
        <v>1.157</v>
      </c>
      <c r="J42" s="124">
        <v>1.1379999999999999</v>
      </c>
      <c r="K42" s="124">
        <v>1.153</v>
      </c>
      <c r="L42" s="126"/>
    </row>
    <row r="43" spans="1:12" ht="17">
      <c r="A43" s="216" t="s">
        <v>311</v>
      </c>
      <c r="B43" s="124">
        <v>91</v>
      </c>
      <c r="C43" s="124" t="s">
        <v>312</v>
      </c>
      <c r="D43" s="125">
        <v>98.51</v>
      </c>
      <c r="E43" s="214">
        <v>1.49</v>
      </c>
      <c r="F43" s="124">
        <v>1.425</v>
      </c>
      <c r="G43" s="124">
        <v>1.298</v>
      </c>
      <c r="H43" s="124">
        <v>1.175</v>
      </c>
      <c r="I43" s="124">
        <v>1.137</v>
      </c>
      <c r="J43" s="124">
        <v>1.1279999999999999</v>
      </c>
      <c r="K43" s="124">
        <v>1.147</v>
      </c>
      <c r="L43" s="126"/>
    </row>
    <row r="44" spans="1:12" ht="17">
      <c r="A44" s="216" t="s">
        <v>313</v>
      </c>
      <c r="B44" s="124">
        <v>91</v>
      </c>
      <c r="C44" s="124" t="s">
        <v>314</v>
      </c>
      <c r="D44" s="125">
        <v>98.644999999999996</v>
      </c>
      <c r="E44" s="214">
        <v>1.355</v>
      </c>
      <c r="F44" s="124">
        <v>1.29</v>
      </c>
      <c r="G44" s="124">
        <v>1.1870000000000001</v>
      </c>
      <c r="H44" s="124">
        <v>1.115</v>
      </c>
      <c r="I44" s="124">
        <v>1.1020000000000001</v>
      </c>
      <c r="J44" s="124">
        <v>1.1100000000000001</v>
      </c>
      <c r="K44" s="124">
        <v>1.137</v>
      </c>
      <c r="L44" s="126"/>
    </row>
    <row r="45" spans="1:12" ht="17">
      <c r="A45" s="216" t="s">
        <v>315</v>
      </c>
      <c r="B45" s="124">
        <v>91</v>
      </c>
      <c r="C45" s="124" t="s">
        <v>316</v>
      </c>
      <c r="D45" s="125">
        <v>98.78</v>
      </c>
      <c r="E45" s="214">
        <v>1.22</v>
      </c>
      <c r="F45" s="124">
        <v>1.1619999999999999</v>
      </c>
      <c r="G45" s="124">
        <v>1.103</v>
      </c>
      <c r="H45" s="124">
        <v>1.075</v>
      </c>
      <c r="I45" s="124">
        <v>1.079</v>
      </c>
      <c r="J45" s="124">
        <v>1.1000000000000001</v>
      </c>
      <c r="K45" s="124">
        <v>1.1319999999999999</v>
      </c>
      <c r="L45" s="126"/>
    </row>
    <row r="46" spans="1:12" ht="17">
      <c r="A46" s="216" t="s">
        <v>317</v>
      </c>
      <c r="B46" s="124">
        <v>91</v>
      </c>
      <c r="C46" s="124" t="s">
        <v>318</v>
      </c>
      <c r="D46" s="125">
        <v>98.9</v>
      </c>
      <c r="E46" s="214">
        <v>1.1000000000000001</v>
      </c>
      <c r="F46" s="124">
        <v>1.0760000000000001</v>
      </c>
      <c r="G46" s="124">
        <v>1.0489999999999999</v>
      </c>
      <c r="H46" s="124">
        <v>1.054</v>
      </c>
      <c r="I46" s="124">
        <v>1.0680000000000001</v>
      </c>
      <c r="J46" s="124">
        <v>1.097</v>
      </c>
      <c r="K46" s="124">
        <v>1.133</v>
      </c>
      <c r="L46" s="126"/>
    </row>
    <row r="47" spans="1:12" ht="17">
      <c r="A47" s="216" t="s">
        <v>319</v>
      </c>
      <c r="B47" s="124">
        <v>91</v>
      </c>
      <c r="C47" s="124" t="s">
        <v>320</v>
      </c>
      <c r="D47" s="125">
        <v>98.95</v>
      </c>
      <c r="E47" s="214">
        <v>1.05</v>
      </c>
      <c r="F47" s="124">
        <v>1.0389999999999999</v>
      </c>
      <c r="G47" s="124">
        <v>1.0249999999999999</v>
      </c>
      <c r="H47" s="124">
        <v>1.05</v>
      </c>
      <c r="I47" s="124">
        <v>1.0669999999999999</v>
      </c>
      <c r="J47" s="124">
        <v>1.1000000000000001</v>
      </c>
      <c r="K47" s="124">
        <v>1.139</v>
      </c>
      <c r="L47" s="126"/>
    </row>
    <row r="48" spans="1:12" ht="17">
      <c r="A48" s="216" t="s">
        <v>321</v>
      </c>
      <c r="B48" s="124">
        <v>91</v>
      </c>
      <c r="C48" s="124" t="s">
        <v>322</v>
      </c>
      <c r="D48" s="125">
        <v>98.974999999999994</v>
      </c>
      <c r="E48" s="214">
        <v>1.0249999999999999</v>
      </c>
      <c r="F48" s="124">
        <v>1.016</v>
      </c>
      <c r="G48" s="124">
        <v>1.018</v>
      </c>
      <c r="H48" s="124">
        <v>1.0529999999999999</v>
      </c>
      <c r="I48" s="124">
        <v>1.07</v>
      </c>
      <c r="J48" s="124">
        <v>1.107</v>
      </c>
      <c r="K48" s="124">
        <v>1.147</v>
      </c>
      <c r="L48" s="126"/>
    </row>
    <row r="49" spans="1:12" ht="17">
      <c r="A49" s="216" t="s">
        <v>323</v>
      </c>
      <c r="B49" s="124">
        <v>91</v>
      </c>
      <c r="C49" s="124" t="s">
        <v>324</v>
      </c>
      <c r="D49" s="125">
        <v>98.995000000000005</v>
      </c>
      <c r="E49" s="214">
        <v>1.0049999999999999</v>
      </c>
      <c r="F49" s="124">
        <v>1.006</v>
      </c>
      <c r="G49" s="124">
        <v>1.022</v>
      </c>
      <c r="H49" s="124">
        <v>1.06</v>
      </c>
      <c r="I49" s="124">
        <v>1.077</v>
      </c>
      <c r="J49" s="124">
        <v>1.115</v>
      </c>
      <c r="K49" s="124">
        <v>1.155</v>
      </c>
      <c r="L49" s="126"/>
    </row>
    <row r="50" spans="1:12" ht="17">
      <c r="A50" s="216" t="s">
        <v>325</v>
      </c>
      <c r="B50" s="124">
        <v>91</v>
      </c>
      <c r="C50" s="124" t="s">
        <v>326</v>
      </c>
      <c r="D50" s="125">
        <v>98.995000000000005</v>
      </c>
      <c r="E50" s="214">
        <v>1.0049999999999999</v>
      </c>
      <c r="F50" s="124">
        <v>1.014</v>
      </c>
      <c r="G50" s="124">
        <v>1.034</v>
      </c>
      <c r="H50" s="124">
        <v>1.07</v>
      </c>
      <c r="I50" s="124">
        <v>1.0860000000000001</v>
      </c>
      <c r="J50" s="124">
        <v>1.125</v>
      </c>
      <c r="K50" s="124">
        <v>1.165</v>
      </c>
      <c r="L50" s="126"/>
    </row>
    <row r="51" spans="1:12" ht="17">
      <c r="A51" s="216" t="s">
        <v>327</v>
      </c>
      <c r="B51" s="124">
        <v>91</v>
      </c>
      <c r="C51" s="124" t="s">
        <v>328</v>
      </c>
      <c r="D51" s="125">
        <v>98.98</v>
      </c>
      <c r="E51" s="214">
        <v>1.02</v>
      </c>
      <c r="F51" s="124">
        <v>1.032</v>
      </c>
      <c r="G51" s="124">
        <v>1.05</v>
      </c>
      <c r="H51" s="124">
        <v>1.081</v>
      </c>
      <c r="I51" s="124">
        <v>1.097</v>
      </c>
      <c r="J51" s="124">
        <v>1.1359999999999999</v>
      </c>
      <c r="K51" s="124">
        <v>1.1759999999999999</v>
      </c>
      <c r="L51" s="126"/>
    </row>
    <row r="52" spans="1:12" ht="17">
      <c r="A52" s="216" t="s">
        <v>329</v>
      </c>
      <c r="B52" s="124">
        <v>98</v>
      </c>
      <c r="C52" s="124" t="s">
        <v>330</v>
      </c>
      <c r="D52" s="125">
        <v>98.96</v>
      </c>
      <c r="E52" s="214">
        <v>1.04</v>
      </c>
      <c r="F52" s="124">
        <v>1.0489999999999999</v>
      </c>
      <c r="G52" s="124">
        <v>1.0640000000000001</v>
      </c>
      <c r="H52" s="124">
        <v>1.091</v>
      </c>
      <c r="I52" s="124">
        <v>1.107</v>
      </c>
      <c r="J52" s="124">
        <v>1.1459999999999999</v>
      </c>
      <c r="K52" s="124">
        <v>1.1859999999999999</v>
      </c>
      <c r="L52" s="126"/>
    </row>
    <row r="53" spans="1:12" ht="17">
      <c r="A53" s="216" t="s">
        <v>331</v>
      </c>
      <c r="B53" s="124">
        <v>91</v>
      </c>
      <c r="C53" s="124" t="s">
        <v>332</v>
      </c>
      <c r="D53" s="125">
        <v>98.944999999999993</v>
      </c>
      <c r="E53" s="214">
        <v>1.0549999999999999</v>
      </c>
      <c r="F53" s="124">
        <v>1.0640000000000001</v>
      </c>
      <c r="G53" s="124">
        <v>1.0740000000000001</v>
      </c>
      <c r="H53" s="124">
        <v>1.099</v>
      </c>
      <c r="I53" s="124">
        <v>1.117</v>
      </c>
      <c r="J53" s="124">
        <v>1.1559999999999999</v>
      </c>
      <c r="K53" s="124">
        <v>1.196</v>
      </c>
      <c r="L53" s="126"/>
    </row>
    <row r="54" spans="1:12" ht="17">
      <c r="A54" s="216" t="s">
        <v>333</v>
      </c>
      <c r="B54" s="124">
        <v>84</v>
      </c>
      <c r="C54" s="124" t="s">
        <v>334</v>
      </c>
      <c r="D54" s="125">
        <v>98.93</v>
      </c>
      <c r="E54" s="214">
        <v>1.07</v>
      </c>
      <c r="F54" s="124">
        <v>1.0740000000000001</v>
      </c>
      <c r="G54" s="124">
        <v>1.0820000000000001</v>
      </c>
      <c r="H54" s="124">
        <v>1.107</v>
      </c>
      <c r="I54" s="124">
        <v>1.1259999999999999</v>
      </c>
      <c r="J54" s="124">
        <v>1.165</v>
      </c>
      <c r="K54" s="127"/>
      <c r="L54" s="128"/>
    </row>
    <row r="55" spans="1:12" ht="17">
      <c r="A55" s="216" t="s">
        <v>335</v>
      </c>
      <c r="B55" s="124">
        <v>98</v>
      </c>
      <c r="C55" s="124" t="s">
        <v>336</v>
      </c>
      <c r="D55" s="125">
        <v>98.924999999999997</v>
      </c>
      <c r="E55" s="214">
        <v>1.075</v>
      </c>
      <c r="F55" s="124">
        <v>1.079</v>
      </c>
      <c r="G55" s="124">
        <v>1.087</v>
      </c>
      <c r="H55" s="124">
        <v>1.1140000000000001</v>
      </c>
      <c r="I55" s="124">
        <v>1.1339999999999999</v>
      </c>
      <c r="J55" s="124">
        <v>1.1739999999999999</v>
      </c>
      <c r="K55" s="127"/>
      <c r="L55" s="128"/>
    </row>
    <row r="56" spans="1:12" ht="17">
      <c r="A56" s="216" t="s">
        <v>337</v>
      </c>
      <c r="B56" s="124">
        <v>91</v>
      </c>
      <c r="C56" s="124" t="s">
        <v>338</v>
      </c>
      <c r="D56" s="125">
        <v>98.92</v>
      </c>
      <c r="E56" s="214">
        <v>1.08</v>
      </c>
      <c r="F56" s="124">
        <v>1.0840000000000001</v>
      </c>
      <c r="G56" s="124">
        <v>1.0920000000000001</v>
      </c>
      <c r="H56" s="124">
        <v>1.123</v>
      </c>
      <c r="I56" s="124">
        <v>1.143</v>
      </c>
      <c r="J56" s="124">
        <v>1.1839999999999999</v>
      </c>
      <c r="K56" s="127"/>
      <c r="L56" s="128"/>
    </row>
    <row r="57" spans="1:12" ht="17">
      <c r="A57" s="216" t="s">
        <v>339</v>
      </c>
      <c r="B57" s="124">
        <v>91</v>
      </c>
      <c r="C57" s="124" t="s">
        <v>340</v>
      </c>
      <c r="D57" s="125">
        <v>98.915000000000006</v>
      </c>
      <c r="E57" s="214">
        <v>1.085</v>
      </c>
      <c r="F57" s="124">
        <v>1.089</v>
      </c>
      <c r="G57" s="124">
        <v>1.097</v>
      </c>
      <c r="H57" s="124">
        <v>1.1319999999999999</v>
      </c>
      <c r="I57" s="124">
        <v>1.1519999999999999</v>
      </c>
      <c r="J57" s="124">
        <v>1.194</v>
      </c>
      <c r="K57" s="127"/>
      <c r="L57" s="128"/>
    </row>
    <row r="58" spans="1:12" ht="17">
      <c r="A58" s="216" t="s">
        <v>341</v>
      </c>
      <c r="B58" s="124">
        <v>91</v>
      </c>
      <c r="C58" s="124" t="s">
        <v>342</v>
      </c>
      <c r="D58" s="125">
        <v>98.91</v>
      </c>
      <c r="E58" s="214">
        <v>1.0900000000000001</v>
      </c>
      <c r="F58" s="124">
        <v>1.0940000000000001</v>
      </c>
      <c r="G58" s="124">
        <v>1.1060000000000001</v>
      </c>
      <c r="H58" s="124">
        <v>1.141</v>
      </c>
      <c r="I58" s="124">
        <v>1.1619999999999999</v>
      </c>
      <c r="J58" s="124">
        <v>1.204</v>
      </c>
      <c r="K58" s="127"/>
      <c r="L58" s="128"/>
    </row>
    <row r="59" spans="1:12" ht="17">
      <c r="A59" s="216" t="s">
        <v>343</v>
      </c>
      <c r="B59" s="124">
        <v>91</v>
      </c>
      <c r="C59" s="124" t="s">
        <v>344</v>
      </c>
      <c r="D59" s="125">
        <v>98.905000000000001</v>
      </c>
      <c r="E59" s="214">
        <v>1.095</v>
      </c>
      <c r="F59" s="124">
        <v>1.099</v>
      </c>
      <c r="G59" s="124">
        <v>1.1160000000000001</v>
      </c>
      <c r="H59" s="124">
        <v>1.151</v>
      </c>
      <c r="I59" s="124">
        <v>1.1719999999999999</v>
      </c>
      <c r="J59" s="124">
        <v>1.214</v>
      </c>
      <c r="K59" s="127"/>
      <c r="L59" s="128"/>
    </row>
    <row r="60" spans="1:12" ht="17">
      <c r="A60" s="216" t="s">
        <v>345</v>
      </c>
      <c r="B60" s="124">
        <v>91</v>
      </c>
      <c r="C60" s="124" t="s">
        <v>346</v>
      </c>
      <c r="D60" s="125">
        <v>98.9</v>
      </c>
      <c r="E60" s="214">
        <v>1.1000000000000001</v>
      </c>
      <c r="F60" s="124">
        <v>1.1120000000000001</v>
      </c>
      <c r="G60" s="124">
        <v>1.127</v>
      </c>
      <c r="H60" s="124">
        <v>1.1619999999999999</v>
      </c>
      <c r="I60" s="124">
        <v>1.1830000000000001</v>
      </c>
      <c r="J60" s="124">
        <v>1.224</v>
      </c>
      <c r="K60" s="127"/>
      <c r="L60" s="128"/>
    </row>
    <row r="61" spans="1:12" ht="17">
      <c r="A61" s="216" t="s">
        <v>347</v>
      </c>
      <c r="B61" s="124">
        <v>91</v>
      </c>
      <c r="C61" s="124" t="s">
        <v>348</v>
      </c>
      <c r="D61" s="125">
        <v>98.88</v>
      </c>
      <c r="E61" s="214">
        <v>1.1200000000000001</v>
      </c>
      <c r="F61" s="124">
        <v>1.127</v>
      </c>
      <c r="G61" s="124">
        <v>1.1399999999999999</v>
      </c>
      <c r="H61" s="124">
        <v>1.1739999999999999</v>
      </c>
      <c r="I61" s="124">
        <v>1.194</v>
      </c>
      <c r="J61" s="124">
        <v>1.2350000000000001</v>
      </c>
      <c r="K61" s="127"/>
      <c r="L61" s="128"/>
    </row>
    <row r="62" spans="1:12" ht="17">
      <c r="A62" s="216" t="s">
        <v>349</v>
      </c>
      <c r="B62" s="124">
        <v>91</v>
      </c>
      <c r="C62" s="124" t="s">
        <v>350</v>
      </c>
      <c r="D62" s="125">
        <v>98.87</v>
      </c>
      <c r="E62" s="214">
        <v>1.1299999999999999</v>
      </c>
      <c r="F62" s="124">
        <v>1.137</v>
      </c>
      <c r="G62" s="124">
        <v>1.1499999999999999</v>
      </c>
      <c r="H62" s="124">
        <v>1.1839999999999999</v>
      </c>
      <c r="I62" s="124">
        <v>1.204</v>
      </c>
      <c r="J62" s="124"/>
      <c r="K62" s="127"/>
      <c r="L62" s="128"/>
    </row>
    <row r="63" spans="1:12" ht="17">
      <c r="A63" s="216" t="s">
        <v>351</v>
      </c>
      <c r="B63" s="124">
        <v>91</v>
      </c>
      <c r="C63" s="124" t="s">
        <v>352</v>
      </c>
      <c r="D63" s="125">
        <v>98.86</v>
      </c>
      <c r="E63" s="214">
        <v>1.1399999999999999</v>
      </c>
      <c r="F63" s="124">
        <v>1.147</v>
      </c>
      <c r="G63" s="124">
        <v>1.1599999999999999</v>
      </c>
      <c r="H63" s="124">
        <v>1.194</v>
      </c>
      <c r="I63" s="124">
        <v>1.214</v>
      </c>
      <c r="J63" s="124"/>
      <c r="K63" s="127"/>
      <c r="L63" s="128"/>
    </row>
    <row r="64" spans="1:12" ht="17">
      <c r="A64" s="216" t="s">
        <v>353</v>
      </c>
      <c r="B64" s="124">
        <v>91</v>
      </c>
      <c r="C64" s="124" t="s">
        <v>354</v>
      </c>
      <c r="D64" s="125">
        <v>98.85</v>
      </c>
      <c r="E64" s="214">
        <v>1.1499999999999999</v>
      </c>
      <c r="F64" s="124">
        <v>1.157</v>
      </c>
      <c r="G64" s="124">
        <v>1.17</v>
      </c>
      <c r="H64" s="124">
        <v>1.204</v>
      </c>
      <c r="I64" s="124">
        <v>1.2250000000000001</v>
      </c>
      <c r="J64" s="124"/>
      <c r="K64" s="127"/>
      <c r="L64" s="128"/>
    </row>
    <row r="65" spans="1:12" ht="17">
      <c r="A65" s="216" t="s">
        <v>355</v>
      </c>
      <c r="B65" s="124">
        <v>91</v>
      </c>
      <c r="C65" s="124" t="s">
        <v>356</v>
      </c>
      <c r="D65" s="125">
        <v>98.84</v>
      </c>
      <c r="E65" s="214">
        <v>1.1599999999999999</v>
      </c>
      <c r="F65" s="124">
        <v>1.167</v>
      </c>
      <c r="G65" s="124">
        <v>1.18</v>
      </c>
      <c r="H65" s="124">
        <v>1.214</v>
      </c>
      <c r="I65" s="124">
        <v>1.2350000000000001</v>
      </c>
      <c r="J65" s="124"/>
      <c r="K65" s="127"/>
      <c r="L65" s="128"/>
    </row>
    <row r="66" spans="1:12" ht="17">
      <c r="A66" s="216" t="s">
        <v>357</v>
      </c>
      <c r="B66" s="124">
        <v>91</v>
      </c>
      <c r="C66" s="124" t="s">
        <v>358</v>
      </c>
      <c r="D66" s="125">
        <v>98.83</v>
      </c>
      <c r="E66" s="214">
        <v>1.17</v>
      </c>
      <c r="F66" s="124">
        <v>1.177</v>
      </c>
      <c r="G66" s="124">
        <v>1.19</v>
      </c>
      <c r="H66" s="124">
        <v>1.224</v>
      </c>
      <c r="I66" s="124">
        <v>1.2450000000000001</v>
      </c>
      <c r="J66" s="124"/>
      <c r="K66" s="127"/>
      <c r="L66" s="128"/>
    </row>
    <row r="67" spans="1:12" ht="17">
      <c r="A67" s="216" t="s">
        <v>359</v>
      </c>
      <c r="B67" s="124">
        <v>91</v>
      </c>
      <c r="C67" s="124" t="s">
        <v>360</v>
      </c>
      <c r="D67" s="125">
        <v>98.82</v>
      </c>
      <c r="E67" s="214">
        <v>1.18</v>
      </c>
      <c r="F67" s="124">
        <v>1.1870000000000001</v>
      </c>
      <c r="G67" s="124">
        <v>1.2</v>
      </c>
      <c r="H67" s="124">
        <v>1.2350000000000001</v>
      </c>
      <c r="I67" s="124">
        <v>1.2549999999999999</v>
      </c>
      <c r="J67" s="124"/>
      <c r="K67" s="127"/>
      <c r="L67" s="128"/>
    </row>
    <row r="68" spans="1:12" ht="17">
      <c r="A68" s="216" t="s">
        <v>361</v>
      </c>
      <c r="B68" s="124">
        <v>91</v>
      </c>
      <c r="C68" s="124" t="s">
        <v>362</v>
      </c>
      <c r="D68" s="125">
        <v>98.81</v>
      </c>
      <c r="E68" s="214">
        <v>1.19</v>
      </c>
      <c r="F68" s="124">
        <v>1.1970000000000001</v>
      </c>
      <c r="G68" s="124">
        <v>1.2110000000000001</v>
      </c>
      <c r="H68" s="124">
        <v>1.2450000000000001</v>
      </c>
      <c r="I68" s="124">
        <v>1.2649999999999999</v>
      </c>
      <c r="J68" s="124"/>
      <c r="K68" s="127"/>
      <c r="L68" s="128"/>
    </row>
    <row r="69" spans="1:12" ht="17">
      <c r="A69" s="216" t="s">
        <v>363</v>
      </c>
      <c r="B69" s="124">
        <v>91</v>
      </c>
      <c r="C69" s="124" t="s">
        <v>364</v>
      </c>
      <c r="D69" s="125">
        <v>98.8</v>
      </c>
      <c r="E69" s="214">
        <v>1.2</v>
      </c>
      <c r="F69" s="124">
        <v>1.2070000000000001</v>
      </c>
      <c r="G69" s="124">
        <v>1.2210000000000001</v>
      </c>
      <c r="H69" s="124">
        <v>1.2549999999999999</v>
      </c>
      <c r="I69" s="124">
        <v>1.2749999999999999</v>
      </c>
      <c r="J69" s="124"/>
      <c r="K69" s="127"/>
      <c r="L69" s="128"/>
    </row>
    <row r="70" spans="1:12" ht="17">
      <c r="A70" s="216" t="s">
        <v>365</v>
      </c>
      <c r="B70" s="124">
        <v>91</v>
      </c>
      <c r="C70" s="124" t="s">
        <v>366</v>
      </c>
      <c r="D70" s="125">
        <v>98.79</v>
      </c>
      <c r="E70" s="214">
        <v>1.21</v>
      </c>
      <c r="F70" s="124">
        <v>1.2170000000000001</v>
      </c>
      <c r="G70" s="124">
        <v>1.2310000000000001</v>
      </c>
      <c r="H70" s="124">
        <v>1.2649999999999999</v>
      </c>
      <c r="I70" s="127"/>
      <c r="J70" s="127"/>
      <c r="K70" s="127"/>
      <c r="L70" s="128"/>
    </row>
    <row r="71" spans="1:12" ht="17">
      <c r="A71" s="216" t="s">
        <v>367</v>
      </c>
      <c r="B71" s="124">
        <v>91</v>
      </c>
      <c r="C71" s="124" t="s">
        <v>368</v>
      </c>
      <c r="D71" s="125">
        <v>98.78</v>
      </c>
      <c r="E71" s="214">
        <v>1.22</v>
      </c>
      <c r="F71" s="124">
        <v>1.2270000000000001</v>
      </c>
      <c r="G71" s="124">
        <v>1.2410000000000001</v>
      </c>
      <c r="H71" s="124">
        <v>1.2749999999999999</v>
      </c>
      <c r="I71" s="127"/>
      <c r="J71" s="127"/>
      <c r="K71" s="127"/>
      <c r="L71" s="128"/>
    </row>
    <row r="72" spans="1:12" ht="17">
      <c r="A72" s="216" t="s">
        <v>369</v>
      </c>
      <c r="B72" s="124">
        <v>91</v>
      </c>
      <c r="C72" s="124" t="s">
        <v>370</v>
      </c>
      <c r="D72" s="125">
        <v>98.77</v>
      </c>
      <c r="E72" s="214">
        <v>1.23</v>
      </c>
      <c r="F72" s="124">
        <v>1.2370000000000001</v>
      </c>
      <c r="G72" s="124">
        <v>1.2509999999999999</v>
      </c>
      <c r="H72" s="124">
        <v>1.2849999999999999</v>
      </c>
      <c r="I72" s="127"/>
      <c r="J72" s="127"/>
      <c r="K72" s="127"/>
      <c r="L72" s="128"/>
    </row>
    <row r="73" spans="1:12" ht="17">
      <c r="A73" s="216" t="s">
        <v>371</v>
      </c>
      <c r="B73" s="124">
        <v>91</v>
      </c>
      <c r="C73" s="124" t="s">
        <v>372</v>
      </c>
      <c r="D73" s="125">
        <v>98.76</v>
      </c>
      <c r="E73" s="214">
        <v>1.24</v>
      </c>
      <c r="F73" s="124">
        <v>1.2470000000000001</v>
      </c>
      <c r="G73" s="124">
        <v>1.2609999999999999</v>
      </c>
      <c r="H73" s="124">
        <v>1.296</v>
      </c>
      <c r="I73" s="127"/>
      <c r="J73" s="127"/>
      <c r="K73" s="127"/>
      <c r="L73" s="128"/>
    </row>
    <row r="74" spans="1:12" ht="17">
      <c r="A74" s="216" t="s">
        <v>373</v>
      </c>
      <c r="B74" s="124">
        <v>91</v>
      </c>
      <c r="C74" s="124" t="s">
        <v>374</v>
      </c>
      <c r="D74" s="125">
        <v>98.75</v>
      </c>
      <c r="E74" s="214">
        <v>1.25</v>
      </c>
      <c r="F74" s="124">
        <v>1.2569999999999999</v>
      </c>
      <c r="G74" s="124">
        <v>1.2709999999999999</v>
      </c>
      <c r="H74" s="124"/>
      <c r="I74" s="127"/>
      <c r="J74" s="127"/>
      <c r="K74" s="127"/>
      <c r="L74" s="128"/>
    </row>
    <row r="75" spans="1:12" ht="17">
      <c r="A75" s="216" t="s">
        <v>375</v>
      </c>
      <c r="B75" s="124">
        <v>98</v>
      </c>
      <c r="C75" s="124" t="s">
        <v>376</v>
      </c>
      <c r="D75" s="125">
        <v>98.74</v>
      </c>
      <c r="E75" s="214">
        <v>1.26</v>
      </c>
      <c r="F75" s="124">
        <v>1.2669999999999999</v>
      </c>
      <c r="G75" s="124">
        <v>1.2809999999999999</v>
      </c>
      <c r="H75" s="124"/>
      <c r="I75" s="127"/>
      <c r="J75" s="127"/>
      <c r="K75" s="127"/>
      <c r="L75" s="128"/>
    </row>
    <row r="76" spans="1:12" ht="17">
      <c r="A76" s="216" t="s">
        <v>377</v>
      </c>
      <c r="B76" s="124">
        <v>91</v>
      </c>
      <c r="C76" s="124" t="s">
        <v>378</v>
      </c>
      <c r="D76" s="125">
        <v>98.73</v>
      </c>
      <c r="E76" s="214">
        <v>1.27</v>
      </c>
      <c r="F76" s="124">
        <v>1.2769999999999999</v>
      </c>
      <c r="G76" s="124">
        <v>1.2909999999999999</v>
      </c>
      <c r="H76" s="124"/>
      <c r="I76" s="127"/>
      <c r="J76" s="127"/>
      <c r="K76" s="127"/>
      <c r="L76" s="128"/>
    </row>
    <row r="77" spans="1:12" ht="17">
      <c r="A77" s="216" t="s">
        <v>379</v>
      </c>
      <c r="B77" s="124">
        <v>91</v>
      </c>
      <c r="C77" s="124" t="s">
        <v>380</v>
      </c>
      <c r="D77" s="125">
        <v>98.72</v>
      </c>
      <c r="E77" s="214">
        <v>1.28</v>
      </c>
      <c r="F77" s="124">
        <v>1.2869999999999999</v>
      </c>
      <c r="G77" s="124">
        <v>1.3009999999999999</v>
      </c>
      <c r="H77" s="124"/>
      <c r="I77" s="127"/>
      <c r="J77" s="127"/>
      <c r="K77" s="127"/>
      <c r="L77" s="128"/>
    </row>
    <row r="78" spans="1:12" ht="17">
      <c r="A78" s="216" t="s">
        <v>381</v>
      </c>
      <c r="B78" s="124">
        <v>91</v>
      </c>
      <c r="C78" s="124" t="s">
        <v>382</v>
      </c>
      <c r="D78" s="125">
        <v>98.71</v>
      </c>
      <c r="E78" s="214">
        <v>1.29</v>
      </c>
      <c r="F78" s="124">
        <v>1.2969999999999999</v>
      </c>
      <c r="G78" s="124"/>
      <c r="H78" s="124"/>
      <c r="I78" s="127"/>
      <c r="J78" s="127"/>
      <c r="K78" s="127"/>
      <c r="L78" s="128"/>
    </row>
    <row r="79" spans="1:12" ht="17">
      <c r="A79" s="216" t="s">
        <v>383</v>
      </c>
      <c r="B79" s="124">
        <v>91</v>
      </c>
      <c r="C79" s="124" t="s">
        <v>384</v>
      </c>
      <c r="D79" s="125">
        <v>98.7</v>
      </c>
      <c r="E79" s="214">
        <v>1.3</v>
      </c>
      <c r="F79" s="124">
        <v>1.3069999999999999</v>
      </c>
      <c r="G79" s="124"/>
      <c r="H79" s="124"/>
      <c r="I79" s="127"/>
      <c r="J79" s="127"/>
      <c r="K79" s="127"/>
      <c r="L79" s="128"/>
    </row>
    <row r="80" spans="1:12" ht="17">
      <c r="A80" s="217" t="s">
        <v>385</v>
      </c>
      <c r="B80" s="117">
        <v>91</v>
      </c>
      <c r="C80" s="117" t="s">
        <v>386</v>
      </c>
      <c r="D80" s="118">
        <v>98.69</v>
      </c>
      <c r="E80" s="215">
        <v>1.31</v>
      </c>
      <c r="F80" s="117"/>
      <c r="G80" s="117"/>
      <c r="H80" s="117"/>
      <c r="I80" s="119"/>
      <c r="J80" s="119"/>
      <c r="K80" s="119"/>
      <c r="L80" s="129"/>
    </row>
    <row r="81" spans="1:3" ht="18">
      <c r="A81" s="84" t="s">
        <v>387</v>
      </c>
      <c r="B81" s="84"/>
      <c r="C81" s="84"/>
    </row>
    <row r="82" spans="1:3" ht="18">
      <c r="A82" s="84" t="s">
        <v>388</v>
      </c>
      <c r="B82" s="84"/>
      <c r="C82" s="84"/>
    </row>
    <row r="83" spans="1:3" ht="18">
      <c r="A83" s="84" t="s">
        <v>389</v>
      </c>
      <c r="B83" s="84"/>
      <c r="C83" s="84"/>
    </row>
    <row r="84" spans="1:3" ht="18">
      <c r="A84" s="84"/>
      <c r="B84" s="84"/>
      <c r="C84" s="84"/>
    </row>
    <row r="85" spans="1:3" ht="19" thickBot="1">
      <c r="A85" s="103" t="s">
        <v>233</v>
      </c>
      <c r="B85" s="103"/>
      <c r="C85" s="103"/>
    </row>
    <row r="86" spans="1:3" ht="18">
      <c r="A86" s="104" t="s">
        <v>295</v>
      </c>
      <c r="B86" s="104" t="s">
        <v>296</v>
      </c>
      <c r="C86" s="104" t="s">
        <v>297</v>
      </c>
    </row>
    <row r="87" spans="1:3" ht="19" thickBot="1">
      <c r="A87" s="105" t="s">
        <v>298</v>
      </c>
      <c r="B87" s="105" t="s">
        <v>299</v>
      </c>
      <c r="C87" s="105"/>
    </row>
    <row r="88" spans="1:3" ht="19" thickTop="1">
      <c r="A88" s="106" t="s">
        <v>300</v>
      </c>
      <c r="B88" s="104" t="s">
        <v>390</v>
      </c>
      <c r="C88" s="104" t="s">
        <v>391</v>
      </c>
    </row>
    <row r="89" spans="1:3" ht="18">
      <c r="A89" s="106" t="s">
        <v>392</v>
      </c>
      <c r="B89" s="104" t="s">
        <v>393</v>
      </c>
      <c r="C89" s="104" t="s">
        <v>394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H39"/>
  <sheetViews>
    <sheetView topLeftCell="D1" zoomScale="75" zoomScaleNormal="75" workbookViewId="0">
      <selection activeCell="S14" sqref="S14:AH15"/>
    </sheetView>
  </sheetViews>
  <sheetFormatPr baseColWidth="10" defaultColWidth="9" defaultRowHeight="18"/>
  <cols>
    <col min="1" max="1" width="32" style="133" customWidth="1"/>
    <col min="2" max="2" width="9" style="84"/>
    <col min="3" max="3" width="14.6640625" style="85" customWidth="1"/>
    <col min="4" max="4" width="16.83203125" style="85" customWidth="1"/>
    <col min="5" max="5" width="17.1640625" style="85" customWidth="1"/>
    <col min="6" max="6" width="16" style="85" customWidth="1"/>
    <col min="7" max="7" width="16.1640625" style="85" customWidth="1"/>
    <col min="8" max="8" width="16.5" style="85" customWidth="1"/>
    <col min="9" max="19" width="15.5" style="85" customWidth="1"/>
    <col min="20" max="20" width="14.6640625" style="85" customWidth="1"/>
    <col min="21" max="22" width="15.1640625" style="85" customWidth="1"/>
    <col min="23" max="34" width="15.5" style="85" customWidth="1"/>
    <col min="35" max="16384" width="9" style="85"/>
  </cols>
  <sheetData>
    <row r="1" spans="1:34">
      <c r="A1" s="181" t="s">
        <v>434</v>
      </c>
      <c r="B1" s="113"/>
      <c r="C1" s="114"/>
      <c r="D1" s="114"/>
      <c r="E1" s="114"/>
    </row>
    <row r="2" spans="1:34">
      <c r="C2" s="134" t="s">
        <v>400</v>
      </c>
      <c r="D2" s="183"/>
    </row>
    <row r="3" spans="1:34">
      <c r="C3" s="115" t="s">
        <v>401</v>
      </c>
      <c r="D3" s="109"/>
    </row>
    <row r="4" spans="1:34">
      <c r="A4" s="135" t="s">
        <v>402</v>
      </c>
    </row>
    <row r="5" spans="1:34" s="137" customFormat="1" ht="19" thickBot="1">
      <c r="A5" s="136">
        <v>43861</v>
      </c>
      <c r="B5" s="133"/>
    </row>
    <row r="6" spans="1:34" s="145" customFormat="1" ht="19" thickBot="1">
      <c r="A6" s="138"/>
      <c r="B6" s="139" t="s">
        <v>403</v>
      </c>
      <c r="C6" s="140">
        <v>43865</v>
      </c>
      <c r="D6" s="141">
        <v>43891</v>
      </c>
      <c r="E6" s="140">
        <v>43922</v>
      </c>
      <c r="F6" s="140">
        <v>43952</v>
      </c>
      <c r="G6" s="140">
        <v>43983</v>
      </c>
      <c r="H6" s="140">
        <v>44013</v>
      </c>
      <c r="I6" s="140">
        <v>44044</v>
      </c>
      <c r="J6" s="140">
        <v>44075</v>
      </c>
      <c r="K6" s="140">
        <v>44105</v>
      </c>
      <c r="L6" s="140">
        <v>44136</v>
      </c>
      <c r="M6" s="140">
        <v>44166</v>
      </c>
      <c r="N6" s="140">
        <v>44197</v>
      </c>
      <c r="O6" s="142">
        <v>43865</v>
      </c>
      <c r="P6" s="143">
        <v>43908</v>
      </c>
      <c r="Q6" s="142">
        <v>43999</v>
      </c>
      <c r="R6" s="142">
        <v>44090</v>
      </c>
      <c r="S6" s="182">
        <v>44272</v>
      </c>
      <c r="T6" s="182">
        <v>44363</v>
      </c>
      <c r="U6" s="182">
        <v>44454</v>
      </c>
      <c r="V6" s="182">
        <v>44545</v>
      </c>
      <c r="W6" s="142">
        <v>44636</v>
      </c>
      <c r="X6" s="142">
        <v>44727</v>
      </c>
      <c r="Y6" s="142">
        <v>44825</v>
      </c>
      <c r="Z6" s="142">
        <v>44916</v>
      </c>
      <c r="AA6" s="182">
        <v>45000</v>
      </c>
      <c r="AB6" s="182">
        <v>45098</v>
      </c>
      <c r="AC6" s="182">
        <v>45189</v>
      </c>
      <c r="AD6" s="182">
        <v>45280</v>
      </c>
      <c r="AE6" s="142">
        <v>45371</v>
      </c>
      <c r="AF6" s="142">
        <v>45462</v>
      </c>
      <c r="AG6" s="142">
        <v>45553</v>
      </c>
      <c r="AH6" s="144">
        <v>45644</v>
      </c>
    </row>
    <row r="7" spans="1:34" s="148" customFormat="1" ht="16">
      <c r="A7" s="146"/>
      <c r="B7" s="147" t="s">
        <v>404</v>
      </c>
      <c r="C7" s="148">
        <v>26</v>
      </c>
      <c r="D7" s="148">
        <v>31</v>
      </c>
      <c r="E7" s="148">
        <v>30</v>
      </c>
      <c r="F7" s="148">
        <v>31</v>
      </c>
      <c r="G7" s="148">
        <v>30</v>
      </c>
      <c r="H7" s="148">
        <v>31</v>
      </c>
      <c r="I7" s="148">
        <v>31</v>
      </c>
      <c r="J7" s="148">
        <v>30</v>
      </c>
      <c r="K7" s="148">
        <v>31</v>
      </c>
      <c r="L7" s="148">
        <v>30</v>
      </c>
      <c r="M7" s="148">
        <v>31</v>
      </c>
      <c r="N7" s="148">
        <v>30</v>
      </c>
      <c r="O7" s="148">
        <v>43</v>
      </c>
      <c r="P7" s="148">
        <v>91</v>
      </c>
      <c r="Q7" s="148">
        <v>91</v>
      </c>
      <c r="R7" s="148">
        <v>91</v>
      </c>
      <c r="S7" s="148">
        <v>91</v>
      </c>
      <c r="T7" s="148">
        <v>91</v>
      </c>
      <c r="U7" s="148">
        <v>91</v>
      </c>
      <c r="V7" s="148">
        <v>91</v>
      </c>
      <c r="W7" s="148">
        <v>91</v>
      </c>
      <c r="X7" s="148">
        <v>98</v>
      </c>
      <c r="Y7" s="148">
        <v>91</v>
      </c>
      <c r="Z7" s="148">
        <v>84</v>
      </c>
      <c r="AA7" s="148">
        <v>98</v>
      </c>
      <c r="AB7" s="148">
        <v>91</v>
      </c>
      <c r="AC7" s="148">
        <v>91</v>
      </c>
      <c r="AD7" s="148">
        <v>91</v>
      </c>
      <c r="AE7" s="148">
        <v>91</v>
      </c>
      <c r="AF7" s="148">
        <v>91</v>
      </c>
      <c r="AG7" s="148">
        <v>91</v>
      </c>
      <c r="AH7" s="148">
        <v>91</v>
      </c>
    </row>
    <row r="8" spans="1:34" s="151" customFormat="1" ht="16">
      <c r="A8" s="149"/>
      <c r="B8" s="150" t="s">
        <v>405</v>
      </c>
      <c r="C8" s="149">
        <f>C6+C7</f>
        <v>43891</v>
      </c>
      <c r="D8" s="149">
        <f t="shared" ref="D8:AH8" si="0">D6+D7</f>
        <v>43922</v>
      </c>
      <c r="E8" s="149">
        <f t="shared" si="0"/>
        <v>43952</v>
      </c>
      <c r="F8" s="149">
        <f t="shared" si="0"/>
        <v>43983</v>
      </c>
      <c r="G8" s="149">
        <f t="shared" si="0"/>
        <v>44013</v>
      </c>
      <c r="H8" s="149">
        <f t="shared" si="0"/>
        <v>44044</v>
      </c>
      <c r="I8" s="149">
        <f t="shared" si="0"/>
        <v>44075</v>
      </c>
      <c r="J8" s="149">
        <f t="shared" si="0"/>
        <v>44105</v>
      </c>
      <c r="K8" s="149">
        <f t="shared" si="0"/>
        <v>44136</v>
      </c>
      <c r="L8" s="149">
        <f t="shared" si="0"/>
        <v>44166</v>
      </c>
      <c r="M8" s="149">
        <f t="shared" si="0"/>
        <v>44197</v>
      </c>
      <c r="N8" s="149">
        <f t="shared" si="0"/>
        <v>44227</v>
      </c>
      <c r="O8" s="149">
        <f t="shared" si="0"/>
        <v>43908</v>
      </c>
      <c r="P8" s="149">
        <f t="shared" si="0"/>
        <v>43999</v>
      </c>
      <c r="Q8" s="149">
        <f t="shared" si="0"/>
        <v>44090</v>
      </c>
      <c r="R8" s="149">
        <f t="shared" si="0"/>
        <v>44181</v>
      </c>
      <c r="S8" s="149">
        <f t="shared" si="0"/>
        <v>44363</v>
      </c>
      <c r="T8" s="149">
        <f t="shared" si="0"/>
        <v>44454</v>
      </c>
      <c r="U8" s="149">
        <f t="shared" si="0"/>
        <v>44545</v>
      </c>
      <c r="V8" s="149">
        <f t="shared" si="0"/>
        <v>44636</v>
      </c>
      <c r="W8" s="149">
        <f t="shared" si="0"/>
        <v>44727</v>
      </c>
      <c r="X8" s="149">
        <f t="shared" si="0"/>
        <v>44825</v>
      </c>
      <c r="Y8" s="149">
        <f t="shared" si="0"/>
        <v>44916</v>
      </c>
      <c r="Z8" s="149">
        <f t="shared" si="0"/>
        <v>45000</v>
      </c>
      <c r="AA8" s="149">
        <f t="shared" si="0"/>
        <v>45098</v>
      </c>
      <c r="AB8" s="149">
        <f t="shared" si="0"/>
        <v>45189</v>
      </c>
      <c r="AC8" s="149">
        <f t="shared" si="0"/>
        <v>45280</v>
      </c>
      <c r="AD8" s="149">
        <f t="shared" si="0"/>
        <v>45371</v>
      </c>
      <c r="AE8" s="149">
        <f t="shared" si="0"/>
        <v>45462</v>
      </c>
      <c r="AF8" s="149">
        <f t="shared" si="0"/>
        <v>45553</v>
      </c>
      <c r="AG8" s="149">
        <f t="shared" si="0"/>
        <v>45644</v>
      </c>
      <c r="AH8" s="149">
        <f t="shared" si="0"/>
        <v>45735</v>
      </c>
    </row>
    <row r="9" spans="1:34" s="148" customFormat="1" ht="16">
      <c r="A9" s="146" t="s">
        <v>406</v>
      </c>
      <c r="C9" s="152">
        <v>1.59</v>
      </c>
      <c r="D9" s="152">
        <v>1.56</v>
      </c>
      <c r="E9" s="152">
        <v>1.5349999999999999</v>
      </c>
      <c r="F9" s="152">
        <v>1.48</v>
      </c>
      <c r="G9" s="152">
        <v>1.4350000000000001</v>
      </c>
      <c r="H9" s="152">
        <v>1.395</v>
      </c>
      <c r="I9" s="152">
        <v>1.34</v>
      </c>
      <c r="J9" s="152">
        <v>1.3049999999999999</v>
      </c>
      <c r="K9" s="152">
        <v>1.25</v>
      </c>
      <c r="L9" s="152">
        <v>1.21</v>
      </c>
      <c r="M9" s="152">
        <v>1.2</v>
      </c>
      <c r="N9" s="153">
        <v>1.19</v>
      </c>
      <c r="O9" s="154">
        <v>1.5649999999999999</v>
      </c>
      <c r="P9" s="154">
        <v>1.49</v>
      </c>
      <c r="Q9" s="154">
        <v>1.355</v>
      </c>
      <c r="R9" s="154">
        <v>1.22</v>
      </c>
      <c r="S9" s="155">
        <v>1.05</v>
      </c>
      <c r="T9" s="155">
        <v>1.0249999999999999</v>
      </c>
      <c r="U9" s="155">
        <v>1.0049999999999999</v>
      </c>
      <c r="V9" s="155">
        <v>1.0049999999999999</v>
      </c>
      <c r="W9" s="155">
        <v>1.02</v>
      </c>
      <c r="X9" s="155">
        <v>1.04</v>
      </c>
      <c r="Y9" s="155">
        <v>1.0549999999999999</v>
      </c>
      <c r="Z9" s="155">
        <v>1.07</v>
      </c>
      <c r="AA9" s="155">
        <v>1.075</v>
      </c>
      <c r="AB9" s="155">
        <v>1.08</v>
      </c>
      <c r="AC9" s="155">
        <v>1.085</v>
      </c>
      <c r="AD9" s="155">
        <v>1.0900000000000001</v>
      </c>
      <c r="AE9" s="155">
        <v>1.095</v>
      </c>
      <c r="AF9" s="155">
        <v>1.1000000000000001</v>
      </c>
      <c r="AG9" s="155">
        <v>1.1200000000000001</v>
      </c>
      <c r="AH9" s="155">
        <v>1.1299999999999999</v>
      </c>
    </row>
    <row r="11" spans="1:34" s="119" customFormat="1">
      <c r="A11" s="156"/>
      <c r="B11" s="157"/>
    </row>
    <row r="12" spans="1:34">
      <c r="A12" s="84" t="s">
        <v>407</v>
      </c>
      <c r="C12" s="85">
        <f t="shared" ref="C12:AH12" si="1">C6-$A$5</f>
        <v>4</v>
      </c>
      <c r="D12" s="85">
        <f t="shared" si="1"/>
        <v>30</v>
      </c>
      <c r="E12" s="85">
        <f t="shared" si="1"/>
        <v>61</v>
      </c>
      <c r="F12" s="85">
        <f t="shared" si="1"/>
        <v>91</v>
      </c>
      <c r="G12" s="85">
        <f t="shared" si="1"/>
        <v>122</v>
      </c>
      <c r="H12" s="85">
        <f t="shared" si="1"/>
        <v>152</v>
      </c>
      <c r="I12" s="85">
        <f t="shared" si="1"/>
        <v>183</v>
      </c>
      <c r="J12" s="85">
        <f t="shared" si="1"/>
        <v>214</v>
      </c>
      <c r="K12" s="85">
        <f t="shared" si="1"/>
        <v>244</v>
      </c>
      <c r="L12" s="85">
        <f t="shared" si="1"/>
        <v>275</v>
      </c>
      <c r="M12" s="85">
        <f t="shared" si="1"/>
        <v>305</v>
      </c>
      <c r="N12" s="85">
        <f t="shared" si="1"/>
        <v>336</v>
      </c>
      <c r="O12" s="85">
        <f t="shared" si="1"/>
        <v>4</v>
      </c>
      <c r="P12" s="85">
        <f t="shared" si="1"/>
        <v>47</v>
      </c>
      <c r="Q12" s="85">
        <f t="shared" si="1"/>
        <v>138</v>
      </c>
      <c r="R12" s="85">
        <f t="shared" si="1"/>
        <v>229</v>
      </c>
      <c r="S12" s="85">
        <f t="shared" si="1"/>
        <v>411</v>
      </c>
      <c r="T12" s="85">
        <f t="shared" si="1"/>
        <v>502</v>
      </c>
      <c r="U12" s="85">
        <f t="shared" si="1"/>
        <v>593</v>
      </c>
      <c r="V12" s="85">
        <f t="shared" si="1"/>
        <v>684</v>
      </c>
      <c r="W12" s="85">
        <f t="shared" si="1"/>
        <v>775</v>
      </c>
      <c r="X12" s="85">
        <f t="shared" si="1"/>
        <v>866</v>
      </c>
      <c r="Y12" s="85">
        <f t="shared" si="1"/>
        <v>964</v>
      </c>
      <c r="Z12" s="85">
        <f t="shared" si="1"/>
        <v>1055</v>
      </c>
      <c r="AA12" s="85">
        <f t="shared" si="1"/>
        <v>1139</v>
      </c>
      <c r="AB12" s="85">
        <f t="shared" si="1"/>
        <v>1237</v>
      </c>
      <c r="AC12" s="85">
        <f t="shared" si="1"/>
        <v>1328</v>
      </c>
      <c r="AD12" s="85">
        <f t="shared" si="1"/>
        <v>1419</v>
      </c>
      <c r="AE12" s="85">
        <f t="shared" si="1"/>
        <v>1510</v>
      </c>
      <c r="AF12" s="85">
        <f t="shared" si="1"/>
        <v>1601</v>
      </c>
      <c r="AG12" s="85">
        <f t="shared" si="1"/>
        <v>1692</v>
      </c>
      <c r="AH12" s="85">
        <f t="shared" si="1"/>
        <v>1783</v>
      </c>
    </row>
    <row r="13" spans="1:34" s="119" customFormat="1">
      <c r="A13" s="157" t="s">
        <v>408</v>
      </c>
      <c r="B13" s="157"/>
      <c r="C13" s="119">
        <f t="shared" ref="C13:AH13" si="2">C8-$A$5</f>
        <v>30</v>
      </c>
      <c r="D13" s="119">
        <f t="shared" si="2"/>
        <v>61</v>
      </c>
      <c r="E13" s="119">
        <f t="shared" si="2"/>
        <v>91</v>
      </c>
      <c r="F13" s="119">
        <f t="shared" si="2"/>
        <v>122</v>
      </c>
      <c r="G13" s="119">
        <f t="shared" si="2"/>
        <v>152</v>
      </c>
      <c r="H13" s="119">
        <f t="shared" si="2"/>
        <v>183</v>
      </c>
      <c r="I13" s="119">
        <f t="shared" si="2"/>
        <v>214</v>
      </c>
      <c r="J13" s="119">
        <f t="shared" si="2"/>
        <v>244</v>
      </c>
      <c r="K13" s="119">
        <f t="shared" si="2"/>
        <v>275</v>
      </c>
      <c r="L13" s="119">
        <f t="shared" si="2"/>
        <v>305</v>
      </c>
      <c r="M13" s="119">
        <f t="shared" si="2"/>
        <v>336</v>
      </c>
      <c r="N13" s="119">
        <f t="shared" si="2"/>
        <v>366</v>
      </c>
      <c r="O13" s="119">
        <f t="shared" si="2"/>
        <v>47</v>
      </c>
      <c r="P13" s="119">
        <f t="shared" si="2"/>
        <v>138</v>
      </c>
      <c r="Q13" s="119">
        <f t="shared" si="2"/>
        <v>229</v>
      </c>
      <c r="R13" s="119">
        <f t="shared" si="2"/>
        <v>320</v>
      </c>
      <c r="S13" s="119">
        <f t="shared" si="2"/>
        <v>502</v>
      </c>
      <c r="T13" s="119">
        <f t="shared" si="2"/>
        <v>593</v>
      </c>
      <c r="U13" s="119">
        <f t="shared" si="2"/>
        <v>684</v>
      </c>
      <c r="V13" s="119">
        <f t="shared" si="2"/>
        <v>775</v>
      </c>
      <c r="W13" s="119">
        <f t="shared" si="2"/>
        <v>866</v>
      </c>
      <c r="X13" s="119">
        <f t="shared" si="2"/>
        <v>964</v>
      </c>
      <c r="Y13" s="119">
        <f t="shared" si="2"/>
        <v>1055</v>
      </c>
      <c r="Z13" s="119">
        <f t="shared" si="2"/>
        <v>1139</v>
      </c>
      <c r="AA13" s="119">
        <f t="shared" si="2"/>
        <v>1237</v>
      </c>
      <c r="AB13" s="119">
        <f t="shared" si="2"/>
        <v>1328</v>
      </c>
      <c r="AC13" s="119">
        <f t="shared" si="2"/>
        <v>1419</v>
      </c>
      <c r="AD13" s="119">
        <f t="shared" si="2"/>
        <v>1510</v>
      </c>
      <c r="AE13" s="119">
        <f t="shared" si="2"/>
        <v>1601</v>
      </c>
      <c r="AF13" s="119">
        <f t="shared" si="2"/>
        <v>1692</v>
      </c>
      <c r="AG13" s="119">
        <f t="shared" si="2"/>
        <v>1783</v>
      </c>
      <c r="AH13" s="119">
        <f t="shared" si="2"/>
        <v>1874</v>
      </c>
    </row>
    <row r="14" spans="1:34" s="159" customFormat="1">
      <c r="A14" s="158" t="s">
        <v>409</v>
      </c>
      <c r="B14" s="158"/>
      <c r="C14" s="159">
        <f>C12/360</f>
        <v>1.1111111111111112E-2</v>
      </c>
      <c r="D14" s="159">
        <f t="shared" ref="D14:AH15" si="3">D12/360</f>
        <v>8.3333333333333329E-2</v>
      </c>
      <c r="E14" s="159">
        <f t="shared" si="3"/>
        <v>0.16944444444444445</v>
      </c>
      <c r="F14" s="159">
        <f t="shared" si="3"/>
        <v>0.25277777777777777</v>
      </c>
      <c r="G14" s="159">
        <f t="shared" si="3"/>
        <v>0.33888888888888891</v>
      </c>
      <c r="H14" s="159">
        <f t="shared" si="3"/>
        <v>0.42222222222222222</v>
      </c>
      <c r="I14" s="159">
        <f t="shared" si="3"/>
        <v>0.5083333333333333</v>
      </c>
      <c r="J14" s="159">
        <f t="shared" si="3"/>
        <v>0.59444444444444444</v>
      </c>
      <c r="K14" s="159">
        <f t="shared" si="3"/>
        <v>0.67777777777777781</v>
      </c>
      <c r="L14" s="159">
        <f t="shared" si="3"/>
        <v>0.76388888888888884</v>
      </c>
      <c r="M14" s="159">
        <f t="shared" si="3"/>
        <v>0.84722222222222221</v>
      </c>
      <c r="N14" s="159">
        <f t="shared" si="3"/>
        <v>0.93333333333333335</v>
      </c>
      <c r="O14" s="159">
        <f t="shared" si="3"/>
        <v>1.1111111111111112E-2</v>
      </c>
      <c r="P14" s="159">
        <f t="shared" si="3"/>
        <v>0.13055555555555556</v>
      </c>
      <c r="Q14" s="159">
        <f t="shared" si="3"/>
        <v>0.38333333333333336</v>
      </c>
      <c r="R14" s="159">
        <f t="shared" si="3"/>
        <v>0.63611111111111107</v>
      </c>
      <c r="S14" s="159">
        <f t="shared" si="3"/>
        <v>1.1416666666666666</v>
      </c>
      <c r="T14" s="159">
        <f t="shared" si="3"/>
        <v>1.3944444444444444</v>
      </c>
      <c r="U14" s="159">
        <f t="shared" si="3"/>
        <v>1.6472222222222221</v>
      </c>
      <c r="V14" s="159">
        <f t="shared" si="3"/>
        <v>1.9</v>
      </c>
      <c r="W14" s="159">
        <f t="shared" si="3"/>
        <v>2.1527777777777777</v>
      </c>
      <c r="X14" s="159">
        <f t="shared" si="3"/>
        <v>2.4055555555555554</v>
      </c>
      <c r="Y14" s="159">
        <f t="shared" si="3"/>
        <v>2.6777777777777776</v>
      </c>
      <c r="Z14" s="159">
        <f t="shared" si="3"/>
        <v>2.9305555555555554</v>
      </c>
      <c r="AA14" s="159">
        <f t="shared" si="3"/>
        <v>3.1638888888888888</v>
      </c>
      <c r="AB14" s="159">
        <f t="shared" si="3"/>
        <v>3.4361111111111109</v>
      </c>
      <c r="AC14" s="159">
        <f t="shared" si="3"/>
        <v>3.6888888888888891</v>
      </c>
      <c r="AD14" s="159">
        <f t="shared" si="3"/>
        <v>3.9416666666666669</v>
      </c>
      <c r="AE14" s="159">
        <f t="shared" si="3"/>
        <v>4.1944444444444446</v>
      </c>
      <c r="AF14" s="159">
        <f t="shared" si="3"/>
        <v>4.447222222222222</v>
      </c>
      <c r="AG14" s="159">
        <f t="shared" si="3"/>
        <v>4.7</v>
      </c>
      <c r="AH14" s="159">
        <f t="shared" si="3"/>
        <v>4.9527777777777775</v>
      </c>
    </row>
    <row r="15" spans="1:34" s="161" customFormat="1">
      <c r="A15" s="160" t="s">
        <v>410</v>
      </c>
      <c r="B15" s="160"/>
      <c r="C15" s="161">
        <f t="shared" ref="C15:AH15" si="4">C13/360</f>
        <v>8.3333333333333329E-2</v>
      </c>
      <c r="D15" s="161">
        <f t="shared" si="4"/>
        <v>0.16944444444444445</v>
      </c>
      <c r="E15" s="161">
        <f t="shared" si="4"/>
        <v>0.25277777777777777</v>
      </c>
      <c r="F15" s="161">
        <f t="shared" si="4"/>
        <v>0.33888888888888891</v>
      </c>
      <c r="G15" s="161">
        <f t="shared" si="4"/>
        <v>0.42222222222222222</v>
      </c>
      <c r="H15" s="161">
        <f t="shared" si="4"/>
        <v>0.5083333333333333</v>
      </c>
      <c r="I15" s="161">
        <f t="shared" si="4"/>
        <v>0.59444444444444444</v>
      </c>
      <c r="J15" s="161">
        <f t="shared" si="4"/>
        <v>0.67777777777777781</v>
      </c>
      <c r="K15" s="161">
        <f t="shared" si="4"/>
        <v>0.76388888888888884</v>
      </c>
      <c r="L15" s="161">
        <f t="shared" si="4"/>
        <v>0.84722222222222221</v>
      </c>
      <c r="M15" s="161">
        <f t="shared" si="4"/>
        <v>0.93333333333333335</v>
      </c>
      <c r="N15" s="161">
        <f t="shared" si="4"/>
        <v>1.0166666666666666</v>
      </c>
      <c r="O15" s="161">
        <f t="shared" si="3"/>
        <v>0.13055555555555556</v>
      </c>
      <c r="P15" s="161">
        <f t="shared" si="3"/>
        <v>0.38333333333333336</v>
      </c>
      <c r="Q15" s="161">
        <f t="shared" si="3"/>
        <v>0.63611111111111107</v>
      </c>
      <c r="R15" s="161">
        <f t="shared" si="3"/>
        <v>0.88888888888888884</v>
      </c>
      <c r="S15" s="161">
        <f t="shared" si="4"/>
        <v>1.3944444444444444</v>
      </c>
      <c r="T15" s="161">
        <f t="shared" si="4"/>
        <v>1.6472222222222221</v>
      </c>
      <c r="U15" s="161">
        <f t="shared" si="4"/>
        <v>1.9</v>
      </c>
      <c r="V15" s="161">
        <f t="shared" si="4"/>
        <v>2.1527777777777777</v>
      </c>
      <c r="W15" s="161">
        <f t="shared" si="4"/>
        <v>2.4055555555555554</v>
      </c>
      <c r="X15" s="161">
        <f t="shared" si="4"/>
        <v>2.6777777777777776</v>
      </c>
      <c r="Y15" s="161">
        <f t="shared" si="4"/>
        <v>2.9305555555555554</v>
      </c>
      <c r="Z15" s="161">
        <f t="shared" si="4"/>
        <v>3.1638888888888888</v>
      </c>
      <c r="AA15" s="161">
        <f t="shared" si="4"/>
        <v>3.4361111111111109</v>
      </c>
      <c r="AB15" s="161">
        <f t="shared" si="4"/>
        <v>3.6888888888888891</v>
      </c>
      <c r="AC15" s="161">
        <f t="shared" si="4"/>
        <v>3.9416666666666669</v>
      </c>
      <c r="AD15" s="161">
        <f t="shared" si="4"/>
        <v>4.1944444444444446</v>
      </c>
      <c r="AE15" s="161">
        <f t="shared" si="4"/>
        <v>4.447222222222222</v>
      </c>
      <c r="AF15" s="161">
        <f t="shared" si="4"/>
        <v>4.7</v>
      </c>
      <c r="AG15" s="161">
        <f t="shared" si="4"/>
        <v>4.9527777777777775</v>
      </c>
      <c r="AH15" s="161">
        <f t="shared" si="4"/>
        <v>5.2055555555555557</v>
      </c>
    </row>
    <row r="16" spans="1:34" s="159" customFormat="1">
      <c r="A16" s="158" t="s">
        <v>411</v>
      </c>
      <c r="B16" s="158"/>
      <c r="C16" s="159">
        <f>C14*12</f>
        <v>0.13333333333333333</v>
      </c>
      <c r="D16" s="159">
        <f t="shared" ref="D16:AH17" si="5">D14*12</f>
        <v>1</v>
      </c>
      <c r="E16" s="162">
        <f t="shared" si="5"/>
        <v>2.0333333333333332</v>
      </c>
      <c r="F16" s="159">
        <f t="shared" si="5"/>
        <v>3.0333333333333332</v>
      </c>
      <c r="G16" s="163">
        <f t="shared" si="5"/>
        <v>4.0666666666666664</v>
      </c>
      <c r="H16" s="164">
        <f t="shared" si="5"/>
        <v>5.0666666666666664</v>
      </c>
      <c r="I16" s="159">
        <f t="shared" si="5"/>
        <v>6.1</v>
      </c>
      <c r="J16" s="159">
        <f t="shared" si="5"/>
        <v>7.1333333333333329</v>
      </c>
      <c r="K16" s="159">
        <f t="shared" si="5"/>
        <v>8.1333333333333329</v>
      </c>
      <c r="L16" s="159">
        <f t="shared" si="5"/>
        <v>9.1666666666666661</v>
      </c>
      <c r="M16" s="159">
        <f t="shared" si="5"/>
        <v>10.166666666666666</v>
      </c>
      <c r="N16" s="164">
        <f t="shared" si="5"/>
        <v>11.2</v>
      </c>
      <c r="O16" s="159">
        <f t="shared" si="5"/>
        <v>0.13333333333333333</v>
      </c>
      <c r="P16" s="159">
        <f t="shared" si="5"/>
        <v>1.5666666666666669</v>
      </c>
      <c r="Q16" s="159">
        <f t="shared" si="5"/>
        <v>4.6000000000000005</v>
      </c>
      <c r="R16" s="159">
        <f t="shared" si="5"/>
        <v>7.6333333333333329</v>
      </c>
      <c r="S16" s="159">
        <f t="shared" si="5"/>
        <v>13.7</v>
      </c>
      <c r="T16" s="159">
        <f t="shared" si="5"/>
        <v>16.733333333333334</v>
      </c>
      <c r="U16" s="159">
        <f t="shared" si="5"/>
        <v>19.766666666666666</v>
      </c>
      <c r="V16" s="159">
        <f t="shared" si="5"/>
        <v>22.799999999999997</v>
      </c>
      <c r="W16" s="159">
        <f t="shared" si="5"/>
        <v>25.833333333333332</v>
      </c>
      <c r="X16" s="159">
        <f t="shared" si="5"/>
        <v>28.866666666666667</v>
      </c>
      <c r="Y16" s="159">
        <f t="shared" si="5"/>
        <v>32.133333333333333</v>
      </c>
      <c r="Z16" s="159">
        <f t="shared" si="5"/>
        <v>35.166666666666664</v>
      </c>
      <c r="AA16" s="159">
        <f t="shared" si="5"/>
        <v>37.966666666666669</v>
      </c>
      <c r="AB16" s="159">
        <f t="shared" si="5"/>
        <v>41.233333333333334</v>
      </c>
      <c r="AC16" s="159">
        <f t="shared" si="5"/>
        <v>44.266666666666666</v>
      </c>
      <c r="AD16" s="159">
        <f t="shared" si="5"/>
        <v>47.300000000000004</v>
      </c>
      <c r="AE16" s="159">
        <f t="shared" si="5"/>
        <v>50.333333333333336</v>
      </c>
      <c r="AF16" s="159">
        <f t="shared" si="5"/>
        <v>53.36666666666666</v>
      </c>
      <c r="AG16" s="159">
        <f t="shared" si="5"/>
        <v>56.400000000000006</v>
      </c>
      <c r="AH16" s="159">
        <f t="shared" si="5"/>
        <v>59.43333333333333</v>
      </c>
    </row>
    <row r="17" spans="1:34" s="161" customFormat="1">
      <c r="A17" s="160" t="s">
        <v>412</v>
      </c>
      <c r="B17" s="160"/>
      <c r="C17" s="161">
        <f t="shared" ref="C17:AH17" si="6">C15*12</f>
        <v>1</v>
      </c>
      <c r="D17" s="161">
        <f t="shared" si="6"/>
        <v>2.0333333333333332</v>
      </c>
      <c r="E17" s="165">
        <f t="shared" si="6"/>
        <v>3.0333333333333332</v>
      </c>
      <c r="F17" s="161">
        <f t="shared" si="6"/>
        <v>4.0666666666666664</v>
      </c>
      <c r="G17" s="166">
        <f t="shared" si="6"/>
        <v>5.0666666666666664</v>
      </c>
      <c r="H17" s="167">
        <f t="shared" si="6"/>
        <v>6.1</v>
      </c>
      <c r="I17" s="161">
        <f t="shared" si="6"/>
        <v>7.1333333333333329</v>
      </c>
      <c r="J17" s="161">
        <f t="shared" si="6"/>
        <v>8.1333333333333329</v>
      </c>
      <c r="K17" s="161">
        <f t="shared" si="6"/>
        <v>9.1666666666666661</v>
      </c>
      <c r="L17" s="161">
        <f t="shared" si="6"/>
        <v>10.166666666666666</v>
      </c>
      <c r="M17" s="161">
        <f t="shared" si="6"/>
        <v>11.2</v>
      </c>
      <c r="N17" s="167">
        <f t="shared" si="6"/>
        <v>12.2</v>
      </c>
      <c r="O17" s="161">
        <f t="shared" si="5"/>
        <v>1.5666666666666669</v>
      </c>
      <c r="P17" s="161">
        <f t="shared" si="5"/>
        <v>4.6000000000000005</v>
      </c>
      <c r="Q17" s="161">
        <f t="shared" si="5"/>
        <v>7.6333333333333329</v>
      </c>
      <c r="R17" s="161">
        <f t="shared" si="5"/>
        <v>10.666666666666666</v>
      </c>
      <c r="S17" s="161">
        <f t="shared" si="6"/>
        <v>16.733333333333334</v>
      </c>
      <c r="T17" s="161">
        <f t="shared" si="6"/>
        <v>19.766666666666666</v>
      </c>
      <c r="U17" s="161">
        <f t="shared" si="6"/>
        <v>22.799999999999997</v>
      </c>
      <c r="V17" s="161">
        <f t="shared" si="6"/>
        <v>25.833333333333332</v>
      </c>
      <c r="W17" s="161">
        <f t="shared" si="6"/>
        <v>28.866666666666667</v>
      </c>
      <c r="X17" s="161">
        <f t="shared" si="6"/>
        <v>32.133333333333333</v>
      </c>
      <c r="Y17" s="161">
        <f t="shared" si="6"/>
        <v>35.166666666666664</v>
      </c>
      <c r="Z17" s="161">
        <f t="shared" si="6"/>
        <v>37.966666666666669</v>
      </c>
      <c r="AA17" s="161">
        <f t="shared" si="6"/>
        <v>41.233333333333334</v>
      </c>
      <c r="AB17" s="161">
        <f t="shared" si="6"/>
        <v>44.266666666666666</v>
      </c>
      <c r="AC17" s="161">
        <f t="shared" si="6"/>
        <v>47.300000000000004</v>
      </c>
      <c r="AD17" s="161">
        <f t="shared" si="6"/>
        <v>50.333333333333336</v>
      </c>
      <c r="AE17" s="161">
        <f t="shared" si="6"/>
        <v>53.36666666666666</v>
      </c>
      <c r="AF17" s="161">
        <f t="shared" si="6"/>
        <v>56.400000000000006</v>
      </c>
      <c r="AG17" s="161">
        <f t="shared" si="6"/>
        <v>59.43333333333333</v>
      </c>
      <c r="AH17" s="161">
        <f t="shared" si="6"/>
        <v>62.466666666666669</v>
      </c>
    </row>
    <row r="18" spans="1:34" s="169" customFormat="1">
      <c r="A18" s="168"/>
      <c r="B18" s="168"/>
      <c r="G18" s="170"/>
      <c r="H18" s="171"/>
      <c r="N18" s="171"/>
    </row>
    <row r="19" spans="1:34" s="169" customFormat="1">
      <c r="A19" s="172" t="s">
        <v>413</v>
      </c>
      <c r="B19" s="168"/>
      <c r="C19" s="169">
        <f>C15-C14</f>
        <v>7.2222222222222215E-2</v>
      </c>
      <c r="D19" s="169">
        <f t="shared" ref="D19:AH19" si="7">D15-D14</f>
        <v>8.6111111111111124E-2</v>
      </c>
      <c r="E19" s="169">
        <f t="shared" si="7"/>
        <v>8.3333333333333315E-2</v>
      </c>
      <c r="F19" s="169">
        <f t="shared" si="7"/>
        <v>8.6111111111111138E-2</v>
      </c>
      <c r="G19" s="169">
        <f t="shared" si="7"/>
        <v>8.3333333333333315E-2</v>
      </c>
      <c r="H19" s="169">
        <f t="shared" si="7"/>
        <v>8.6111111111111083E-2</v>
      </c>
      <c r="I19" s="169">
        <f t="shared" si="7"/>
        <v>8.6111111111111138E-2</v>
      </c>
      <c r="J19" s="169">
        <f t="shared" si="7"/>
        <v>8.333333333333337E-2</v>
      </c>
      <c r="K19" s="169">
        <f t="shared" si="7"/>
        <v>8.6111111111111027E-2</v>
      </c>
      <c r="L19" s="169">
        <f t="shared" si="7"/>
        <v>8.333333333333337E-2</v>
      </c>
      <c r="M19" s="169">
        <f t="shared" si="7"/>
        <v>8.6111111111111138E-2</v>
      </c>
      <c r="N19" s="169">
        <f t="shared" si="7"/>
        <v>8.3333333333333259E-2</v>
      </c>
      <c r="O19" s="169">
        <f t="shared" si="7"/>
        <v>0.11944444444444445</v>
      </c>
      <c r="P19" s="169">
        <f t="shared" si="7"/>
        <v>0.25277777777777777</v>
      </c>
      <c r="Q19" s="169">
        <f t="shared" si="7"/>
        <v>0.25277777777777771</v>
      </c>
      <c r="R19" s="169">
        <f t="shared" si="7"/>
        <v>0.25277777777777777</v>
      </c>
      <c r="S19" s="169">
        <f t="shared" si="7"/>
        <v>0.25277777777777777</v>
      </c>
      <c r="T19" s="169">
        <f t="shared" si="7"/>
        <v>0.25277777777777777</v>
      </c>
      <c r="U19" s="169">
        <f t="shared" si="7"/>
        <v>0.25277777777777777</v>
      </c>
      <c r="V19" s="169">
        <f t="shared" si="7"/>
        <v>0.25277777777777777</v>
      </c>
      <c r="W19" s="169">
        <f t="shared" si="7"/>
        <v>0.25277777777777777</v>
      </c>
      <c r="X19" s="169">
        <f t="shared" si="7"/>
        <v>0.27222222222222214</v>
      </c>
      <c r="Y19" s="169">
        <f t="shared" si="7"/>
        <v>0.25277777777777777</v>
      </c>
      <c r="Z19" s="169">
        <f t="shared" si="7"/>
        <v>0.23333333333333339</v>
      </c>
      <c r="AA19" s="169">
        <f t="shared" si="7"/>
        <v>0.27222222222222214</v>
      </c>
      <c r="AB19" s="169">
        <f t="shared" si="7"/>
        <v>0.25277777777777821</v>
      </c>
      <c r="AC19" s="169">
        <f t="shared" si="7"/>
        <v>0.25277777777777777</v>
      </c>
      <c r="AD19" s="169">
        <f t="shared" si="7"/>
        <v>0.25277777777777777</v>
      </c>
      <c r="AE19" s="169">
        <f t="shared" si="7"/>
        <v>0.25277777777777732</v>
      </c>
      <c r="AF19" s="169">
        <f t="shared" si="7"/>
        <v>0.25277777777777821</v>
      </c>
      <c r="AG19" s="169">
        <f t="shared" si="7"/>
        <v>0.25277777777777732</v>
      </c>
      <c r="AH19" s="169">
        <f t="shared" si="7"/>
        <v>0.25277777777777821</v>
      </c>
    </row>
    <row r="20" spans="1:34" s="169" customFormat="1">
      <c r="A20" s="168"/>
      <c r="B20" s="168"/>
    </row>
    <row r="21" spans="1:34" s="101" customFormat="1">
      <c r="A21" s="173" t="s">
        <v>414</v>
      </c>
      <c r="B21" s="174"/>
      <c r="C21" s="174" t="s">
        <v>415</v>
      </c>
      <c r="D21" s="174" t="s">
        <v>416</v>
      </c>
      <c r="E21" s="174" t="s">
        <v>416</v>
      </c>
      <c r="F21" s="174" t="s">
        <v>417</v>
      </c>
      <c r="G21" s="174" t="s">
        <v>417</v>
      </c>
      <c r="H21" s="174" t="s">
        <v>417</v>
      </c>
      <c r="I21" s="174" t="s">
        <v>418</v>
      </c>
      <c r="J21" s="174" t="s">
        <v>418</v>
      </c>
      <c r="K21" s="174" t="s">
        <v>418</v>
      </c>
      <c r="L21" s="174" t="s">
        <v>418</v>
      </c>
      <c r="M21" s="174" t="s">
        <v>418</v>
      </c>
      <c r="N21" s="174" t="s">
        <v>418</v>
      </c>
      <c r="O21" s="174" t="s">
        <v>419</v>
      </c>
      <c r="P21" s="174" t="s">
        <v>420</v>
      </c>
      <c r="Q21" s="174" t="s">
        <v>417</v>
      </c>
      <c r="R21" s="174" t="s">
        <v>418</v>
      </c>
      <c r="S21" s="174" t="s">
        <v>421</v>
      </c>
      <c r="T21" s="174" t="s">
        <v>421</v>
      </c>
      <c r="U21" s="174" t="s">
        <v>421</v>
      </c>
      <c r="V21" s="174" t="s">
        <v>421</v>
      </c>
      <c r="W21" s="174" t="s">
        <v>422</v>
      </c>
      <c r="X21" s="174" t="s">
        <v>422</v>
      </c>
      <c r="Y21" s="174" t="s">
        <v>422</v>
      </c>
      <c r="Z21" s="174" t="s">
        <v>422</v>
      </c>
      <c r="AA21" s="174" t="s">
        <v>422</v>
      </c>
      <c r="AB21" s="174" t="s">
        <v>422</v>
      </c>
      <c r="AC21" s="174" t="s">
        <v>422</v>
      </c>
      <c r="AD21" s="174" t="s">
        <v>422</v>
      </c>
      <c r="AE21" s="174" t="s">
        <v>422</v>
      </c>
      <c r="AF21" s="174" t="s">
        <v>422</v>
      </c>
      <c r="AG21" s="174" t="s">
        <v>422</v>
      </c>
      <c r="AH21" s="175" t="s">
        <v>422</v>
      </c>
    </row>
    <row r="22" spans="1:34" s="84" customFormat="1">
      <c r="A22" s="176" t="s">
        <v>423</v>
      </c>
      <c r="B22" s="157"/>
      <c r="C22" s="157" t="s">
        <v>424</v>
      </c>
      <c r="D22" s="157" t="s">
        <v>425</v>
      </c>
      <c r="E22" s="157" t="s">
        <v>425</v>
      </c>
      <c r="F22" s="157" t="s">
        <v>426</v>
      </c>
      <c r="G22" s="157" t="s">
        <v>426</v>
      </c>
      <c r="H22" s="157" t="s">
        <v>426</v>
      </c>
      <c r="I22" s="157" t="s">
        <v>427</v>
      </c>
      <c r="J22" s="157" t="s">
        <v>427</v>
      </c>
      <c r="K22" s="157" t="s">
        <v>427</v>
      </c>
      <c r="L22" s="157" t="s">
        <v>427</v>
      </c>
      <c r="M22" s="157" t="s">
        <v>427</v>
      </c>
      <c r="N22" s="157" t="s">
        <v>427</v>
      </c>
      <c r="O22" s="157" t="s">
        <v>425</v>
      </c>
      <c r="P22" s="157" t="s">
        <v>425</v>
      </c>
      <c r="Q22" s="157" t="s">
        <v>426</v>
      </c>
      <c r="R22" s="157" t="s">
        <v>427</v>
      </c>
      <c r="S22" s="157" t="s">
        <v>428</v>
      </c>
      <c r="T22" s="157" t="s">
        <v>429</v>
      </c>
      <c r="U22" s="157" t="s">
        <v>429</v>
      </c>
      <c r="V22" s="157" t="s">
        <v>429</v>
      </c>
      <c r="W22" s="157" t="s">
        <v>430</v>
      </c>
      <c r="X22" s="157" t="s">
        <v>431</v>
      </c>
      <c r="Y22" s="157" t="s">
        <v>431</v>
      </c>
      <c r="Z22" s="157" t="s">
        <v>431</v>
      </c>
      <c r="AA22" s="157" t="s">
        <v>431</v>
      </c>
      <c r="AB22" s="157" t="s">
        <v>431</v>
      </c>
      <c r="AC22" s="157" t="s">
        <v>431</v>
      </c>
      <c r="AD22" s="157" t="s">
        <v>431</v>
      </c>
      <c r="AE22" s="157" t="s">
        <v>431</v>
      </c>
      <c r="AF22" s="157" t="s">
        <v>431</v>
      </c>
      <c r="AG22" s="157" t="s">
        <v>431</v>
      </c>
      <c r="AH22" s="177" t="s">
        <v>431</v>
      </c>
    </row>
    <row r="24" spans="1:34">
      <c r="A24" s="178"/>
    </row>
    <row r="25" spans="1:34">
      <c r="A25" s="84" t="s">
        <v>432</v>
      </c>
      <c r="W25" s="179"/>
    </row>
    <row r="26" spans="1:34">
      <c r="A26" s="84" t="s">
        <v>433</v>
      </c>
      <c r="W26" s="179"/>
    </row>
    <row r="27" spans="1:34">
      <c r="A27" s="84"/>
      <c r="W27" s="179"/>
    </row>
    <row r="28" spans="1:34">
      <c r="A28" s="84"/>
      <c r="W28" s="179"/>
    </row>
    <row r="29" spans="1:34">
      <c r="A29" s="84"/>
      <c r="W29" s="179"/>
    </row>
    <row r="30" spans="1:34">
      <c r="A30" s="84"/>
      <c r="W30" s="179"/>
    </row>
    <row r="31" spans="1:34">
      <c r="A31" s="84"/>
      <c r="W31" s="179"/>
    </row>
    <row r="32" spans="1:34">
      <c r="A32" s="84"/>
      <c r="W32" s="179"/>
    </row>
    <row r="33" spans="1:23">
      <c r="A33" s="84"/>
      <c r="W33" s="179"/>
    </row>
    <row r="34" spans="1:23">
      <c r="A34" s="84"/>
      <c r="W34" s="179"/>
    </row>
    <row r="35" spans="1:23">
      <c r="A35" s="84"/>
      <c r="W35" s="179"/>
    </row>
    <row r="36" spans="1:23">
      <c r="A36" s="84"/>
      <c r="W36" s="179"/>
    </row>
    <row r="37" spans="1:23">
      <c r="A37" s="84"/>
      <c r="W37" s="179"/>
    </row>
    <row r="38" spans="1:23">
      <c r="W38" s="179"/>
    </row>
    <row r="39" spans="1:23">
      <c r="G39" s="180"/>
      <c r="W39" s="179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D90B1-3870-F440-A85C-2EE1D0CB0366}">
  <dimension ref="B1:M54"/>
  <sheetViews>
    <sheetView zoomScale="75" workbookViewId="0">
      <selection activeCell="N57" sqref="N57"/>
    </sheetView>
  </sheetViews>
  <sheetFormatPr baseColWidth="10" defaultRowHeight="15"/>
  <cols>
    <col min="2" max="2" width="18.6640625" style="251" bestFit="1" customWidth="1"/>
    <col min="3" max="3" width="15.5" style="251" bestFit="1" customWidth="1"/>
    <col min="4" max="4" width="23.1640625" style="251" bestFit="1" customWidth="1"/>
    <col min="5" max="5" width="23.1640625" style="251" customWidth="1"/>
    <col min="6" max="6" width="27.83203125" style="251" customWidth="1"/>
    <col min="7" max="7" width="11.83203125" style="32" bestFit="1" customWidth="1"/>
    <col min="8" max="11" width="10.83203125" style="32"/>
    <col min="12" max="12" width="17.33203125" style="32" bestFit="1" customWidth="1"/>
    <col min="13" max="13" width="10.83203125" style="32"/>
  </cols>
  <sheetData>
    <row r="1" spans="2:12" ht="16" thickBot="1">
      <c r="B1" s="340" t="s">
        <v>494</v>
      </c>
      <c r="C1" s="341"/>
    </row>
    <row r="2" spans="2:12">
      <c r="B2" s="297" t="s">
        <v>491</v>
      </c>
      <c r="C2" s="256">
        <v>0.01</v>
      </c>
    </row>
    <row r="3" spans="2:12">
      <c r="B3" s="298" t="s">
        <v>492</v>
      </c>
      <c r="C3" s="256">
        <v>0.01</v>
      </c>
    </row>
    <row r="4" spans="2:12" ht="16" thickBot="1">
      <c r="B4" s="299" t="s">
        <v>493</v>
      </c>
      <c r="C4" s="250">
        <v>-0.22209999999999999</v>
      </c>
    </row>
    <row r="5" spans="2:12">
      <c r="B5" s="325" t="s">
        <v>500</v>
      </c>
      <c r="C5" s="327">
        <v>0</v>
      </c>
    </row>
    <row r="6" spans="2:12" ht="16" thickBot="1">
      <c r="B6" s="326"/>
      <c r="C6" s="328"/>
    </row>
    <row r="7" spans="2:12">
      <c r="C7" s="253"/>
    </row>
    <row r="8" spans="2:12" ht="16" thickBot="1"/>
    <row r="9" spans="2:12" ht="16" thickBot="1">
      <c r="B9" s="342" t="s">
        <v>484</v>
      </c>
      <c r="C9" s="342" t="s">
        <v>486</v>
      </c>
      <c r="D9" s="342" t="s">
        <v>497</v>
      </c>
      <c r="E9" s="342" t="s">
        <v>499</v>
      </c>
      <c r="F9" s="344" t="s">
        <v>498</v>
      </c>
      <c r="G9" s="338" t="s">
        <v>487</v>
      </c>
      <c r="H9" s="338"/>
      <c r="I9" s="338"/>
      <c r="J9" s="339"/>
      <c r="K9" s="310"/>
    </row>
    <row r="10" spans="2:12" ht="16" thickBot="1">
      <c r="B10" s="343"/>
      <c r="C10" s="343"/>
      <c r="D10" s="343"/>
      <c r="E10" s="343"/>
      <c r="F10" s="345"/>
      <c r="G10" s="270" t="s">
        <v>488</v>
      </c>
      <c r="H10" s="270" t="s">
        <v>495</v>
      </c>
      <c r="I10" s="270" t="s">
        <v>490</v>
      </c>
      <c r="J10" s="270" t="s">
        <v>489</v>
      </c>
      <c r="K10" s="262" t="s">
        <v>496</v>
      </c>
      <c r="L10" s="262" t="s">
        <v>502</v>
      </c>
    </row>
    <row r="11" spans="2:12">
      <c r="B11" s="282">
        <f>'Main Sheet'!J11</f>
        <v>1.1111111111111099E-2</v>
      </c>
      <c r="C11" s="280">
        <f>'Main Sheet'!Q11</f>
        <v>1.7525402313338601E-4</v>
      </c>
      <c r="D11" s="281"/>
      <c r="E11" s="281"/>
      <c r="F11" s="281"/>
      <c r="G11" s="242"/>
      <c r="H11" s="243"/>
      <c r="I11" s="257"/>
      <c r="J11" s="244"/>
      <c r="K11" s="244"/>
      <c r="L11" s="263">
        <f>'Main Sheet'!L11</f>
        <v>1.5772733794544701E-2</v>
      </c>
    </row>
    <row r="12" spans="2:12">
      <c r="B12" s="248">
        <f>'Main Sheet'!J12</f>
        <v>8.3333333333333329E-2</v>
      </c>
      <c r="C12" s="252">
        <f>'Main Sheet'!Q12</f>
        <v>1.342042339187026E-3</v>
      </c>
      <c r="D12" s="253">
        <f>'Main Sheet'!O12</f>
        <v>6.2348845769454597E-3</v>
      </c>
      <c r="E12" s="253">
        <f>F12</f>
        <v>0.32225596902218301</v>
      </c>
      <c r="F12" s="253">
        <f>'Main Sheet'!P12</f>
        <v>0.32225596902218301</v>
      </c>
      <c r="G12" s="258">
        <f t="shared" ref="G12:G50" si="0">$C$2 * (B12 - H12)</f>
        <v>3.4712579164722369E-7</v>
      </c>
      <c r="H12" s="240">
        <f t="shared" ref="H12:H49" si="1">(1/$C$3) * (1-EXP(-$C$3 * B12))</f>
        <v>8.3298620754168606E-2</v>
      </c>
      <c r="I12" s="259">
        <f t="shared" ref="I12:I50" si="2">C12</f>
        <v>1.342042339187026E-3</v>
      </c>
      <c r="J12" s="245">
        <f t="shared" ref="J12:J50" si="3">E12*(B12^3)/3    +    D12/($C$3^2)*(B12 - H12 - $C$3/2 * H12^2)    +   2*$C$4*(E12^0.5)*(D12^0.5)/$C$3 * ((B12^2)/2 - (1/$C$3 + B12)*H12 + B12/$C$3)</f>
        <v>5.9525882422072814E-5</v>
      </c>
      <c r="K12" s="245">
        <f t="shared" ref="K12:K50" si="4">1/B12 * (G12  + I12 -0.5*J12)</f>
        <v>1.5751518285211642E-2</v>
      </c>
      <c r="L12" s="263">
        <f>'Main Sheet'!L12</f>
        <v>1.6099795966850999E-2</v>
      </c>
    </row>
    <row r="13" spans="2:12">
      <c r="B13" s="248">
        <f>'Main Sheet'!J13</f>
        <v>0.16944444444444445</v>
      </c>
      <c r="C13" s="252">
        <f>'Main Sheet'!Q13</f>
        <v>2.7194845034846562E-3</v>
      </c>
      <c r="D13" s="253">
        <f>'Main Sheet'!O13</f>
        <v>1.4421948095024999E-3</v>
      </c>
      <c r="E13" s="253">
        <f t="shared" ref="E13:E23" si="5">F13</f>
        <v>8.4692040813039396E-2</v>
      </c>
      <c r="F13" s="253">
        <f>'Main Sheet'!P13</f>
        <v>8.4692040813039396E-2</v>
      </c>
      <c r="G13" s="258">
        <f t="shared" si="0"/>
        <v>1.4347604992986928E-6</v>
      </c>
      <c r="H13" s="240">
        <f t="shared" si="1"/>
        <v>0.16930096839451458</v>
      </c>
      <c r="I13" s="259">
        <f t="shared" si="2"/>
        <v>2.7194845034846562E-3</v>
      </c>
      <c r="J13" s="245">
        <f t="shared" si="3"/>
        <v>1.3172174376722306E-4</v>
      </c>
      <c r="K13" s="245">
        <f t="shared" si="4"/>
        <v>1.5669197068133175E-2</v>
      </c>
      <c r="L13" s="263">
        <f>'Main Sheet'!L13</f>
        <v>1.60437536149374E-2</v>
      </c>
    </row>
    <row r="14" spans="2:12">
      <c r="B14" s="248">
        <f>'Main Sheet'!J14</f>
        <v>0.25277777777777777</v>
      </c>
      <c r="C14" s="252">
        <f>'Main Sheet'!Q14</f>
        <v>4.0331594598523157E-3</v>
      </c>
      <c r="D14" s="253">
        <f>'Main Sheet'!O14</f>
        <v>6.2590240693963597E-4</v>
      </c>
      <c r="E14" s="253">
        <f t="shared" si="5"/>
        <v>3.9832684292630302E-2</v>
      </c>
      <c r="F14" s="253">
        <f>'Main Sheet'!P14</f>
        <v>3.9832684292630302E-2</v>
      </c>
      <c r="G14" s="258">
        <f t="shared" si="0"/>
        <v>3.1921400068624095E-6</v>
      </c>
      <c r="H14" s="240">
        <f t="shared" si="1"/>
        <v>0.25245856377709153</v>
      </c>
      <c r="I14" s="259">
        <f t="shared" si="2"/>
        <v>4.0331594598523157E-3</v>
      </c>
      <c r="J14" s="245">
        <f t="shared" si="3"/>
        <v>2.0588795550981225E-4</v>
      </c>
      <c r="K14" s="245">
        <f t="shared" si="4"/>
        <v>1.5560733450082838E-2</v>
      </c>
      <c r="L14" s="263">
        <f>'Main Sheet'!L14</f>
        <v>1.59495272925201E-2</v>
      </c>
    </row>
    <row r="15" spans="2:12">
      <c r="B15" s="248">
        <f>'Main Sheet'!J15</f>
        <v>0.33888888888888902</v>
      </c>
      <c r="C15" s="252">
        <f>'Main Sheet'!Q15</f>
        <v>5.3637888644321452E-3</v>
      </c>
      <c r="D15" s="253">
        <f>'Main Sheet'!O15</f>
        <v>3.4268329833869298E-4</v>
      </c>
      <c r="E15" s="253">
        <f t="shared" si="5"/>
        <v>2.6032197165921599E-2</v>
      </c>
      <c r="F15" s="253">
        <f>'Main Sheet'!P15</f>
        <v>2.6032197165921599E-2</v>
      </c>
      <c r="G15" s="258">
        <f t="shared" si="0"/>
        <v>5.7358027884024666E-6</v>
      </c>
      <c r="H15" s="240">
        <f t="shared" si="1"/>
        <v>0.33831530861004877</v>
      </c>
      <c r="I15" s="259">
        <f t="shared" si="2"/>
        <v>5.3637888644321452E-3</v>
      </c>
      <c r="J15" s="245">
        <f t="shared" si="3"/>
        <v>3.2496803132694323E-4</v>
      </c>
      <c r="K15" s="245">
        <f t="shared" si="4"/>
        <v>1.5365037988201203E-2</v>
      </c>
      <c r="L15" s="263">
        <f>'Main Sheet'!L15</f>
        <v>1.5821645737627898E-2</v>
      </c>
    </row>
    <row r="16" spans="2:12">
      <c r="B16" s="248">
        <f>'Main Sheet'!J16</f>
        <v>0.42222222222222222</v>
      </c>
      <c r="C16" s="252">
        <f>'Main Sheet'!Q16</f>
        <v>6.604781325440125E-3</v>
      </c>
      <c r="D16" s="253">
        <f>'Main Sheet'!O16</f>
        <v>2.1611410110281199E-4</v>
      </c>
      <c r="E16" s="253">
        <f t="shared" si="5"/>
        <v>1.7508333560934199E-2</v>
      </c>
      <c r="F16" s="253">
        <f>'Main Sheet'!P16</f>
        <v>1.7508333560934199E-2</v>
      </c>
      <c r="G16" s="258">
        <f t="shared" si="0"/>
        <v>8.9010484388535311E-6</v>
      </c>
      <c r="H16" s="240">
        <f t="shared" si="1"/>
        <v>0.42133211737833687</v>
      </c>
      <c r="I16" s="259">
        <f t="shared" si="2"/>
        <v>6.604781325440125E-3</v>
      </c>
      <c r="J16" s="245">
        <f t="shared" si="3"/>
        <v>4.230456563188056E-4</v>
      </c>
      <c r="K16" s="245">
        <f t="shared" si="4"/>
        <v>1.5163009450388468E-2</v>
      </c>
      <c r="L16" s="263">
        <f>'Main Sheet'!L16</f>
        <v>1.5636995623950701E-2</v>
      </c>
    </row>
    <row r="17" spans="2:12">
      <c r="B17" s="248">
        <f>'Main Sheet'!J17</f>
        <v>0.5083333333333333</v>
      </c>
      <c r="C17" s="252">
        <f>'Main Sheet'!Q17</f>
        <v>7.8694804468542653E-3</v>
      </c>
      <c r="D17" s="253">
        <f>'Main Sheet'!O17</f>
        <v>1.4847488381332399E-4</v>
      </c>
      <c r="E17" s="253">
        <f t="shared" si="5"/>
        <v>1.3249566764756301E-2</v>
      </c>
      <c r="F17" s="253">
        <f>'Main Sheet'!P17</f>
        <v>1.3249566764756301E-2</v>
      </c>
      <c r="G17" s="258">
        <f t="shared" si="0"/>
        <v>1.2898274224686369E-5</v>
      </c>
      <c r="H17" s="240">
        <f t="shared" si="1"/>
        <v>0.50704350591086467</v>
      </c>
      <c r="I17" s="259">
        <f t="shared" si="2"/>
        <v>7.8694804468542653E-3</v>
      </c>
      <c r="J17" s="245">
        <f t="shared" si="3"/>
        <v>5.5938019771770923E-4</v>
      </c>
      <c r="K17" s="245">
        <f t="shared" si="4"/>
        <v>1.4956108765023145E-2</v>
      </c>
      <c r="L17" s="263">
        <f>'Main Sheet'!L17</f>
        <v>1.54749848596914E-2</v>
      </c>
    </row>
    <row r="18" spans="2:12">
      <c r="B18" s="248">
        <f>'Main Sheet'!J18</f>
        <v>0.59444444444444444</v>
      </c>
      <c r="C18" s="252">
        <f>'Main Sheet'!Q18</f>
        <v>9.0854777235723459E-3</v>
      </c>
      <c r="D18" s="253">
        <f>'Main Sheet'!O18</f>
        <v>1.0794429062201E-4</v>
      </c>
      <c r="E18" s="253">
        <f t="shared" si="5"/>
        <v>1.02766894553447E-2</v>
      </c>
      <c r="F18" s="253">
        <f>'Main Sheet'!P18</f>
        <v>1.02766894553447E-2</v>
      </c>
      <c r="G18" s="258">
        <f t="shared" si="0"/>
        <v>1.7633252611640727E-5</v>
      </c>
      <c r="H18" s="240">
        <f t="shared" si="1"/>
        <v>0.59268111918328037</v>
      </c>
      <c r="I18" s="259">
        <f t="shared" si="2"/>
        <v>9.0854777235723459E-3</v>
      </c>
      <c r="J18" s="245">
        <f t="shared" si="3"/>
        <v>6.9439736636583841E-4</v>
      </c>
      <c r="K18" s="245">
        <f t="shared" si="4"/>
        <v>1.4729572081684038E-2</v>
      </c>
      <c r="L18" s="263">
        <f>'Main Sheet'!L18</f>
        <v>1.5278002630223299E-2</v>
      </c>
    </row>
    <row r="19" spans="2:12">
      <c r="B19" s="248">
        <f>'Main Sheet'!J19</f>
        <v>0.67777777777777781</v>
      </c>
      <c r="C19" s="252">
        <f>'Main Sheet'!Q19</f>
        <v>1.0216940653080996E-2</v>
      </c>
      <c r="D19" s="253">
        <f>'Main Sheet'!O19</f>
        <v>8.2069658298508996E-5</v>
      </c>
      <c r="E19" s="253">
        <f t="shared" si="5"/>
        <v>7.9267410759188191E-3</v>
      </c>
      <c r="F19" s="253">
        <f>'Main Sheet'!P19</f>
        <v>7.9267410759188191E-3</v>
      </c>
      <c r="G19" s="258">
        <f t="shared" si="0"/>
        <v>2.2917330380851641E-5</v>
      </c>
      <c r="H19" s="240">
        <f t="shared" si="1"/>
        <v>0.67548604473969265</v>
      </c>
      <c r="I19" s="259">
        <f t="shared" si="2"/>
        <v>1.0216940653080996E-2</v>
      </c>
      <c r="J19" s="245">
        <f t="shared" si="3"/>
        <v>7.9407318044492524E-4</v>
      </c>
      <c r="K19" s="245">
        <f t="shared" si="4"/>
        <v>1.4522195498222043E-2</v>
      </c>
      <c r="L19" s="263">
        <f>'Main Sheet'!L19</f>
        <v>1.50682303493497E-2</v>
      </c>
    </row>
    <row r="20" spans="2:12">
      <c r="B20" s="248">
        <f>'Main Sheet'!J20</f>
        <v>0.76388888888888884</v>
      </c>
      <c r="C20" s="252">
        <f>'Main Sheet'!Q20</f>
        <v>1.1365199251037336E-2</v>
      </c>
      <c r="D20" s="253">
        <f>'Main Sheet'!O20</f>
        <v>6.4458822166920901E-5</v>
      </c>
      <c r="E20" s="253">
        <f t="shared" si="5"/>
        <v>6.6281743454301703E-3</v>
      </c>
      <c r="F20" s="253">
        <f>'Main Sheet'!P20</f>
        <v>6.6281743454301703E-3</v>
      </c>
      <c r="G20" s="258">
        <f t="shared" si="0"/>
        <v>2.9102161853615803E-5</v>
      </c>
      <c r="H20" s="240">
        <f t="shared" si="1"/>
        <v>0.76097867270352726</v>
      </c>
      <c r="I20" s="259">
        <f t="shared" si="2"/>
        <v>1.1365199251037336E-2</v>
      </c>
      <c r="J20" s="245">
        <f t="shared" si="3"/>
        <v>9.5134004382368411E-4</v>
      </c>
      <c r="K20" s="245">
        <f t="shared" si="4"/>
        <v>1.429348109364538E-2</v>
      </c>
      <c r="L20" s="263">
        <f>'Main Sheet'!L20</f>
        <v>1.48721185981144E-2</v>
      </c>
    </row>
    <row r="21" spans="2:12">
      <c r="B21" s="248">
        <f>'Main Sheet'!J21</f>
        <v>0.84722222222222221</v>
      </c>
      <c r="C21" s="252">
        <f>'Main Sheet'!Q21</f>
        <v>1.2409479110577196E-2</v>
      </c>
      <c r="D21" s="253">
        <f>'Main Sheet'!O21</f>
        <v>5.1993957459635002E-5</v>
      </c>
      <c r="E21" s="253">
        <f t="shared" si="5"/>
        <v>5.2995657796882098E-3</v>
      </c>
      <c r="F21" s="253">
        <f>'Main Sheet'!P21</f>
        <v>5.2995657796882098E-3</v>
      </c>
      <c r="G21" s="258">
        <f t="shared" si="0"/>
        <v>3.5788135031252778E-5</v>
      </c>
      <c r="H21" s="240">
        <f t="shared" si="1"/>
        <v>0.84364340871909693</v>
      </c>
      <c r="I21" s="259">
        <f t="shared" si="2"/>
        <v>1.2409479110577196E-2</v>
      </c>
      <c r="J21" s="245">
        <f t="shared" si="3"/>
        <v>1.0376210957471186E-3</v>
      </c>
      <c r="K21" s="245">
        <f t="shared" si="4"/>
        <v>1.4077129216998557E-2</v>
      </c>
      <c r="L21" s="263">
        <f>'Main Sheet'!L21</f>
        <v>1.46413191857912E-2</v>
      </c>
    </row>
    <row r="22" spans="2:12">
      <c r="B22" s="248">
        <f>'Main Sheet'!J22</f>
        <v>0.93333333333333335</v>
      </c>
      <c r="C22" s="252">
        <f>'Main Sheet'!Q22</f>
        <v>1.3453519136845326E-2</v>
      </c>
      <c r="D22" s="253">
        <f>'Main Sheet'!O22</f>
        <v>4.2809853560606503E-5</v>
      </c>
      <c r="E22" s="253">
        <f t="shared" si="5"/>
        <v>4.1111484231221703E-3</v>
      </c>
      <c r="F22" s="253">
        <f>'Main Sheet'!P22</f>
        <v>4.1111484231221703E-3</v>
      </c>
      <c r="G22" s="258">
        <f t="shared" si="0"/>
        <v>4.3420364974540161E-5</v>
      </c>
      <c r="H22" s="240">
        <f t="shared" si="1"/>
        <v>0.92899129683587933</v>
      </c>
      <c r="I22" s="259">
        <f t="shared" si="2"/>
        <v>1.3453519136845326E-2</v>
      </c>
      <c r="J22" s="245">
        <f t="shared" si="3"/>
        <v>1.0753659842702352E-3</v>
      </c>
      <c r="K22" s="245">
        <f t="shared" si="4"/>
        <v>1.3884917688947944E-2</v>
      </c>
      <c r="L22" s="263">
        <f>'Main Sheet'!L22</f>
        <v>1.4408535937794099E-2</v>
      </c>
    </row>
    <row r="23" spans="2:12">
      <c r="B23" s="248">
        <f>'Main Sheet'!J23</f>
        <v>1.0166666666666666</v>
      </c>
      <c r="C23" s="252">
        <f>'Main Sheet'!Q23</f>
        <v>1.4438603028881527E-2</v>
      </c>
      <c r="D23" s="253">
        <f>'Main Sheet'!O23</f>
        <v>3.5875862047753403E-5</v>
      </c>
      <c r="E23" s="253">
        <f t="shared" si="5"/>
        <v>3.1956381691220798E-3</v>
      </c>
      <c r="F23" s="253">
        <f>'Main Sheet'!P23</f>
        <v>3.1956381691220798E-3</v>
      </c>
      <c r="G23" s="258">
        <f t="shared" si="0"/>
        <v>5.1505860138143513E-5</v>
      </c>
      <c r="H23" s="240">
        <f t="shared" si="1"/>
        <v>1.0115160806528523</v>
      </c>
      <c r="I23" s="259">
        <f t="shared" si="2"/>
        <v>1.4438603028881527E-2</v>
      </c>
      <c r="J23" s="245">
        <f t="shared" si="3"/>
        <v>1.0793541784585425E-3</v>
      </c>
      <c r="K23" s="245">
        <f t="shared" si="4"/>
        <v>1.3721736196515148E-2</v>
      </c>
      <c r="L23" s="263">
        <f>'Main Sheet'!L23</f>
        <v>1.41959761310989E-2</v>
      </c>
    </row>
    <row r="24" spans="2:12">
      <c r="B24" s="283">
        <f>'Main Sheet'!J24</f>
        <v>1.1416666666666666</v>
      </c>
      <c r="C24" s="274">
        <f>'Main Sheet'!Q24</f>
        <v>1.5887754151766426E-2</v>
      </c>
      <c r="D24" s="275">
        <f>'Main Sheet'!O24</f>
        <v>3.4121216335441701E-5</v>
      </c>
      <c r="E24" s="271">
        <f t="shared" ref="E24:E50" si="6">$C$5</f>
        <v>0</v>
      </c>
      <c r="F24" s="275"/>
      <c r="G24" s="276">
        <f t="shared" si="0"/>
        <v>6.4922836549388137E-5</v>
      </c>
      <c r="H24" s="277">
        <f t="shared" si="1"/>
        <v>1.1351743830117278</v>
      </c>
      <c r="I24" s="278">
        <f t="shared" si="2"/>
        <v>1.5887754151766426E-2</v>
      </c>
      <c r="J24" s="279">
        <f t="shared" si="3"/>
        <v>1.6780560232467207E-5</v>
      </c>
      <c r="K24" s="279">
        <f t="shared" si="4"/>
        <v>1.3965798576525182E-2</v>
      </c>
      <c r="L24" s="263">
        <f>'Main Sheet'!L24</f>
        <v>1.39091143171792E-2</v>
      </c>
    </row>
    <row r="25" spans="2:12">
      <c r="B25" s="248">
        <f>'Main Sheet'!J25</f>
        <v>1.3944444444444444</v>
      </c>
      <c r="C25" s="252">
        <f>'Main Sheet'!Q25</f>
        <v>1.8767499304632916E-2</v>
      </c>
      <c r="D25" s="253">
        <f>'Main Sheet'!O25</f>
        <v>5.8566085079520002E-5</v>
      </c>
      <c r="E25" s="271">
        <f t="shared" si="6"/>
        <v>0</v>
      </c>
      <c r="F25" s="253">
        <f>'Main Sheet'!P25</f>
        <v>2.86489978744877E-6</v>
      </c>
      <c r="G25" s="258">
        <f t="shared" si="0"/>
        <v>9.6773425993474941E-5</v>
      </c>
      <c r="H25" s="240">
        <f t="shared" si="1"/>
        <v>1.3847671018450969</v>
      </c>
      <c r="I25" s="259">
        <f t="shared" si="2"/>
        <v>1.8767499304632916E-2</v>
      </c>
      <c r="J25" s="245">
        <f t="shared" si="3"/>
        <v>5.238324449356615E-5</v>
      </c>
      <c r="K25" s="245">
        <f t="shared" si="4"/>
        <v>1.3509380874535177E-2</v>
      </c>
      <c r="L25" s="263">
        <f>'Main Sheet'!L25</f>
        <v>1.3440130988496999E-2</v>
      </c>
    </row>
    <row r="26" spans="2:12">
      <c r="B26" s="248">
        <f>'Main Sheet'!J26</f>
        <v>1.6472222222222221</v>
      </c>
      <c r="C26" s="252">
        <f>'Main Sheet'!Q26</f>
        <v>2.1581848449377675E-2</v>
      </c>
      <c r="D26" s="253">
        <f>'Main Sheet'!O26</f>
        <v>5.9790908254231802E-5</v>
      </c>
      <c r="E26" s="271">
        <f t="shared" si="6"/>
        <v>0</v>
      </c>
      <c r="F26" s="253">
        <f>'Main Sheet'!P26</f>
        <v>3.9805990237271798E-4</v>
      </c>
      <c r="G26" s="258">
        <f t="shared" si="0"/>
        <v>1.349251973701282E-4</v>
      </c>
      <c r="H26" s="240">
        <f t="shared" si="1"/>
        <v>1.6337297024852093</v>
      </c>
      <c r="I26" s="259">
        <f t="shared" si="2"/>
        <v>2.1581848449377675E-2</v>
      </c>
      <c r="J26" s="245">
        <f t="shared" si="3"/>
        <v>8.7985928741846957E-5</v>
      </c>
      <c r="K26" s="245">
        <f t="shared" si="4"/>
        <v>1.3157168711055104E-2</v>
      </c>
      <c r="L26" s="263">
        <f>'Main Sheet'!L26</f>
        <v>1.30753844269294E-2</v>
      </c>
    </row>
    <row r="27" spans="2:12">
      <c r="B27" s="248">
        <f>'Main Sheet'!J27</f>
        <v>1.9</v>
      </c>
      <c r="C27" s="252">
        <f>'Main Sheet'!Q27</f>
        <v>2.4350789256088266E-2</v>
      </c>
      <c r="D27" s="253">
        <f>'Main Sheet'!O27</f>
        <v>5.4829822161848597E-5</v>
      </c>
      <c r="E27" s="271">
        <f t="shared" si="6"/>
        <v>0</v>
      </c>
      <c r="F27" s="253">
        <f>'Main Sheet'!P27</f>
        <v>5.15152075124352E-4</v>
      </c>
      <c r="G27" s="258">
        <f t="shared" si="0"/>
        <v>1.7936224280599601E-4</v>
      </c>
      <c r="H27" s="240">
        <f t="shared" si="1"/>
        <v>1.8820637757194003</v>
      </c>
      <c r="I27" s="259">
        <f t="shared" si="2"/>
        <v>2.4350789256088266E-2</v>
      </c>
      <c r="J27" s="245">
        <f t="shared" si="3"/>
        <v>1.235886130166858E-4</v>
      </c>
      <c r="K27" s="245">
        <f t="shared" si="4"/>
        <v>1.2878082732834693E-2</v>
      </c>
      <c r="L27" s="263">
        <f>'Main Sheet'!L27</f>
        <v>1.27837911877414E-2</v>
      </c>
    </row>
    <row r="28" spans="2:12">
      <c r="B28" s="248">
        <f>'Main Sheet'!J28</f>
        <v>2.1527777777777777</v>
      </c>
      <c r="C28" s="252">
        <f>'Main Sheet'!Q28</f>
        <v>2.7107324132810206E-2</v>
      </c>
      <c r="D28" s="253">
        <f>'Main Sheet'!O28</f>
        <v>4.7821353099287102E-5</v>
      </c>
      <c r="E28" s="271">
        <f t="shared" si="6"/>
        <v>0</v>
      </c>
      <c r="F28" s="253">
        <f>'Main Sheet'!P28</f>
        <v>5.2556247585177197E-4</v>
      </c>
      <c r="G28" s="258">
        <f t="shared" si="0"/>
        <v>2.3006869458837897E-4</v>
      </c>
      <c r="H28" s="240">
        <f t="shared" si="1"/>
        <v>2.1297709083189398</v>
      </c>
      <c r="I28" s="259">
        <f t="shared" si="2"/>
        <v>2.7107324132810206E-2</v>
      </c>
      <c r="J28" s="245">
        <f t="shared" si="3"/>
        <v>1.5649482770338692E-4</v>
      </c>
      <c r="K28" s="245">
        <f t="shared" si="4"/>
        <v>1.2662312708228235E-2</v>
      </c>
      <c r="L28" s="263">
        <f>'Main Sheet'!L28</f>
        <v>1.25555388508278E-2</v>
      </c>
    </row>
    <row r="29" spans="2:12">
      <c r="B29" s="248">
        <f>'Main Sheet'!J29</f>
        <v>2.4055555555555554</v>
      </c>
      <c r="C29" s="252">
        <f>'Main Sheet'!Q29</f>
        <v>2.9877149068474645E-2</v>
      </c>
      <c r="D29" s="253">
        <f>'Main Sheet'!O29</f>
        <v>4.1560004246722198E-5</v>
      </c>
      <c r="E29" s="271">
        <f t="shared" si="6"/>
        <v>0</v>
      </c>
      <c r="F29" s="253">
        <f>'Main Sheet'!P29</f>
        <v>4.9092370817829204E-4</v>
      </c>
      <c r="G29" s="258">
        <f t="shared" si="0"/>
        <v>2.8702872506420008E-4</v>
      </c>
      <c r="H29" s="240">
        <f t="shared" si="1"/>
        <v>2.3768526830491354</v>
      </c>
      <c r="I29" s="259">
        <f t="shared" si="2"/>
        <v>2.9877149068474645E-2</v>
      </c>
      <c r="J29" s="245">
        <f t="shared" si="3"/>
        <v>1.8940104238636282E-4</v>
      </c>
      <c r="K29" s="245">
        <f t="shared" si="4"/>
        <v>1.2500013646702586E-2</v>
      </c>
      <c r="L29" s="263">
        <f>'Main Sheet'!L29</f>
        <v>1.2380781140401099E-2</v>
      </c>
    </row>
    <row r="30" spans="2:12">
      <c r="B30" s="248">
        <f>'Main Sheet'!J30</f>
        <v>2.6777777777777776</v>
      </c>
      <c r="C30" s="252">
        <f>'Main Sheet'!Q30</f>
        <v>3.2891406400638958E-2</v>
      </c>
      <c r="D30" s="253">
        <f>'Main Sheet'!O30</f>
        <v>3.6741611864081902E-5</v>
      </c>
      <c r="E30" s="271">
        <f t="shared" si="6"/>
        <v>0</v>
      </c>
      <c r="F30" s="253">
        <f>'Main Sheet'!P30</f>
        <v>4.39619657128235E-4</v>
      </c>
      <c r="G30" s="258">
        <f t="shared" si="0"/>
        <v>3.5534583562234266E-4</v>
      </c>
      <c r="H30" s="240">
        <f t="shared" si="1"/>
        <v>2.6422431942155433</v>
      </c>
      <c r="I30" s="259">
        <f t="shared" si="2"/>
        <v>3.2891406400638958E-2</v>
      </c>
      <c r="J30" s="245">
        <f t="shared" si="3"/>
        <v>2.3049412071793584E-4</v>
      </c>
      <c r="K30" s="245">
        <f t="shared" si="4"/>
        <v>1.237276126900917E-2</v>
      </c>
      <c r="L30" s="263">
        <f>'Main Sheet'!L30</f>
        <v>1.22401372957129E-2</v>
      </c>
    </row>
    <row r="31" spans="2:12">
      <c r="B31" s="248">
        <f>'Main Sheet'!J31</f>
        <v>2.9305555555555554</v>
      </c>
      <c r="C31" s="252">
        <f>'Main Sheet'!Q31</f>
        <v>3.571508846192066E-2</v>
      </c>
      <c r="D31" s="253">
        <f>'Main Sheet'!O31</f>
        <v>3.2092793713635402E-5</v>
      </c>
      <c r="E31" s="271">
        <f t="shared" si="6"/>
        <v>0</v>
      </c>
      <c r="F31" s="253">
        <f>'Main Sheet'!P31</f>
        <v>3.9308399326224401E-4</v>
      </c>
      <c r="G31" s="258">
        <f t="shared" si="0"/>
        <v>4.2524366782545011E-4</v>
      </c>
      <c r="H31" s="240">
        <f t="shared" si="1"/>
        <v>2.8880311887730103</v>
      </c>
      <c r="I31" s="259">
        <f t="shared" si="2"/>
        <v>3.571508846192066E-2</v>
      </c>
      <c r="J31" s="245">
        <f t="shared" si="3"/>
        <v>2.6340033542888969E-4</v>
      </c>
      <c r="K31" s="245">
        <f t="shared" si="4"/>
        <v>1.228730569320512E-2</v>
      </c>
      <c r="L31" s="263">
        <f>'Main Sheet'!L31</f>
        <v>1.21422699303131E-2</v>
      </c>
    </row>
    <row r="32" spans="2:12">
      <c r="B32" s="248">
        <f>'Main Sheet'!J32</f>
        <v>3.1638888888888888</v>
      </c>
      <c r="C32" s="252">
        <f>'Main Sheet'!Q32</f>
        <v>3.8334646821030403E-2</v>
      </c>
      <c r="D32" s="253">
        <f>'Main Sheet'!O32</f>
        <v>2.8058226002183701E-5</v>
      </c>
      <c r="E32" s="271">
        <f t="shared" si="6"/>
        <v>0</v>
      </c>
      <c r="F32" s="253">
        <f>'Main Sheet'!P32</f>
        <v>3.5143290751953998E-4</v>
      </c>
      <c r="G32" s="258">
        <f t="shared" si="0"/>
        <v>4.9527261088822439E-4</v>
      </c>
      <c r="H32" s="240">
        <f t="shared" si="1"/>
        <v>3.1143616278000663</v>
      </c>
      <c r="I32" s="259">
        <f t="shared" si="2"/>
        <v>3.8334646821030403E-2</v>
      </c>
      <c r="J32" s="245">
        <f t="shared" si="3"/>
        <v>2.89285738017896E-4</v>
      </c>
      <c r="K32" s="245">
        <f t="shared" si="4"/>
        <v>1.2227128676600075E-2</v>
      </c>
      <c r="L32" s="263">
        <f>'Main Sheet'!L32</f>
        <v>1.20706553233487E-2</v>
      </c>
    </row>
    <row r="33" spans="2:12">
      <c r="B33" s="248">
        <f>'Main Sheet'!J33</f>
        <v>3.4361111111111109</v>
      </c>
      <c r="C33" s="252">
        <f>'Main Sheet'!Q33</f>
        <v>4.1413492332589043E-2</v>
      </c>
      <c r="D33" s="253">
        <f>'Main Sheet'!O33</f>
        <v>2.50662163826301E-5</v>
      </c>
      <c r="E33" s="271">
        <f t="shared" si="6"/>
        <v>0</v>
      </c>
      <c r="F33" s="253">
        <f>'Main Sheet'!P33</f>
        <v>3.1233165547898798E-4</v>
      </c>
      <c r="G33" s="258">
        <f t="shared" si="0"/>
        <v>5.8363905208329574E-4</v>
      </c>
      <c r="H33" s="240">
        <f t="shared" si="1"/>
        <v>3.3777472059027813</v>
      </c>
      <c r="I33" s="259">
        <f t="shared" si="2"/>
        <v>4.1413492332589043E-2</v>
      </c>
      <c r="J33" s="245">
        <f t="shared" si="3"/>
        <v>3.3037881634837273E-4</v>
      </c>
      <c r="K33" s="245">
        <f t="shared" si="4"/>
        <v>1.2174211084510377E-2</v>
      </c>
      <c r="L33" s="263">
        <f>'Main Sheet'!L33</f>
        <v>1.2004417173286999E-2</v>
      </c>
    </row>
    <row r="34" spans="2:12">
      <c r="B34" s="248">
        <f>'Main Sheet'!J34</f>
        <v>3.6888888888888891</v>
      </c>
      <c r="C34" s="252">
        <f>'Main Sheet'!Q34</f>
        <v>4.4295340039849675E-2</v>
      </c>
      <c r="D34" s="253">
        <f>'Main Sheet'!O34</f>
        <v>2.2318086385140302E-5</v>
      </c>
      <c r="E34" s="271">
        <f t="shared" si="6"/>
        <v>0</v>
      </c>
      <c r="F34" s="253">
        <f>'Main Sheet'!P34</f>
        <v>2.8309095494257299E-4</v>
      </c>
      <c r="G34" s="258">
        <f t="shared" si="0"/>
        <v>6.7210531293063539E-4</v>
      </c>
      <c r="H34" s="240">
        <f t="shared" si="1"/>
        <v>3.6216783575958256</v>
      </c>
      <c r="I34" s="259">
        <f t="shared" si="2"/>
        <v>4.4295340039849675E-2</v>
      </c>
      <c r="J34" s="245">
        <f t="shared" si="3"/>
        <v>3.6328503106199654E-4</v>
      </c>
      <c r="K34" s="245">
        <f t="shared" si="4"/>
        <v>1.21407296847965E-2</v>
      </c>
      <c r="L34" s="263">
        <f>'Main Sheet'!L34</f>
        <v>1.19585889302119E-2</v>
      </c>
    </row>
    <row r="35" spans="2:12">
      <c r="B35" s="248">
        <f>'Main Sheet'!J35</f>
        <v>3.9416666666666669</v>
      </c>
      <c r="C35" s="252">
        <f>'Main Sheet'!Q35</f>
        <v>4.7209948096844936E-2</v>
      </c>
      <c r="D35" s="253">
        <f>'Main Sheet'!O35</f>
        <v>1.9988443211299098E-5</v>
      </c>
      <c r="E35" s="271">
        <f t="shared" si="6"/>
        <v>0</v>
      </c>
      <c r="F35" s="253">
        <f>'Main Sheet'!P35</f>
        <v>2.5992530326081798E-4</v>
      </c>
      <c r="G35" s="258">
        <f t="shared" si="0"/>
        <v>7.6672982459970119E-4</v>
      </c>
      <c r="H35" s="240">
        <f t="shared" si="1"/>
        <v>3.8649936842066968</v>
      </c>
      <c r="I35" s="259">
        <f t="shared" si="2"/>
        <v>4.7209948096844936E-2</v>
      </c>
      <c r="J35" s="245">
        <f t="shared" si="3"/>
        <v>3.9619124574664379E-4</v>
      </c>
      <c r="K35" s="245">
        <f t="shared" si="4"/>
        <v>1.2121416227967351E-2</v>
      </c>
      <c r="L35" s="263">
        <f>'Main Sheet'!L35</f>
        <v>1.1926949881040301E-2</v>
      </c>
    </row>
    <row r="36" spans="2:12">
      <c r="B36" s="248">
        <f>'Main Sheet'!J36</f>
        <v>4.1944444444444446</v>
      </c>
      <c r="C36" s="252">
        <f>'Main Sheet'!Q36</f>
        <v>5.0164593259325305E-2</v>
      </c>
      <c r="D36" s="253">
        <f>'Main Sheet'!O36</f>
        <v>1.7999631361381899E-5</v>
      </c>
      <c r="E36" s="271">
        <f t="shared" si="6"/>
        <v>0</v>
      </c>
      <c r="F36" s="253">
        <f>'Main Sheet'!P36</f>
        <v>2.41743896530161E-4</v>
      </c>
      <c r="G36" s="258">
        <f t="shared" si="0"/>
        <v>8.6749704005883999E-4</v>
      </c>
      <c r="H36" s="240">
        <f t="shared" si="1"/>
        <v>4.1076947404385606</v>
      </c>
      <c r="I36" s="259">
        <f t="shared" si="2"/>
        <v>5.0164593259325305E-2</v>
      </c>
      <c r="J36" s="245">
        <f t="shared" si="3"/>
        <v>4.2909746043214139E-4</v>
      </c>
      <c r="K36" s="245">
        <f t="shared" si="4"/>
        <v>1.2115440374106296E-2</v>
      </c>
      <c r="L36" s="263">
        <f>'Main Sheet'!L36</f>
        <v>1.19086695503613E-2</v>
      </c>
    </row>
    <row r="37" spans="2:12">
      <c r="B37" s="248">
        <f>'Main Sheet'!J37</f>
        <v>4.447222222222222</v>
      </c>
      <c r="C37" s="252">
        <f>'Main Sheet'!Q37</f>
        <v>5.3168424487957555E-2</v>
      </c>
      <c r="D37" s="253">
        <f>'Main Sheet'!O37</f>
        <v>1.6290214060791799E-5</v>
      </c>
      <c r="E37" s="271">
        <f t="shared" si="6"/>
        <v>0</v>
      </c>
      <c r="F37" s="253">
        <f>'Main Sheet'!P37</f>
        <v>2.2775377833338001E-4</v>
      </c>
      <c r="G37" s="258">
        <f t="shared" si="0"/>
        <v>9.7439145152630855E-4</v>
      </c>
      <c r="H37" s="240">
        <f t="shared" si="1"/>
        <v>4.3497830770695911</v>
      </c>
      <c r="I37" s="259">
        <f t="shared" si="2"/>
        <v>5.3168424487957555E-2</v>
      </c>
      <c r="J37" s="245">
        <f t="shared" si="3"/>
        <v>4.6200367639771556E-4</v>
      </c>
      <c r="K37" s="245">
        <f t="shared" si="4"/>
        <v>1.2122581559314555E-2</v>
      </c>
      <c r="L37" s="263">
        <f>'Main Sheet'!L37</f>
        <v>1.19035272607618E-2</v>
      </c>
    </row>
    <row r="38" spans="2:12">
      <c r="B38" s="248">
        <f>'Main Sheet'!J38</f>
        <v>4.7</v>
      </c>
      <c r="C38" s="252">
        <f>'Main Sheet'!Q38</f>
        <v>5.6232139831563548E-2</v>
      </c>
      <c r="D38" s="253">
        <f>'Main Sheet'!O38</f>
        <v>1.48114262634212E-5</v>
      </c>
      <c r="E38" s="271">
        <f t="shared" si="6"/>
        <v>0</v>
      </c>
      <c r="F38" s="253">
        <f>'Main Sheet'!P38</f>
        <v>2.17333735956948E-4</v>
      </c>
      <c r="G38" s="258">
        <f t="shared" si="0"/>
        <v>1.0873975903710953E-3</v>
      </c>
      <c r="H38" s="240">
        <f t="shared" si="1"/>
        <v>4.5912602409628906</v>
      </c>
      <c r="I38" s="259">
        <f t="shared" si="2"/>
        <v>5.6232139831563548E-2</v>
      </c>
      <c r="J38" s="245">
        <f t="shared" si="3"/>
        <v>4.9490989116534093E-4</v>
      </c>
      <c r="K38" s="245">
        <f t="shared" si="4"/>
        <v>1.214299627156425E-2</v>
      </c>
      <c r="L38" s="263">
        <f>'Main Sheet'!L38</f>
        <v>1.19116794027894E-2</v>
      </c>
    </row>
    <row r="39" spans="2:12">
      <c r="B39" s="248">
        <f>'Main Sheet'!J39</f>
        <v>4.9527777777777775</v>
      </c>
      <c r="C39" s="252">
        <f>'Main Sheet'!Q39</f>
        <v>5.9366623150568419E-2</v>
      </c>
      <c r="D39" s="253">
        <f>'Main Sheet'!O39</f>
        <v>1.3524353715486999E-5</v>
      </c>
      <c r="E39" s="271">
        <f t="shared" si="6"/>
        <v>0</v>
      </c>
      <c r="F39" s="253">
        <f>'Main Sheet'!P39</f>
        <v>2.0793810182835501E-4</v>
      </c>
      <c r="G39" s="258">
        <f t="shared" si="0"/>
        <v>1.2065000270141013E-3</v>
      </c>
      <c r="H39" s="240">
        <f t="shared" si="1"/>
        <v>4.8321277750763674</v>
      </c>
      <c r="I39" s="259">
        <f t="shared" si="2"/>
        <v>5.9366623150568419E-2</v>
      </c>
      <c r="J39" s="245">
        <f t="shared" si="3"/>
        <v>5.278161058230572E-4</v>
      </c>
      <c r="K39" s="245">
        <f t="shared" si="4"/>
        <v>1.2176846575929084E-2</v>
      </c>
      <c r="L39" s="263">
        <f>'Main Sheet'!L39</f>
        <v>1.1933287956098E-2</v>
      </c>
    </row>
    <row r="40" spans="2:12" ht="16" thickBot="1">
      <c r="B40" s="284">
        <f>'Main Sheet'!J40</f>
        <v>5.2055999999999996</v>
      </c>
      <c r="C40" s="265">
        <f>'Main Sheet'!Q40</f>
        <v>6.2580293169114037E-2</v>
      </c>
      <c r="D40" s="266">
        <f>'Main Sheet'!O40</f>
        <v>1.2326160831320199E-5</v>
      </c>
      <c r="E40" s="272">
        <f t="shared" si="6"/>
        <v>0</v>
      </c>
      <c r="F40" s="266">
        <f>'Main Sheet'!P40</f>
        <v>2.0089420012922701E-4</v>
      </c>
      <c r="G40" s="267">
        <f t="shared" si="0"/>
        <v>1.3317059148662037E-3</v>
      </c>
      <c r="H40" s="241">
        <f t="shared" si="1"/>
        <v>5.0724294085133792</v>
      </c>
      <c r="I40" s="268">
        <f t="shared" si="2"/>
        <v>6.2580293169114037E-2</v>
      </c>
      <c r="J40" s="269">
        <f t="shared" si="3"/>
        <v>5.5749881455431421E-4</v>
      </c>
      <c r="K40" s="269">
        <f t="shared" si="4"/>
        <v>1.2223999092650817E-2</v>
      </c>
      <c r="L40" s="263">
        <f>'Main Sheet'!L40</f>
        <v>1.19682173176898E-2</v>
      </c>
    </row>
    <row r="41" spans="2:12" ht="16" thickTop="1">
      <c r="B41" s="248">
        <f>'Main Sheet'!J41</f>
        <v>6.021917808219178</v>
      </c>
      <c r="C41" s="252">
        <f>'Main Sheet'!Q41</f>
        <v>7.3809895717118643E-2</v>
      </c>
      <c r="D41" s="253">
        <f>'Main Sheet'!O41</f>
        <v>2.2307002257038999E-5</v>
      </c>
      <c r="E41" s="271">
        <f t="shared" si="6"/>
        <v>0</v>
      </c>
      <c r="F41" s="253"/>
      <c r="G41" s="258">
        <f t="shared" si="0"/>
        <v>1.7773201411688166E-3</v>
      </c>
      <c r="H41" s="240">
        <f t="shared" si="1"/>
        <v>5.8441857941022963</v>
      </c>
      <c r="I41" s="259">
        <f t="shared" si="2"/>
        <v>7.3809895717118643E-2</v>
      </c>
      <c r="J41" s="245">
        <f t="shared" si="3"/>
        <v>1.5524504989466786E-3</v>
      </c>
      <c r="K41" s="245">
        <f t="shared" si="4"/>
        <v>1.2423117184812172E-2</v>
      </c>
      <c r="L41" s="263">
        <f>'Main Sheet'!L41</f>
        <v>1.21280098966301E-2</v>
      </c>
    </row>
    <row r="42" spans="2:12">
      <c r="B42" s="248">
        <f>'Main Sheet'!J42</f>
        <v>7.0273972602739727</v>
      </c>
      <c r="C42" s="252">
        <f>'Main Sheet'!Q42</f>
        <v>8.8321553225030144E-2</v>
      </c>
      <c r="D42" s="253">
        <f>'Main Sheet'!O42</f>
        <v>3.1054140833488803E-5</v>
      </c>
      <c r="E42" s="271">
        <f t="shared" si="6"/>
        <v>0</v>
      </c>
      <c r="F42" s="253"/>
      <c r="G42" s="258">
        <f t="shared" si="0"/>
        <v>2.4123771370745573E-3</v>
      </c>
      <c r="H42" s="240">
        <f t="shared" si="1"/>
        <v>6.786159546566517</v>
      </c>
      <c r="I42" s="259">
        <f t="shared" si="2"/>
        <v>8.8321553225030144E-2</v>
      </c>
      <c r="J42" s="245">
        <f t="shared" si="3"/>
        <v>3.4090946227688366E-3</v>
      </c>
      <c r="K42" s="245">
        <f t="shared" si="4"/>
        <v>1.266889856277306E-2</v>
      </c>
      <c r="L42" s="263">
        <f>'Main Sheet'!L42</f>
        <v>1.2325646468063599E-2</v>
      </c>
    </row>
    <row r="43" spans="2:12">
      <c r="B43" s="248">
        <f>'Main Sheet'!J43</f>
        <v>8.0273972602739718</v>
      </c>
      <c r="C43" s="252">
        <f>'Main Sheet'!Q43</f>
        <v>0.10373926781261454</v>
      </c>
      <c r="D43" s="253">
        <f>'Main Sheet'!O43</f>
        <v>3.2234484455537301E-5</v>
      </c>
      <c r="E43" s="271">
        <f t="shared" si="6"/>
        <v>0</v>
      </c>
      <c r="F43" s="253"/>
      <c r="G43" s="258">
        <f t="shared" si="0"/>
        <v>3.1374450431727041E-3</v>
      </c>
      <c r="H43" s="240">
        <f t="shared" si="1"/>
        <v>7.7136527559567014</v>
      </c>
      <c r="I43" s="259">
        <f t="shared" si="2"/>
        <v>0.10373926781261454</v>
      </c>
      <c r="J43" s="245">
        <f t="shared" si="3"/>
        <v>5.2356249308123538E-3</v>
      </c>
      <c r="K43" s="245">
        <f t="shared" si="4"/>
        <v>1.2987883495730065E-2</v>
      </c>
      <c r="L43" s="263">
        <f>'Main Sheet'!L43</f>
        <v>1.25970673153014E-2</v>
      </c>
    </row>
    <row r="44" spans="2:12">
      <c r="B44" s="248">
        <f>'Main Sheet'!J44</f>
        <v>9.0273972602739718</v>
      </c>
      <c r="C44" s="252">
        <f>'Main Sheet'!Q44</f>
        <v>0.11988323648514754</v>
      </c>
      <c r="D44" s="253">
        <f>'Main Sheet'!O44</f>
        <v>3.0798718937494599E-5</v>
      </c>
      <c r="E44" s="271">
        <f t="shared" si="6"/>
        <v>0</v>
      </c>
      <c r="F44" s="253"/>
      <c r="G44" s="258">
        <f t="shared" si="0"/>
        <v>3.95480006557035E-3</v>
      </c>
      <c r="H44" s="240">
        <f t="shared" si="1"/>
        <v>8.6319172537169369</v>
      </c>
      <c r="I44" s="259">
        <f t="shared" si="2"/>
        <v>0.11988323648514754</v>
      </c>
      <c r="J44" s="245">
        <f t="shared" si="3"/>
        <v>7.0621552400355805E-3</v>
      </c>
      <c r="K44" s="245">
        <f t="shared" si="4"/>
        <v>1.3326871019637494E-2</v>
      </c>
      <c r="L44" s="263">
        <f>'Main Sheet'!L44</f>
        <v>1.2888805468247199E-2</v>
      </c>
    </row>
    <row r="45" spans="2:12">
      <c r="B45" s="248">
        <f>'Main Sheet'!J45</f>
        <v>10.024657534246575</v>
      </c>
      <c r="C45" s="252">
        <f>'Main Sheet'!Q45</f>
        <v>0.13670340433163733</v>
      </c>
      <c r="D45" s="253">
        <f>'Main Sheet'!O45</f>
        <v>2.8469090877265001E-5</v>
      </c>
      <c r="E45" s="271">
        <f t="shared" si="6"/>
        <v>0</v>
      </c>
      <c r="F45" s="253"/>
      <c r="G45" s="258">
        <f t="shared" si="0"/>
        <v>4.8609102867224509E-3</v>
      </c>
      <c r="H45" s="240">
        <f t="shared" si="1"/>
        <v>9.5385665055743303</v>
      </c>
      <c r="I45" s="259">
        <f t="shared" si="2"/>
        <v>0.13670340433163733</v>
      </c>
      <c r="J45" s="245">
        <f t="shared" si="3"/>
        <v>8.8737512196584156E-3</v>
      </c>
      <c r="K45" s="245">
        <f t="shared" si="4"/>
        <v>1.3679014823206794E-2</v>
      </c>
      <c r="L45" s="263">
        <f>'Main Sheet'!L45</f>
        <v>1.31941402064941E-2</v>
      </c>
    </row>
    <row r="46" spans="2:12">
      <c r="B46" s="248">
        <f>'Main Sheet'!J46</f>
        <v>12.024657534246575</v>
      </c>
      <c r="C46" s="252">
        <f>'Main Sheet'!Q46</f>
        <v>0.17654857292423731</v>
      </c>
      <c r="D46" s="253">
        <f>'Main Sheet'!O46</f>
        <v>4.3018762846658801E-5</v>
      </c>
      <c r="E46" s="271">
        <f t="shared" si="6"/>
        <v>0</v>
      </c>
      <c r="F46" s="253"/>
      <c r="G46" s="258">
        <f t="shared" si="0"/>
        <v>6.9483463090989159E-3</v>
      </c>
      <c r="H46" s="240">
        <f t="shared" si="1"/>
        <v>11.329822903336684</v>
      </c>
      <c r="I46" s="259">
        <f t="shared" si="2"/>
        <v>0.17654857292423731</v>
      </c>
      <c r="J46" s="245">
        <f t="shared" si="3"/>
        <v>2.2804330417914978E-2</v>
      </c>
      <c r="K46" s="245">
        <f t="shared" si="4"/>
        <v>1.4311821649327464E-2</v>
      </c>
      <c r="L46" s="263">
        <f>'Main Sheet'!L46</f>
        <v>1.37339974591432E-2</v>
      </c>
    </row>
    <row r="47" spans="2:12">
      <c r="B47" s="248">
        <f>'Main Sheet'!J47</f>
        <v>15.03013698630137</v>
      </c>
      <c r="C47" s="252">
        <f>'Main Sheet'!Q47</f>
        <v>0.25059935867160682</v>
      </c>
      <c r="D47" s="253">
        <f>'Main Sheet'!O47</f>
        <v>6.8850149065355999E-5</v>
      </c>
      <c r="E47" s="271">
        <f t="shared" si="6"/>
        <v>0</v>
      </c>
      <c r="F47" s="253"/>
      <c r="G47" s="258">
        <f t="shared" si="0"/>
        <v>1.0749993925577428E-2</v>
      </c>
      <c r="H47" s="240">
        <f t="shared" si="1"/>
        <v>13.955137593743627</v>
      </c>
      <c r="I47" s="259">
        <f t="shared" si="2"/>
        <v>0.25059935867160682</v>
      </c>
      <c r="J47" s="245">
        <f t="shared" si="3"/>
        <v>6.972459157595054E-2</v>
      </c>
      <c r="K47" s="245">
        <f t="shared" si="4"/>
        <v>1.5068861781874093E-2</v>
      </c>
      <c r="L47" s="263">
        <f>'Main Sheet'!L47</f>
        <v>1.43536463697826E-2</v>
      </c>
    </row>
    <row r="48" spans="2:12">
      <c r="B48" s="248">
        <f>'Main Sheet'!J48</f>
        <v>20.035616438356165</v>
      </c>
      <c r="C48" s="252">
        <f>'Main Sheet'!Q48</f>
        <v>0.43063659987244385</v>
      </c>
      <c r="D48" s="253">
        <f>'Main Sheet'!O48</f>
        <v>1.13060728754062E-4</v>
      </c>
      <c r="E48" s="271">
        <f t="shared" si="6"/>
        <v>0</v>
      </c>
      <c r="F48" s="253"/>
      <c r="G48" s="258">
        <f t="shared" si="0"/>
        <v>1.8795366650659985E-2</v>
      </c>
      <c r="H48" s="240">
        <f t="shared" si="1"/>
        <v>18.156079773290166</v>
      </c>
      <c r="I48" s="259">
        <f t="shared" si="2"/>
        <v>0.43063659987244385</v>
      </c>
      <c r="J48" s="245">
        <f t="shared" si="3"/>
        <v>0.26153264463543469</v>
      </c>
      <c r="K48" s="245">
        <f t="shared" si="4"/>
        <v>1.5904958311905658E-2</v>
      </c>
      <c r="L48" s="263">
        <f>'Main Sheet'!L48</f>
        <v>1.4966870961243699E-2</v>
      </c>
    </row>
    <row r="49" spans="2:12">
      <c r="B49" s="248">
        <f>'Main Sheet'!J49</f>
        <v>25.041095890410958</v>
      </c>
      <c r="C49" s="252">
        <f>'Main Sheet'!Q49</f>
        <v>0.62321942121159091</v>
      </c>
      <c r="D49" s="253">
        <f>'Main Sheet'!O49</f>
        <v>1.11992107626683E-4</v>
      </c>
      <c r="E49" s="271">
        <f t="shared" si="6"/>
        <v>0</v>
      </c>
      <c r="F49" s="253"/>
      <c r="G49" s="258">
        <f t="shared" si="0"/>
        <v>2.8891752614925714E-2</v>
      </c>
      <c r="H49" s="240">
        <f t="shared" si="1"/>
        <v>22.151920628918386</v>
      </c>
      <c r="I49" s="259">
        <f t="shared" si="2"/>
        <v>0.62321942121159091</v>
      </c>
      <c r="J49" s="245">
        <f t="shared" si="3"/>
        <v>0.48787942046834182</v>
      </c>
      <c r="K49" s="245">
        <f t="shared" si="4"/>
        <v>1.6300063918075074E-2</v>
      </c>
      <c r="L49" s="263">
        <f>'Main Sheet'!L49</f>
        <v>1.5146298746045801E-2</v>
      </c>
    </row>
    <row r="50" spans="2:12" ht="16" thickBot="1">
      <c r="B50" s="249">
        <f>'Main Sheet'!J50</f>
        <v>30.043835616438358</v>
      </c>
      <c r="C50" s="254">
        <f>'Main Sheet'!Q50</f>
        <v>0.81227493381589289</v>
      </c>
      <c r="D50" s="255">
        <f>'Main Sheet'!O50</f>
        <v>9.8326283979141804E-5</v>
      </c>
      <c r="E50" s="273">
        <f t="shared" si="6"/>
        <v>0</v>
      </c>
      <c r="F50" s="255"/>
      <c r="G50" s="260">
        <f t="shared" si="0"/>
        <v>4.0931905778358875E-2</v>
      </c>
      <c r="H50" s="246">
        <f>(1/$C$3) * (1-EXP(-$C$3 * B50))</f>
        <v>25.95064503860247</v>
      </c>
      <c r="I50" s="261">
        <f t="shared" si="2"/>
        <v>0.81227493381589289</v>
      </c>
      <c r="J50" s="247">
        <f t="shared" si="3"/>
        <v>0.71385933103598709</v>
      </c>
      <c r="K50" s="247">
        <f t="shared" si="4"/>
        <v>1.6518435941805056E-2</v>
      </c>
      <c r="L50" s="264">
        <f>'Main Sheet'!L50</f>
        <v>1.51560367463827E-2</v>
      </c>
    </row>
    <row r="51" spans="2:12" ht="15" customHeight="1">
      <c r="B51" s="329" t="s">
        <v>501</v>
      </c>
      <c r="C51" s="330"/>
      <c r="D51" s="330"/>
      <c r="E51" s="330"/>
      <c r="F51" s="331"/>
    </row>
    <row r="52" spans="2:12">
      <c r="B52" s="332"/>
      <c r="C52" s="333"/>
      <c r="D52" s="333"/>
      <c r="E52" s="333"/>
      <c r="F52" s="334"/>
    </row>
    <row r="53" spans="2:12">
      <c r="B53" s="332"/>
      <c r="C53" s="333"/>
      <c r="D53" s="333"/>
      <c r="E53" s="333"/>
      <c r="F53" s="334"/>
    </row>
    <row r="54" spans="2:12" ht="16" thickBot="1">
      <c r="B54" s="335"/>
      <c r="C54" s="336"/>
      <c r="D54" s="336"/>
      <c r="E54" s="336"/>
      <c r="F54" s="337"/>
    </row>
  </sheetData>
  <mergeCells count="10">
    <mergeCell ref="B5:B6"/>
    <mergeCell ref="C5:C6"/>
    <mergeCell ref="B51:F54"/>
    <mergeCell ref="G9:J9"/>
    <mergeCell ref="B1:C1"/>
    <mergeCell ref="B9:B10"/>
    <mergeCell ref="C9:C10"/>
    <mergeCell ref="D9:D10"/>
    <mergeCell ref="E9:E10"/>
    <mergeCell ref="F9:F10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98669-CA79-4F4A-93E9-8CA9C378E57B}">
  <dimension ref="B1:V605"/>
  <sheetViews>
    <sheetView tabSelected="1" zoomScale="108" workbookViewId="0">
      <selection activeCell="G22" sqref="G22"/>
    </sheetView>
  </sheetViews>
  <sheetFormatPr baseColWidth="10" defaultRowHeight="15"/>
  <cols>
    <col min="2" max="2" width="17" bestFit="1" customWidth="1"/>
    <col min="5" max="5" width="12.1640625" bestFit="1" customWidth="1"/>
    <col min="8" max="8" width="11.83203125" bestFit="1" customWidth="1"/>
    <col min="21" max="22" width="10.83203125" style="32"/>
  </cols>
  <sheetData>
    <row r="1" spans="2:22" ht="16" thickBot="1"/>
    <row r="2" spans="2:22">
      <c r="U2" s="346" t="s">
        <v>516</v>
      </c>
      <c r="V2" s="347"/>
    </row>
    <row r="3" spans="2:22" ht="16" customHeight="1" thickBot="1">
      <c r="U3" s="348"/>
      <c r="V3" s="349"/>
    </row>
    <row r="4" spans="2:22" ht="16" customHeight="1" thickBot="1">
      <c r="B4" s="360" t="s">
        <v>504</v>
      </c>
      <c r="C4" s="351"/>
      <c r="E4" s="342" t="s">
        <v>484</v>
      </c>
      <c r="F4" s="356" t="s">
        <v>496</v>
      </c>
      <c r="G4" s="358" t="s">
        <v>503</v>
      </c>
      <c r="H4" s="358" t="s">
        <v>511</v>
      </c>
      <c r="U4" s="352" t="s">
        <v>515</v>
      </c>
      <c r="V4" s="347" t="s">
        <v>503</v>
      </c>
    </row>
    <row r="5" spans="2:22" ht="16" customHeight="1" thickBot="1">
      <c r="B5" s="315" t="s">
        <v>506</v>
      </c>
      <c r="C5" s="311">
        <v>1.8354159909859644E-2</v>
      </c>
      <c r="E5" s="355"/>
      <c r="F5" s="357"/>
      <c r="G5" s="359"/>
      <c r="H5" s="359"/>
      <c r="U5" s="353"/>
      <c r="V5" s="349"/>
    </row>
    <row r="6" spans="2:22" ht="16" customHeight="1">
      <c r="B6" s="316" t="s">
        <v>505</v>
      </c>
      <c r="C6" s="312">
        <v>-2.2107292137249135E-3</v>
      </c>
      <c r="E6" s="294">
        <f>'R(0, T)'!B11</f>
        <v>1.1111111111111099E-2</v>
      </c>
      <c r="F6" s="287"/>
      <c r="G6" s="287"/>
      <c r="H6" s="288"/>
      <c r="U6" s="293">
        <v>0.05</v>
      </c>
      <c r="V6" s="244">
        <f>$C$5 + $C$6*((1-EXP(-U6/$C$9)) / (U6/$C$9)) + $C$7*(((1-EXP(-U6/$C$9)) / (U6/$C$9)) - EXP(-U6/$C$9)) + $C$8*(((1-EXP(-U6/$C$10)) / (U6/$C$10)) - EXP(-U6/$C$10))</f>
        <v>1.6000183650388636E-2</v>
      </c>
    </row>
    <row r="7" spans="2:22" ht="16" customHeight="1">
      <c r="B7" s="316" t="s">
        <v>507</v>
      </c>
      <c r="C7" s="312">
        <v>-9.9219055177919915E-4</v>
      </c>
      <c r="E7" s="295">
        <f>'R(0, T)'!B12</f>
        <v>8.3333333333333329E-2</v>
      </c>
      <c r="F7" s="289">
        <f>'R(0, T)'!K12</f>
        <v>1.5751518285211642E-2</v>
      </c>
      <c r="G7" s="289">
        <f>$C$5 + $C$6*((1-EXP(-E7/$C$9)) / (E7/$C$9)) + $C$7*(((1-EXP(-E7/$C$9)) / (E7/$C$9)) - EXP(-E7/$C$9)) + $C$8*(((1-EXP(-E7/$C$10)) / (E7/$C$10)) - EXP(-E7/$C$10))</f>
        <v>1.5907095218898694E-2</v>
      </c>
      <c r="H7" s="290">
        <f>(F7-G7)^2</f>
        <v>2.4204182295465472E-8</v>
      </c>
      <c r="U7" s="263">
        <v>0.1</v>
      </c>
      <c r="V7" s="245">
        <f t="shared" ref="V7:V70" si="0">$C$5 + $C$6*((1-EXP(-U7/$C$9)) / (U7/$C$9)) + $C$7*(((1-EXP(-U7/$C$9)) / (U7/$C$9)) - EXP(-U7/$C$9)) + $C$8*(((1-EXP(-U7/$C$10)) / (U7/$C$10)) - EXP(-U7/$C$10))</f>
        <v>1.5861257406255529E-2</v>
      </c>
    </row>
    <row r="8" spans="2:22" ht="16" customHeight="1">
      <c r="B8" s="316" t="s">
        <v>508</v>
      </c>
      <c r="C8" s="312">
        <v>-1.907356365628152E-2</v>
      </c>
      <c r="E8" s="295">
        <f>'R(0, T)'!B13</f>
        <v>0.16944444444444445</v>
      </c>
      <c r="F8" s="289">
        <f>'R(0, T)'!K13</f>
        <v>1.5669197068133175E-2</v>
      </c>
      <c r="G8" s="289">
        <f t="shared" ref="G8:G44" si="1">$C$5 + $C$6*((1-EXP(-E8/$C$9)) / (E8/$C$9)) + $C$7*(((1-EXP(-E8/$C$9)) / (E8/$C$9)) - EXP(-E8/$C$9)) + $C$8*(((1-EXP(-E8/$C$10)) / (E8/$C$10)) - EXP(-E8/$C$10))</f>
        <v>1.5675200556452783E-2</v>
      </c>
      <c r="H8" s="290">
        <f t="shared" ref="H8:H45" si="2">(F8-G8)^2</f>
        <v>3.6041872003668786E-11</v>
      </c>
      <c r="U8" s="263">
        <v>0.15000000000000002</v>
      </c>
      <c r="V8" s="245">
        <f t="shared" si="0"/>
        <v>1.5726506234450956E-2</v>
      </c>
    </row>
    <row r="9" spans="2:22" ht="16" customHeight="1">
      <c r="B9" s="316" t="s">
        <v>509</v>
      </c>
      <c r="C9" s="312">
        <v>0.76681321416666159</v>
      </c>
      <c r="E9" s="295">
        <f>'R(0, T)'!B14</f>
        <v>0.25277777777777777</v>
      </c>
      <c r="F9" s="289">
        <f>'R(0, T)'!K14</f>
        <v>1.5560733450082838E-2</v>
      </c>
      <c r="G9" s="289">
        <f t="shared" si="1"/>
        <v>1.5462049951660421E-2</v>
      </c>
      <c r="H9" s="290">
        <f t="shared" si="2"/>
        <v>9.7384328608871071E-9</v>
      </c>
      <c r="U9" s="263">
        <v>0.2</v>
      </c>
      <c r="V9" s="245">
        <f t="shared" si="0"/>
        <v>1.5595791848858344E-2</v>
      </c>
    </row>
    <row r="10" spans="2:22" ht="16" customHeight="1" thickBot="1">
      <c r="B10" s="317" t="s">
        <v>510</v>
      </c>
      <c r="C10" s="313">
        <v>2.5749288015901679</v>
      </c>
      <c r="E10" s="295">
        <f>'R(0, T)'!B15</f>
        <v>0.33888888888888902</v>
      </c>
      <c r="F10" s="289">
        <f>'R(0, T)'!K15</f>
        <v>1.5365037988201203E-2</v>
      </c>
      <c r="G10" s="289">
        <f t="shared" si="1"/>
        <v>1.5252803464803604E-2</v>
      </c>
      <c r="H10" s="290">
        <f t="shared" si="2"/>
        <v>1.2596588242286156E-8</v>
      </c>
      <c r="U10" s="263">
        <v>0.25</v>
      </c>
      <c r="V10" s="245">
        <f t="shared" si="0"/>
        <v>1.5468982917959328E-2</v>
      </c>
    </row>
    <row r="11" spans="2:22" ht="16" thickBot="1">
      <c r="B11" s="318" t="s">
        <v>512</v>
      </c>
      <c r="C11" s="319">
        <f>SUM(H7:H45)</f>
        <v>2.7581564437725372E-7</v>
      </c>
      <c r="E11" s="295">
        <f>'R(0, T)'!B16</f>
        <v>0.42222222222222222</v>
      </c>
      <c r="F11" s="289">
        <f>'R(0, T)'!K16</f>
        <v>1.5163009450388468E-2</v>
      </c>
      <c r="G11" s="289">
        <f t="shared" si="1"/>
        <v>1.5060406774267687E-2</v>
      </c>
      <c r="H11" s="290">
        <f t="shared" si="2"/>
        <v>1.0527309147145912E-8</v>
      </c>
      <c r="U11" s="263">
        <v>0.30000000000000004</v>
      </c>
      <c r="V11" s="245">
        <f t="shared" si="0"/>
        <v>1.5345954610199008E-2</v>
      </c>
    </row>
    <row r="12" spans="2:22">
      <c r="B12" s="314"/>
      <c r="C12" s="314"/>
      <c r="E12" s="295">
        <f>'R(0, T)'!B17</f>
        <v>0.5083333333333333</v>
      </c>
      <c r="F12" s="289">
        <f>'R(0, T)'!K17</f>
        <v>1.4956108765023145E-2</v>
      </c>
      <c r="G12" s="289">
        <f t="shared" si="1"/>
        <v>1.4871500138492023E-2</v>
      </c>
      <c r="H12" s="290">
        <f t="shared" si="2"/>
        <v>7.1586196834828866E-9</v>
      </c>
      <c r="U12" s="263">
        <v>0.35000000000000003</v>
      </c>
      <c r="V12" s="245">
        <f t="shared" si="0"/>
        <v>1.5226588170947344E-2</v>
      </c>
    </row>
    <row r="13" spans="2:22">
      <c r="B13" s="314"/>
      <c r="C13" s="314"/>
      <c r="E13" s="295">
        <f>'R(0, T)'!B18</f>
        <v>0.59444444444444444</v>
      </c>
      <c r="F13" s="289">
        <f>'R(0, T)'!K18</f>
        <v>1.4729572081684038E-2</v>
      </c>
      <c r="G13" s="289">
        <f t="shared" si="1"/>
        <v>1.4692158811316318E-2</v>
      </c>
      <c r="H13" s="290">
        <f t="shared" si="2"/>
        <v>1.3997527996080826E-9</v>
      </c>
      <c r="U13" s="263">
        <v>0.4</v>
      </c>
      <c r="V13" s="245">
        <f t="shared" si="0"/>
        <v>1.5110770528876332E-2</v>
      </c>
    </row>
    <row r="14" spans="2:22">
      <c r="B14" s="314"/>
      <c r="C14" s="314"/>
      <c r="E14" s="295">
        <f>'R(0, T)'!B19</f>
        <v>0.67777777777777781</v>
      </c>
      <c r="F14" s="289">
        <f>'R(0, T)'!K19</f>
        <v>1.4522195498222043E-2</v>
      </c>
      <c r="G14" s="289">
        <f t="shared" si="1"/>
        <v>1.4527269015428113E-2</v>
      </c>
      <c r="H14" s="290">
        <f t="shared" si="2"/>
        <v>2.574057684027997E-11</v>
      </c>
      <c r="U14" s="263">
        <v>0.45</v>
      </c>
      <c r="V14" s="245">
        <f t="shared" si="0"/>
        <v>1.4998393929720239E-2</v>
      </c>
    </row>
    <row r="15" spans="2:22" ht="16" thickBot="1">
      <c r="B15" s="314"/>
      <c r="C15" s="314"/>
      <c r="E15" s="295">
        <f>'R(0, T)'!B20</f>
        <v>0.76388888888888884</v>
      </c>
      <c r="F15" s="289">
        <f>'R(0, T)'!K20</f>
        <v>1.429348109364538E-2</v>
      </c>
      <c r="G15" s="289">
        <f t="shared" si="1"/>
        <v>1.4365415170905171E-2</v>
      </c>
      <c r="H15" s="290">
        <f t="shared" si="2"/>
        <v>5.1745114712176532E-9</v>
      </c>
      <c r="U15" s="263">
        <v>0.5</v>
      </c>
      <c r="V15" s="245">
        <f t="shared" si="0"/>
        <v>1.4889355595524244E-2</v>
      </c>
    </row>
    <row r="16" spans="2:22" ht="16" thickBot="1">
      <c r="B16" s="350" t="s">
        <v>513</v>
      </c>
      <c r="C16" s="351"/>
      <c r="E16" s="295">
        <f>'R(0, T)'!B21</f>
        <v>0.84722222222222221</v>
      </c>
      <c r="F16" s="289">
        <f>'R(0, T)'!K21</f>
        <v>1.4077129216998557E-2</v>
      </c>
      <c r="G16" s="289">
        <f t="shared" si="1"/>
        <v>1.4216662647507018E-2</v>
      </c>
      <c r="H16" s="290">
        <f t="shared" si="2"/>
        <v>1.9469578229459567E-8</v>
      </c>
      <c r="U16" s="263">
        <v>0.55000000000000004</v>
      </c>
      <c r="V16" s="245">
        <f t="shared" si="0"/>
        <v>1.478355740761559E-2</v>
      </c>
    </row>
    <row r="17" spans="2:22">
      <c r="B17" s="320" t="str">
        <f>B5</f>
        <v>β_0</v>
      </c>
      <c r="C17" s="288">
        <v>1.8328500000000001E-2</v>
      </c>
      <c r="E17" s="295">
        <f>'R(0, T)'!B22</f>
        <v>0.93333333333333335</v>
      </c>
      <c r="F17" s="289">
        <f>'R(0, T)'!K22</f>
        <v>1.3884917688947944E-2</v>
      </c>
      <c r="G17" s="289">
        <f t="shared" si="1"/>
        <v>1.4070727262968721E-2</v>
      </c>
      <c r="H17" s="290">
        <f t="shared" si="2"/>
        <v>3.4525197797782759E-8</v>
      </c>
      <c r="U17" s="263">
        <v>0.60000000000000009</v>
      </c>
      <c r="V17" s="245">
        <f t="shared" si="0"/>
        <v>1.4680905611651262E-2</v>
      </c>
    </row>
    <row r="18" spans="2:22">
      <c r="B18" s="321" t="str">
        <f t="shared" ref="B18:B22" si="3">B6</f>
        <v>β_1</v>
      </c>
      <c r="C18" s="290">
        <v>-2.2169999999999998E-3</v>
      </c>
      <c r="E18" s="295">
        <f>'R(0, T)'!B23</f>
        <v>1.0166666666666666</v>
      </c>
      <c r="F18" s="289">
        <f>'R(0, T)'!K23</f>
        <v>1.3721736196515148E-2</v>
      </c>
      <c r="G18" s="289">
        <f t="shared" si="1"/>
        <v>1.3936695252630416E-2</v>
      </c>
      <c r="H18" s="290">
        <f t="shared" si="2"/>
        <v>4.6207395805966773E-8</v>
      </c>
      <c r="U18" s="263">
        <v>0.65</v>
      </c>
      <c r="V18" s="245">
        <f t="shared" si="0"/>
        <v>1.45813105432087E-2</v>
      </c>
    </row>
    <row r="19" spans="2:22">
      <c r="B19" s="321" t="str">
        <f t="shared" si="3"/>
        <v>β_2</v>
      </c>
      <c r="C19" s="290">
        <v>-0.40222390000000002</v>
      </c>
      <c r="E19" s="295">
        <f>'R(0, T)'!B24</f>
        <v>1.1416666666666666</v>
      </c>
      <c r="F19" s="289">
        <f>'R(0, T)'!K24</f>
        <v>1.3965798576525182E-2</v>
      </c>
      <c r="G19" s="289">
        <f t="shared" si="1"/>
        <v>1.3748260027397281E-2</v>
      </c>
      <c r="H19" s="290">
        <f t="shared" si="2"/>
        <v>4.7323020356672153E-8</v>
      </c>
      <c r="U19" s="263">
        <v>0.70000000000000007</v>
      </c>
      <c r="V19" s="245">
        <f t="shared" si="0"/>
        <v>1.4484686372490008E-2</v>
      </c>
    </row>
    <row r="20" spans="2:22">
      <c r="B20" s="321" t="str">
        <f t="shared" si="3"/>
        <v>β_3</v>
      </c>
      <c r="C20" s="290">
        <v>0.38480839999999999</v>
      </c>
      <c r="E20" s="295">
        <f>'R(0, T)'!B25</f>
        <v>1.3944444444444444</v>
      </c>
      <c r="F20" s="289">
        <f>'R(0, T)'!K25</f>
        <v>1.3509380874535177E-2</v>
      </c>
      <c r="G20" s="289">
        <f t="shared" si="1"/>
        <v>1.3410022298768311E-2</v>
      </c>
      <c r="H20" s="290">
        <f t="shared" si="2"/>
        <v>9.872126578419956E-9</v>
      </c>
      <c r="U20" s="263">
        <v>0.75</v>
      </c>
      <c r="V20" s="245">
        <f t="shared" si="0"/>
        <v>1.4390950866808461E-2</v>
      </c>
    </row>
    <row r="21" spans="2:22">
      <c r="B21" s="321" t="str">
        <f t="shared" si="3"/>
        <v>θ</v>
      </c>
      <c r="C21" s="290">
        <v>2.3247664000000001</v>
      </c>
      <c r="E21" s="295">
        <f>'R(0, T)'!B26</f>
        <v>1.6472222222222221</v>
      </c>
      <c r="F21" s="289">
        <f>'R(0, T)'!K26</f>
        <v>1.3157168711055104E-2</v>
      </c>
      <c r="G21" s="289">
        <f t="shared" si="1"/>
        <v>1.3123507410078662E-2</v>
      </c>
      <c r="H21" s="290">
        <f t="shared" si="2"/>
        <v>1.1330831834266479E-9</v>
      </c>
      <c r="U21" s="263">
        <v>0.8</v>
      </c>
      <c r="V21" s="245">
        <f t="shared" si="0"/>
        <v>1.4300025169616246E-2</v>
      </c>
    </row>
    <row r="22" spans="2:22" ht="16" thickBot="1">
      <c r="B22" s="322" t="str">
        <f t="shared" si="3"/>
        <v>𝑉</v>
      </c>
      <c r="C22" s="292">
        <v>2.3108050000000002</v>
      </c>
      <c r="E22" s="295">
        <f>'R(0, T)'!B27</f>
        <v>1.9</v>
      </c>
      <c r="F22" s="289">
        <f>'R(0, T)'!K27</f>
        <v>1.2878082732834693E-2</v>
      </c>
      <c r="G22" s="289">
        <f t="shared" si="1"/>
        <v>1.2882849929523613E-2</v>
      </c>
      <c r="H22" s="290">
        <f t="shared" si="2"/>
        <v>2.2726164270846292E-11</v>
      </c>
      <c r="U22" s="263">
        <v>0.85000000000000009</v>
      </c>
      <c r="V22" s="245">
        <f t="shared" si="0"/>
        <v>1.4211833594918165E-2</v>
      </c>
    </row>
    <row r="23" spans="2:22" ht="16" thickBot="1">
      <c r="B23" s="318" t="s">
        <v>512</v>
      </c>
      <c r="C23" s="319">
        <v>2.7643847271464701E-7</v>
      </c>
      <c r="E23" s="295">
        <f>'R(0, T)'!B28</f>
        <v>2.1527777777777777</v>
      </c>
      <c r="F23" s="289">
        <f>'R(0, T)'!K28</f>
        <v>1.2662312708228235E-2</v>
      </c>
      <c r="G23" s="289">
        <f t="shared" si="1"/>
        <v>1.2682958306900659E-2</v>
      </c>
      <c r="H23" s="290">
        <f t="shared" si="2"/>
        <v>4.2624074454278846E-10</v>
      </c>
      <c r="U23" s="263">
        <v>0.9</v>
      </c>
      <c r="V23" s="245">
        <f t="shared" si="0"/>
        <v>1.4126303435994572E-2</v>
      </c>
    </row>
    <row r="24" spans="2:22">
      <c r="E24" s="295">
        <f>'R(0, T)'!B29</f>
        <v>2.4055555555555554</v>
      </c>
      <c r="F24" s="289">
        <f>'R(0, T)'!K29</f>
        <v>1.2500013646702586E-2</v>
      </c>
      <c r="G24" s="289">
        <f t="shared" si="1"/>
        <v>1.251935698943259E-2</v>
      </c>
      <c r="H24" s="290">
        <f t="shared" si="2"/>
        <v>3.7416490797039437E-10</v>
      </c>
      <c r="U24" s="263">
        <v>0.95000000000000007</v>
      </c>
      <c r="V24" s="245">
        <f t="shared" si="0"/>
        <v>1.4043364787430925E-2</v>
      </c>
    </row>
    <row r="25" spans="2:22">
      <c r="E25" s="295">
        <f>'R(0, T)'!B30</f>
        <v>2.6777777777777776</v>
      </c>
      <c r="F25" s="289">
        <f>'R(0, T)'!K30</f>
        <v>1.237276126900917E-2</v>
      </c>
      <c r="G25" s="289">
        <f t="shared" si="1"/>
        <v>1.2379209341033938E-2</v>
      </c>
      <c r="H25" s="290">
        <f t="shared" si="2"/>
        <v>4.1577632836586293E-11</v>
      </c>
      <c r="U25" s="263">
        <v>1</v>
      </c>
      <c r="V25" s="245">
        <f t="shared" si="0"/>
        <v>1.396295037952036E-2</v>
      </c>
    </row>
    <row r="26" spans="2:22">
      <c r="E26" s="295">
        <f>'R(0, T)'!B31</f>
        <v>2.9305555555555554</v>
      </c>
      <c r="F26" s="289">
        <f>'R(0, T)'!K31</f>
        <v>1.228730569320512E-2</v>
      </c>
      <c r="G26" s="289">
        <f t="shared" si="1"/>
        <v>1.2278770158523473E-2</v>
      </c>
      <c r="H26" s="290">
        <f t="shared" si="2"/>
        <v>7.2855352301593075E-11</v>
      </c>
      <c r="U26" s="263">
        <v>1.05</v>
      </c>
      <c r="V26" s="245">
        <f t="shared" si="0"/>
        <v>1.3884995424169646E-2</v>
      </c>
    </row>
    <row r="27" spans="2:22">
      <c r="E27" s="295">
        <f>'R(0, T)'!B32</f>
        <v>3.1638888888888888</v>
      </c>
      <c r="F27" s="289">
        <f>'R(0, T)'!K32</f>
        <v>1.2227128676600075E-2</v>
      </c>
      <c r="G27" s="289">
        <f t="shared" si="1"/>
        <v>1.2208620453839223E-2</v>
      </c>
      <c r="H27" s="290">
        <f t="shared" si="2"/>
        <v>3.4255430976531427E-10</v>
      </c>
      <c r="U27" s="263">
        <v>1.1000000000000001</v>
      </c>
      <c r="V27" s="245">
        <f t="shared" si="0"/>
        <v>1.3809437471499111E-2</v>
      </c>
    </row>
    <row r="28" spans="2:22">
      <c r="E28" s="295">
        <f>'R(0, T)'!B33</f>
        <v>3.4361111111111109</v>
      </c>
      <c r="F28" s="289">
        <f>'R(0, T)'!K33</f>
        <v>1.2174211084510377E-2</v>
      </c>
      <c r="G28" s="289">
        <f t="shared" si="1"/>
        <v>1.2151078942412723E-2</v>
      </c>
      <c r="H28" s="290">
        <f t="shared" si="2"/>
        <v>5.3509599802603088E-10</v>
      </c>
      <c r="U28" s="263">
        <v>1.1500000000000001</v>
      </c>
      <c r="V28" s="245">
        <f t="shared" si="0"/>
        <v>1.3736216276382674E-2</v>
      </c>
    </row>
    <row r="29" spans="2:22">
      <c r="E29" s="295">
        <f>'R(0, T)'!B34</f>
        <v>3.6888888888888891</v>
      </c>
      <c r="F29" s="289">
        <f>'R(0, T)'!K34</f>
        <v>1.21407296847965E-2</v>
      </c>
      <c r="G29" s="289">
        <f t="shared" si="1"/>
        <v>1.2118399988920406E-2</v>
      </c>
      <c r="H29" s="290">
        <f t="shared" si="2"/>
        <v>4.9861531791886488E-10</v>
      </c>
      <c r="U29" s="263">
        <v>1.2000000000000002</v>
      </c>
      <c r="V29" s="245">
        <f t="shared" si="0"/>
        <v>1.3665273674226548E-2</v>
      </c>
    </row>
    <row r="30" spans="2:22">
      <c r="E30" s="295">
        <f>'R(0, T)'!B35</f>
        <v>3.9416666666666669</v>
      </c>
      <c r="F30" s="289">
        <f>'R(0, T)'!K35</f>
        <v>1.2121416227967351E-2</v>
      </c>
      <c r="G30" s="289">
        <f t="shared" si="1"/>
        <v>1.210331303913317E-2</v>
      </c>
      <c r="H30" s="290">
        <f t="shared" si="2"/>
        <v>3.2772544596602096E-10</v>
      </c>
      <c r="U30" s="263">
        <v>1.25</v>
      </c>
      <c r="V30" s="245">
        <f t="shared" si="0"/>
        <v>1.3596553465333405E-2</v>
      </c>
    </row>
    <row r="31" spans="2:22">
      <c r="E31" s="295">
        <f>'R(0, T)'!B36</f>
        <v>4.1944444444444446</v>
      </c>
      <c r="F31" s="289">
        <f>'R(0, T)'!K36</f>
        <v>1.2115440374106296E-2</v>
      </c>
      <c r="G31" s="289">
        <f t="shared" si="1"/>
        <v>1.210371451983297E-2</v>
      </c>
      <c r="H31" s="290">
        <f t="shared" si="2"/>
        <v>1.3749565843928497E-10</v>
      </c>
      <c r="U31" s="263">
        <v>1.3</v>
      </c>
      <c r="V31" s="245">
        <f t="shared" si="0"/>
        <v>1.3530001307244304E-2</v>
      </c>
    </row>
    <row r="32" spans="2:22">
      <c r="E32" s="295">
        <f>'R(0, T)'!B37</f>
        <v>4.447222222222222</v>
      </c>
      <c r="F32" s="289">
        <f>'R(0, T)'!K37</f>
        <v>1.2122581559314555E-2</v>
      </c>
      <c r="G32" s="289">
        <f t="shared" si="1"/>
        <v>1.2117704026557471E-2</v>
      </c>
      <c r="H32" s="290">
        <f t="shared" si="2"/>
        <v>2.3790325796423488E-11</v>
      </c>
      <c r="U32" s="263">
        <v>1.35</v>
      </c>
      <c r="V32" s="245">
        <f t="shared" si="0"/>
        <v>1.3465564614492831E-2</v>
      </c>
    </row>
    <row r="33" spans="5:22">
      <c r="E33" s="295">
        <f>'R(0, T)'!B38</f>
        <v>4.7</v>
      </c>
      <c r="F33" s="289">
        <f>'R(0, T)'!K38</f>
        <v>1.214299627156425E-2</v>
      </c>
      <c r="G33" s="289">
        <f t="shared" si="1"/>
        <v>1.2143566196830054E-2</v>
      </c>
      <c r="H33" s="290">
        <f t="shared" si="2"/>
        <v>3.2481480860155751E-13</v>
      </c>
      <c r="U33" s="263">
        <v>1.4000000000000001</v>
      </c>
      <c r="V33" s="245">
        <f t="shared" si="0"/>
        <v>1.3403192465245017E-2</v>
      </c>
    </row>
    <row r="34" spans="5:22">
      <c r="E34" s="295">
        <f>'R(0, T)'!B39</f>
        <v>4.9527777777777775</v>
      </c>
      <c r="F34" s="289">
        <f>'R(0, T)'!K39</f>
        <v>1.2176846575929084E-2</v>
      </c>
      <c r="G34" s="289">
        <f t="shared" si="1"/>
        <v>1.2179754498640075E-2</v>
      </c>
      <c r="H34" s="290">
        <f t="shared" si="2"/>
        <v>8.4560144930964142E-12</v>
      </c>
      <c r="U34" s="263">
        <v>1.4500000000000002</v>
      </c>
      <c r="V34" s="245">
        <f t="shared" si="0"/>
        <v>1.3342835514335709E-2</v>
      </c>
    </row>
    <row r="35" spans="5:22">
      <c r="E35" s="295">
        <f>'R(0, T)'!B40</f>
        <v>5.2055999999999996</v>
      </c>
      <c r="F35" s="289">
        <f>'R(0, T)'!K40</f>
        <v>1.2223999092650817E-2</v>
      </c>
      <c r="G35" s="289">
        <f t="shared" si="1"/>
        <v>1.2224885188555136E-2</v>
      </c>
      <c r="H35" s="290">
        <f t="shared" si="2"/>
        <v>7.8516595165178846E-13</v>
      </c>
      <c r="U35" s="263">
        <v>1.5</v>
      </c>
      <c r="V35" s="245">
        <f t="shared" si="0"/>
        <v>1.3284445912245669E-2</v>
      </c>
    </row>
    <row r="36" spans="5:22">
      <c r="E36" s="295">
        <f>'R(0, T)'!B41</f>
        <v>6.021917808219178</v>
      </c>
      <c r="F36" s="289">
        <f>'R(0, T)'!K41</f>
        <v>1.2423117184812172E-2</v>
      </c>
      <c r="G36" s="289">
        <f t="shared" si="1"/>
        <v>1.241754873602653E-2</v>
      </c>
      <c r="H36" s="290">
        <f t="shared" si="2"/>
        <v>3.1007621878312602E-11</v>
      </c>
      <c r="U36" s="263">
        <v>1.55</v>
      </c>
      <c r="V36" s="245">
        <f t="shared" si="0"/>
        <v>1.3227977229595934E-2</v>
      </c>
    </row>
    <row r="37" spans="5:22">
      <c r="E37" s="295">
        <f>'R(0, T)'!B42</f>
        <v>7.0273972602739727</v>
      </c>
      <c r="F37" s="289">
        <f>'R(0, T)'!K42</f>
        <v>1.266889856277306E-2</v>
      </c>
      <c r="G37" s="289">
        <f t="shared" si="1"/>
        <v>1.2717200211748853E-2</v>
      </c>
      <c r="H37" s="290">
        <f t="shared" si="2"/>
        <v>2.3330492937806384E-9</v>
      </c>
      <c r="U37" s="263">
        <v>1.6</v>
      </c>
      <c r="V37" s="245">
        <f t="shared" si="0"/>
        <v>1.3173384386765494E-2</v>
      </c>
    </row>
    <row r="38" spans="5:22">
      <c r="E38" s="295">
        <f>'R(0, T)'!B43</f>
        <v>8.0273972602739718</v>
      </c>
      <c r="F38" s="289">
        <f>'R(0, T)'!K43</f>
        <v>1.2987883495730065E-2</v>
      </c>
      <c r="G38" s="289">
        <f t="shared" si="1"/>
        <v>1.3045214582237927E-2</v>
      </c>
      <c r="H38" s="290">
        <f t="shared" si="2"/>
        <v>3.2868534801720001E-9</v>
      </c>
      <c r="U38" s="263">
        <v>1.6500000000000001</v>
      </c>
      <c r="V38" s="245">
        <f t="shared" si="0"/>
        <v>1.3120623588265821E-2</v>
      </c>
    </row>
    <row r="39" spans="5:22">
      <c r="E39" s="295">
        <f>'R(0, T)'!B44</f>
        <v>9.0273972602739718</v>
      </c>
      <c r="F39" s="289">
        <f>'R(0, T)'!K44</f>
        <v>1.3326871019637494E-2</v>
      </c>
      <c r="G39" s="289">
        <f t="shared" si="1"/>
        <v>1.3377575601174981E-2</v>
      </c>
      <c r="H39" s="290">
        <f t="shared" si="2"/>
        <v>2.5709545888916616E-9</v>
      </c>
      <c r="U39" s="263">
        <v>1.7000000000000002</v>
      </c>
      <c r="V39" s="245">
        <f t="shared" si="0"/>
        <v>1.3069652261531794E-2</v>
      </c>
    </row>
    <row r="40" spans="5:22">
      <c r="E40" s="295">
        <f>'R(0, T)'!B45</f>
        <v>10.024657534246575</v>
      </c>
      <c r="F40" s="289">
        <f>'R(0, T)'!K45</f>
        <v>1.3679014823206794E-2</v>
      </c>
      <c r="G40" s="289">
        <f t="shared" si="1"/>
        <v>1.3698512506589516E-2</v>
      </c>
      <c r="H40" s="290">
        <f t="shared" si="2"/>
        <v>3.801596572928815E-10</v>
      </c>
      <c r="U40" s="263">
        <v>1.75</v>
      </c>
      <c r="V40" s="245">
        <f t="shared" si="0"/>
        <v>1.3020428999812272E-2</v>
      </c>
    </row>
    <row r="41" spans="5:22">
      <c r="E41" s="295">
        <f>'R(0, T)'!B46</f>
        <v>12.024657534246575</v>
      </c>
      <c r="F41" s="289">
        <f>'R(0, T)'!K46</f>
        <v>1.4311821649327464E-2</v>
      </c>
      <c r="G41" s="289">
        <f t="shared" si="1"/>
        <v>1.4282610760085907E-2</v>
      </c>
      <c r="H41" s="290">
        <f t="shared" si="2"/>
        <v>8.5327605028251781E-10</v>
      </c>
      <c r="U41" s="263">
        <v>1.8</v>
      </c>
      <c r="V41" s="245">
        <f t="shared" si="0"/>
        <v>1.2972913508866073E-2</v>
      </c>
    </row>
    <row r="42" spans="5:22">
      <c r="E42" s="295">
        <f>'R(0, T)'!B47</f>
        <v>15.03013698630137</v>
      </c>
      <c r="F42" s="289">
        <f>'R(0, T)'!K47</f>
        <v>1.5068861781874093E-2</v>
      </c>
      <c r="G42" s="289">
        <f t="shared" si="1"/>
        <v>1.498828797271225E-2</v>
      </c>
      <c r="H42" s="290">
        <f t="shared" si="2"/>
        <v>6.4921387228489576E-9</v>
      </c>
      <c r="U42" s="263">
        <v>1.85</v>
      </c>
      <c r="V42" s="245">
        <f t="shared" si="0"/>
        <v>1.2927066557189839E-2</v>
      </c>
    </row>
    <row r="43" spans="5:22">
      <c r="E43" s="295">
        <f>'R(0, T)'!B48</f>
        <v>20.035616438356165</v>
      </c>
      <c r="F43" s="289">
        <f>'R(0, T)'!K48</f>
        <v>1.5904958311905658E-2</v>
      </c>
      <c r="G43" s="289">
        <f t="shared" si="1"/>
        <v>1.5789276360736137E-2</v>
      </c>
      <c r="H43" s="290">
        <f t="shared" si="2"/>
        <v>1.3382313826387451E-8</v>
      </c>
      <c r="U43" s="263">
        <v>1.9000000000000001</v>
      </c>
      <c r="V43" s="245">
        <f t="shared" si="0"/>
        <v>1.2882849929523611E-2</v>
      </c>
    </row>
    <row r="44" spans="5:22">
      <c r="E44" s="295">
        <f>'R(0, T)'!B49</f>
        <v>25.041095890410958</v>
      </c>
      <c r="F44" s="289">
        <f>'R(0, T)'!K49</f>
        <v>1.6300063918075074E-2</v>
      </c>
      <c r="G44" s="289">
        <f t="shared" si="1"/>
        <v>1.6296038110748604E-2</v>
      </c>
      <c r="H44" s="290">
        <f t="shared" si="2"/>
        <v>1.6207124629866092E-11</v>
      </c>
      <c r="U44" s="263">
        <v>1.9500000000000002</v>
      </c>
      <c r="V44" s="245">
        <f t="shared" si="0"/>
        <v>1.2840226383397988E-2</v>
      </c>
    </row>
    <row r="45" spans="5:22" ht="16" thickBot="1">
      <c r="E45" s="296">
        <f>'R(0, T)'!B50</f>
        <v>30.043835616438358</v>
      </c>
      <c r="F45" s="291">
        <f>'R(0, T)'!K50</f>
        <v>1.6518435941805056E-2</v>
      </c>
      <c r="G45" s="291">
        <f>$C$5 + $C$6*((1-EXP(-E45/$C$9)) / (E45/$C$9)) + $C$7*(((1-EXP(-E45/$C$9)) / (E45/$C$9)) - EXP(-E45/$C$9)) + $C$8*(((1-EXP(-E45/$C$10)) / (E45/$C$10)) - EXP(-E45/$C$10))</f>
        <v>1.6637875027775004E-2</v>
      </c>
      <c r="H45" s="292">
        <f t="shared" si="2"/>
        <v>1.4265695257336837E-8</v>
      </c>
      <c r="U45" s="263">
        <v>2</v>
      </c>
      <c r="V45" s="245">
        <f t="shared" si="0"/>
        <v>1.2799159608503526E-2</v>
      </c>
    </row>
    <row r="46" spans="5:22">
      <c r="U46" s="263">
        <v>2.0500000000000003</v>
      </c>
      <c r="V46" s="245">
        <f t="shared" si="0"/>
        <v>1.2759614188678596E-2</v>
      </c>
    </row>
    <row r="47" spans="5:22">
      <c r="U47" s="263">
        <v>2.1</v>
      </c>
      <c r="V47" s="245">
        <f t="shared" si="0"/>
        <v>1.272155556632661E-2</v>
      </c>
    </row>
    <row r="48" spans="5:22">
      <c r="U48" s="263">
        <v>2.15</v>
      </c>
      <c r="V48" s="245">
        <f t="shared" si="0"/>
        <v>1.2684950009086818E-2</v>
      </c>
    </row>
    <row r="49" spans="10:22">
      <c r="U49" s="263">
        <v>2.2000000000000002</v>
      </c>
      <c r="V49" s="245">
        <f t="shared" si="0"/>
        <v>1.2649764578595638E-2</v>
      </c>
    </row>
    <row r="50" spans="10:22">
      <c r="U50" s="263">
        <v>2.25</v>
      </c>
      <c r="V50" s="245">
        <f t="shared" si="0"/>
        <v>1.2615967101187205E-2</v>
      </c>
    </row>
    <row r="51" spans="10:22">
      <c r="U51" s="263">
        <v>2.3000000000000003</v>
      </c>
      <c r="V51" s="245">
        <f t="shared" si="0"/>
        <v>1.2583526140392539E-2</v>
      </c>
    </row>
    <row r="52" spans="10:22">
      <c r="U52" s="263">
        <v>2.35</v>
      </c>
      <c r="V52" s="245">
        <f t="shared" si="0"/>
        <v>1.2552410971107111E-2</v>
      </c>
    </row>
    <row r="53" spans="10:22">
      <c r="N53" s="354" t="s">
        <v>514</v>
      </c>
      <c r="O53" s="354"/>
      <c r="U53" s="263">
        <v>2.4000000000000004</v>
      </c>
      <c r="V53" s="245">
        <f t="shared" si="0"/>
        <v>1.2522591555305773E-2</v>
      </c>
    </row>
    <row r="54" spans="10:22">
      <c r="N54" s="354"/>
      <c r="O54" s="354"/>
      <c r="U54" s="263">
        <v>2.4500000000000002</v>
      </c>
      <c r="V54" s="245">
        <f t="shared" si="0"/>
        <v>1.249403851919295E-2</v>
      </c>
    </row>
    <row r="55" spans="10:22">
      <c r="U55" s="263">
        <v>2.5</v>
      </c>
      <c r="V55" s="245">
        <f t="shared" si="0"/>
        <v>1.2466723131684102E-2</v>
      </c>
    </row>
    <row r="56" spans="10:22">
      <c r="U56" s="263">
        <v>2.5500000000000003</v>
      </c>
      <c r="V56" s="245">
        <f t="shared" si="0"/>
        <v>1.2440617284121878E-2</v>
      </c>
    </row>
    <row r="57" spans="10:22">
      <c r="U57" s="263">
        <v>2.6</v>
      </c>
      <c r="V57" s="245">
        <f t="shared" si="0"/>
        <v>1.2415693471137759E-2</v>
      </c>
    </row>
    <row r="58" spans="10:22">
      <c r="J58" s="239"/>
      <c r="K58" s="239"/>
      <c r="L58" s="239"/>
      <c r="M58" s="239"/>
      <c r="P58" s="239"/>
      <c r="Q58" s="239"/>
      <c r="R58" s="239"/>
      <c r="S58" s="239"/>
      <c r="U58" s="263">
        <v>2.6500000000000004</v>
      </c>
      <c r="V58" s="245">
        <f t="shared" si="0"/>
        <v>1.2391924772576147E-2</v>
      </c>
    </row>
    <row r="59" spans="10:22">
      <c r="U59" s="263">
        <v>2.7</v>
      </c>
      <c r="V59" s="245">
        <f t="shared" si="0"/>
        <v>1.2369284836404169E-2</v>
      </c>
    </row>
    <row r="60" spans="10:22">
      <c r="U60" s="263">
        <v>2.75</v>
      </c>
      <c r="V60" s="245">
        <f t="shared" si="0"/>
        <v>1.2347747862536129E-2</v>
      </c>
    </row>
    <row r="61" spans="10:22">
      <c r="U61" s="263">
        <v>2.8000000000000003</v>
      </c>
      <c r="V61" s="245">
        <f t="shared" si="0"/>
        <v>1.2327288587506587E-2</v>
      </c>
    </row>
    <row r="62" spans="10:22">
      <c r="U62" s="263">
        <v>2.85</v>
      </c>
      <c r="V62" s="245">
        <f t="shared" si="0"/>
        <v>1.2307882269931097E-2</v>
      </c>
    </row>
    <row r="63" spans="10:22">
      <c r="U63" s="263">
        <v>2.9000000000000004</v>
      </c>
      <c r="V63" s="245">
        <f t="shared" si="0"/>
        <v>1.228950467669811E-2</v>
      </c>
    </row>
    <row r="64" spans="10:22">
      <c r="U64" s="263">
        <v>2.95</v>
      </c>
      <c r="V64" s="245">
        <f t="shared" si="0"/>
        <v>1.2272132069839679E-2</v>
      </c>
    </row>
    <row r="65" spans="21:22">
      <c r="U65" s="263">
        <v>3</v>
      </c>
      <c r="V65" s="245">
        <f t="shared" si="0"/>
        <v>1.225574119403265E-2</v>
      </c>
    </row>
    <row r="66" spans="21:22">
      <c r="U66" s="263">
        <v>3.0500000000000003</v>
      </c>
      <c r="V66" s="245">
        <f t="shared" si="0"/>
        <v>1.2240309264685369E-2</v>
      </c>
    </row>
    <row r="67" spans="21:22">
      <c r="U67" s="263">
        <v>3.1</v>
      </c>
      <c r="V67" s="245">
        <f t="shared" si="0"/>
        <v>1.2225813956568656E-2</v>
      </c>
    </row>
    <row r="68" spans="21:22">
      <c r="U68" s="263">
        <v>3.1500000000000004</v>
      </c>
      <c r="V68" s="245">
        <f t="shared" si="0"/>
        <v>1.2212233392952583E-2</v>
      </c>
    </row>
    <row r="69" spans="21:22">
      <c r="U69" s="263">
        <v>3.2</v>
      </c>
      <c r="V69" s="245">
        <f t="shared" si="0"/>
        <v>1.2199546135213631E-2</v>
      </c>
    </row>
    <row r="70" spans="21:22">
      <c r="U70" s="263">
        <v>3.25</v>
      </c>
      <c r="V70" s="245">
        <f t="shared" si="0"/>
        <v>1.2187731172879485E-2</v>
      </c>
    </row>
    <row r="71" spans="21:22">
      <c r="U71" s="263">
        <v>3.3000000000000003</v>
      </c>
      <c r="V71" s="245">
        <f t="shared" ref="V71:V134" si="4">$C$5 + $C$6*((1-EXP(-U71/$C$9)) / (U71/$C$9)) + $C$7*(((1-EXP(-U71/$C$9)) / (U71/$C$9)) - EXP(-U71/$C$9)) + $C$8*(((1-EXP(-U71/$C$10)) / (U71/$C$10)) - EXP(-U71/$C$10))</f>
        <v>1.217676791408117E-2</v>
      </c>
    </row>
    <row r="72" spans="21:22">
      <c r="U72" s="263">
        <v>3.35</v>
      </c>
      <c r="V72" s="245">
        <f t="shared" si="4"/>
        <v>1.2166636176384457E-2</v>
      </c>
    </row>
    <row r="73" spans="21:22">
      <c r="U73" s="263">
        <v>3.4000000000000004</v>
      </c>
      <c r="V73" s="245">
        <f t="shared" si="4"/>
        <v>1.2157316177974834E-2</v>
      </c>
    </row>
    <row r="74" spans="21:22">
      <c r="U74" s="263">
        <v>3.45</v>
      </c>
      <c r="V74" s="245">
        <f t="shared" si="4"/>
        <v>1.214878852917194E-2</v>
      </c>
    </row>
    <row r="75" spans="21:22">
      <c r="U75" s="263">
        <v>3.5</v>
      </c>
      <c r="V75" s="245">
        <f t="shared" si="4"/>
        <v>1.2141034224251598E-2</v>
      </c>
    </row>
    <row r="76" spans="21:22">
      <c r="U76" s="263">
        <v>3.5500000000000003</v>
      </c>
      <c r="V76" s="245">
        <f t="shared" si="4"/>
        <v>1.2134034633554957E-2</v>
      </c>
    </row>
    <row r="77" spans="21:22">
      <c r="U77" s="263">
        <v>3.6</v>
      </c>
      <c r="V77" s="245">
        <f t="shared" si="4"/>
        <v>1.2127771495865924E-2</v>
      </c>
    </row>
    <row r="78" spans="21:22">
      <c r="U78" s="263">
        <v>3.6500000000000004</v>
      </c>
      <c r="V78" s="245">
        <f t="shared" si="4"/>
        <v>1.2122226911039626E-2</v>
      </c>
    </row>
    <row r="79" spans="21:22">
      <c r="U79" s="263">
        <v>3.7</v>
      </c>
      <c r="V79" s="245">
        <f t="shared" si="4"/>
        <v>1.2117383332865793E-2</v>
      </c>
    </row>
    <row r="80" spans="21:22">
      <c r="U80" s="263">
        <v>3.75</v>
      </c>
      <c r="V80" s="245">
        <f t="shared" si="4"/>
        <v>1.2113223562152296E-2</v>
      </c>
    </row>
    <row r="81" spans="21:22">
      <c r="U81" s="263">
        <v>3.8000000000000003</v>
      </c>
      <c r="V81" s="245">
        <f t="shared" si="4"/>
        <v>1.2109730740015277E-2</v>
      </c>
    </row>
    <row r="82" spans="21:22">
      <c r="U82" s="263">
        <v>3.85</v>
      </c>
      <c r="V82" s="245">
        <f t="shared" si="4"/>
        <v>1.2106888341363201E-2</v>
      </c>
    </row>
    <row r="83" spans="21:22">
      <c r="U83" s="263">
        <v>3.9000000000000004</v>
      </c>
      <c r="V83" s="245">
        <f t="shared" si="4"/>
        <v>1.2104680168563281E-2</v>
      </c>
    </row>
    <row r="84" spans="21:22">
      <c r="U84" s="263">
        <v>3.95</v>
      </c>
      <c r="V84" s="245">
        <f t="shared" si="4"/>
        <v>1.2103090345279618E-2</v>
      </c>
    </row>
    <row r="85" spans="21:22">
      <c r="U85" s="263">
        <v>4</v>
      </c>
      <c r="V85" s="245">
        <f t="shared" si="4"/>
        <v>1.210210331047314E-2</v>
      </c>
    </row>
    <row r="86" spans="21:22">
      <c r="U86" s="263">
        <v>4.05</v>
      </c>
      <c r="V86" s="245">
        <f t="shared" si="4"/>
        <v>1.2101703812554286E-2</v>
      </c>
    </row>
    <row r="87" spans="21:22">
      <c r="U87" s="263">
        <v>4.1000000000000005</v>
      </c>
      <c r="V87" s="245">
        <f t="shared" si="4"/>
        <v>1.2101876903680073E-2</v>
      </c>
    </row>
    <row r="88" spans="21:22">
      <c r="U88" s="263">
        <v>4.1500000000000004</v>
      </c>
      <c r="V88" s="245">
        <f t="shared" si="4"/>
        <v>1.21026079341878E-2</v>
      </c>
    </row>
    <row r="89" spans="21:22">
      <c r="U89" s="263">
        <v>4.2</v>
      </c>
      <c r="V89" s="245">
        <f t="shared" si="4"/>
        <v>1.2103882547158273E-2</v>
      </c>
    </row>
    <row r="90" spans="21:22">
      <c r="U90" s="263">
        <v>4.25</v>
      </c>
      <c r="V90" s="245">
        <f t="shared" si="4"/>
        <v>1.210568667310207E-2</v>
      </c>
    </row>
    <row r="91" spans="21:22">
      <c r="U91" s="263">
        <v>4.3</v>
      </c>
      <c r="V91" s="245">
        <f t="shared" si="4"/>
        <v>1.2108006524762658E-2</v>
      </c>
    </row>
    <row r="92" spans="21:22">
      <c r="U92" s="263">
        <v>4.3500000000000005</v>
      </c>
      <c r="V92" s="245">
        <f t="shared" si="4"/>
        <v>1.2110828592030956E-2</v>
      </c>
    </row>
    <row r="93" spans="21:22">
      <c r="U93" s="263">
        <v>4.4000000000000004</v>
      </c>
      <c r="V93" s="245">
        <f t="shared" si="4"/>
        <v>1.2114139636966108E-2</v>
      </c>
    </row>
    <row r="94" spans="21:22">
      <c r="U94" s="263">
        <v>4.45</v>
      </c>
      <c r="V94" s="245">
        <f t="shared" si="4"/>
        <v>1.2117926688917728E-2</v>
      </c>
    </row>
    <row r="95" spans="21:22">
      <c r="U95" s="263">
        <v>4.5</v>
      </c>
      <c r="V95" s="245">
        <f t="shared" si="4"/>
        <v>1.2122177039745354E-2</v>
      </c>
    </row>
    <row r="96" spans="21:22">
      <c r="U96" s="263">
        <v>4.55</v>
      </c>
      <c r="V96" s="245">
        <f t="shared" si="4"/>
        <v>1.2126878239130921E-2</v>
      </c>
    </row>
    <row r="97" spans="21:22">
      <c r="U97" s="263">
        <v>4.6000000000000005</v>
      </c>
      <c r="V97" s="245">
        <f t="shared" si="4"/>
        <v>1.2132018089980724E-2</v>
      </c>
    </row>
    <row r="98" spans="21:22">
      <c r="U98" s="263">
        <v>4.6500000000000004</v>
      </c>
      <c r="V98" s="245">
        <f t="shared" si="4"/>
        <v>1.2137584643913284E-2</v>
      </c>
    </row>
    <row r="99" spans="21:22">
      <c r="U99" s="263">
        <v>4.7</v>
      </c>
      <c r="V99" s="245">
        <f t="shared" si="4"/>
        <v>1.2143566196830054E-2</v>
      </c>
    </row>
    <row r="100" spans="21:22">
      <c r="U100" s="263">
        <v>4.75</v>
      </c>
      <c r="V100" s="245">
        <f t="shared" si="4"/>
        <v>1.2149951284565953E-2</v>
      </c>
    </row>
    <row r="101" spans="21:22">
      <c r="U101" s="263">
        <v>4.8000000000000007</v>
      </c>
      <c r="V101" s="245">
        <f t="shared" si="4"/>
        <v>1.2156728678617147E-2</v>
      </c>
    </row>
    <row r="102" spans="21:22">
      <c r="U102" s="263">
        <v>4.8500000000000005</v>
      </c>
      <c r="V102" s="245">
        <f t="shared" si="4"/>
        <v>1.2163887381943416E-2</v>
      </c>
    </row>
    <row r="103" spans="21:22">
      <c r="U103" s="263">
        <v>4.9000000000000004</v>
      </c>
      <c r="V103" s="245">
        <f t="shared" si="4"/>
        <v>1.2171416624842932E-2</v>
      </c>
    </row>
    <row r="104" spans="21:22">
      <c r="U104" s="263">
        <v>4.95</v>
      </c>
      <c r="V104" s="245">
        <f t="shared" si="4"/>
        <v>1.2179305860897187E-2</v>
      </c>
    </row>
    <row r="105" spans="21:22">
      <c r="U105" s="263">
        <v>5</v>
      </c>
      <c r="V105" s="245">
        <f t="shared" si="4"/>
        <v>1.2187544762984176E-2</v>
      </c>
    </row>
    <row r="106" spans="21:22">
      <c r="U106" s="263">
        <v>5.0500000000000007</v>
      </c>
      <c r="V106" s="245">
        <f t="shared" si="4"/>
        <v>1.2196123219357919E-2</v>
      </c>
    </row>
    <row r="107" spans="21:22">
      <c r="U107" s="263">
        <v>5.1000000000000005</v>
      </c>
      <c r="V107" s="245">
        <f t="shared" si="4"/>
        <v>1.2205031329792587E-2</v>
      </c>
    </row>
    <row r="108" spans="21:22">
      <c r="U108" s="263">
        <v>5.15</v>
      </c>
      <c r="V108" s="245">
        <f t="shared" si="4"/>
        <v>1.2214259401789712E-2</v>
      </c>
    </row>
    <row r="109" spans="21:22">
      <c r="U109" s="263">
        <v>5.2</v>
      </c>
      <c r="V109" s="245">
        <f t="shared" si="4"/>
        <v>1.2223797946846918E-2</v>
      </c>
    </row>
    <row r="110" spans="21:22">
      <c r="U110" s="263">
        <v>5.25</v>
      </c>
      <c r="V110" s="245">
        <f t="shared" si="4"/>
        <v>1.223363767678675E-2</v>
      </c>
    </row>
    <row r="111" spans="21:22">
      <c r="U111" s="263">
        <v>5.3000000000000007</v>
      </c>
      <c r="V111" s="245">
        <f t="shared" si="4"/>
        <v>1.2243769500144375E-2</v>
      </c>
    </row>
    <row r="112" spans="21:22">
      <c r="U112" s="263">
        <v>5.3500000000000005</v>
      </c>
      <c r="V112" s="245">
        <f t="shared" si="4"/>
        <v>1.2254184518612909E-2</v>
      </c>
    </row>
    <row r="113" spans="21:22">
      <c r="U113" s="263">
        <v>5.4</v>
      </c>
      <c r="V113" s="245">
        <f t="shared" si="4"/>
        <v>1.2264874023545124E-2</v>
      </c>
    </row>
    <row r="114" spans="21:22">
      <c r="U114" s="263">
        <v>5.45</v>
      </c>
      <c r="V114" s="245">
        <f t="shared" si="4"/>
        <v>1.22758294925106E-2</v>
      </c>
    </row>
    <row r="115" spans="21:22">
      <c r="U115" s="263">
        <v>5.5</v>
      </c>
      <c r="V115" s="245">
        <f t="shared" si="4"/>
        <v>1.2287042585907175E-2</v>
      </c>
    </row>
    <row r="116" spans="21:22">
      <c r="U116" s="263">
        <v>5.5500000000000007</v>
      </c>
      <c r="V116" s="245">
        <f t="shared" si="4"/>
        <v>1.22985051436258E-2</v>
      </c>
    </row>
    <row r="117" spans="21:22">
      <c r="U117" s="263">
        <v>5.6000000000000005</v>
      </c>
      <c r="V117" s="245">
        <f t="shared" si="4"/>
        <v>1.231020918176785E-2</v>
      </c>
    </row>
    <row r="118" spans="21:22">
      <c r="U118" s="263">
        <v>5.65</v>
      </c>
      <c r="V118" s="245">
        <f t="shared" si="4"/>
        <v>1.2322146889414017E-2</v>
      </c>
    </row>
    <row r="119" spans="21:22">
      <c r="U119" s="263">
        <v>5.7</v>
      </c>
      <c r="V119" s="245">
        <f t="shared" si="4"/>
        <v>1.233431062544397E-2</v>
      </c>
    </row>
    <row r="120" spans="21:22">
      <c r="U120" s="263">
        <v>5.75</v>
      </c>
      <c r="V120" s="245">
        <f t="shared" si="4"/>
        <v>1.2346692915406009E-2</v>
      </c>
    </row>
    <row r="121" spans="21:22">
      <c r="U121" s="263">
        <v>5.8000000000000007</v>
      </c>
      <c r="V121" s="245">
        <f t="shared" si="4"/>
        <v>1.2359286448435881E-2</v>
      </c>
    </row>
    <row r="122" spans="21:22">
      <c r="U122" s="263">
        <v>5.8500000000000005</v>
      </c>
      <c r="V122" s="245">
        <f t="shared" si="4"/>
        <v>1.237208407422412E-2</v>
      </c>
    </row>
    <row r="123" spans="21:22">
      <c r="U123" s="263">
        <v>5.9</v>
      </c>
      <c r="V123" s="245">
        <f t="shared" si="4"/>
        <v>1.2385078800031174E-2</v>
      </c>
    </row>
    <row r="124" spans="21:22">
      <c r="U124" s="263">
        <v>5.95</v>
      </c>
      <c r="V124" s="245">
        <f t="shared" si="4"/>
        <v>1.2398263787749601E-2</v>
      </c>
    </row>
    <row r="125" spans="21:22">
      <c r="U125" s="263">
        <v>6</v>
      </c>
      <c r="V125" s="245">
        <f t="shared" si="4"/>
        <v>1.2411632351012759E-2</v>
      </c>
    </row>
    <row r="126" spans="21:22">
      <c r="U126" s="263">
        <v>6.0500000000000007</v>
      </c>
      <c r="V126" s="245">
        <f t="shared" si="4"/>
        <v>1.2425177952349299E-2</v>
      </c>
    </row>
    <row r="127" spans="21:22">
      <c r="U127" s="263">
        <v>6.1000000000000005</v>
      </c>
      <c r="V127" s="245">
        <f t="shared" si="4"/>
        <v>1.2438894200382879E-2</v>
      </c>
    </row>
    <row r="128" spans="21:22">
      <c r="U128" s="263">
        <v>6.15</v>
      </c>
      <c r="V128" s="245">
        <f t="shared" si="4"/>
        <v>1.2452774847076483E-2</v>
      </c>
    </row>
    <row r="129" spans="21:22">
      <c r="U129" s="263">
        <v>6.2</v>
      </c>
      <c r="V129" s="245">
        <f t="shared" si="4"/>
        <v>1.2466813785020767E-2</v>
      </c>
    </row>
    <row r="130" spans="21:22">
      <c r="U130" s="263">
        <v>6.25</v>
      </c>
      <c r="V130" s="245">
        <f t="shared" si="4"/>
        <v>1.2481005044765861E-2</v>
      </c>
    </row>
    <row r="131" spans="21:22">
      <c r="U131" s="263">
        <v>6.3000000000000007</v>
      </c>
      <c r="V131" s="245">
        <f t="shared" si="4"/>
        <v>1.2495342792196107E-2</v>
      </c>
    </row>
    <row r="132" spans="21:22">
      <c r="U132" s="263">
        <v>6.3500000000000005</v>
      </c>
      <c r="V132" s="245">
        <f t="shared" si="4"/>
        <v>1.2509821325947062E-2</v>
      </c>
    </row>
    <row r="133" spans="21:22">
      <c r="U133" s="263">
        <v>6.4</v>
      </c>
      <c r="V133" s="245">
        <f t="shared" si="4"/>
        <v>1.2524435074864441E-2</v>
      </c>
    </row>
    <row r="134" spans="21:22">
      <c r="U134" s="263">
        <v>6.45</v>
      </c>
      <c r="V134" s="245">
        <f t="shared" si="4"/>
        <v>1.2539178595504243E-2</v>
      </c>
    </row>
    <row r="135" spans="21:22">
      <c r="U135" s="263">
        <v>6.5</v>
      </c>
      <c r="V135" s="245">
        <f t="shared" ref="V135:V198" si="5">$C$5 + $C$6*((1-EXP(-U135/$C$9)) / (U135/$C$9)) + $C$7*(((1-EXP(-U135/$C$9)) / (U135/$C$9)) - EXP(-U135/$C$9)) + $C$8*(((1-EXP(-U135/$C$10)) / (U135/$C$10)) - EXP(-U135/$C$10))</f>
        <v>1.2554046569673696E-2</v>
      </c>
    </row>
    <row r="136" spans="21:22">
      <c r="U136" s="263">
        <v>6.5500000000000007</v>
      </c>
      <c r="V136" s="245">
        <f t="shared" si="5"/>
        <v>1.2569033802012453E-2</v>
      </c>
    </row>
    <row r="137" spans="21:22">
      <c r="U137" s="263">
        <v>6.6000000000000005</v>
      </c>
      <c r="V137" s="245">
        <f t="shared" si="5"/>
        <v>1.2584135217613521E-2</v>
      </c>
    </row>
    <row r="138" spans="21:22">
      <c r="U138" s="263">
        <v>6.65</v>
      </c>
      <c r="V138" s="245">
        <f t="shared" si="5"/>
        <v>1.2599345859683437E-2</v>
      </c>
    </row>
    <row r="139" spans="21:22">
      <c r="U139" s="263">
        <v>6.7</v>
      </c>
      <c r="V139" s="245">
        <f t="shared" si="5"/>
        <v>1.2614660887241214E-2</v>
      </c>
    </row>
    <row r="140" spans="21:22">
      <c r="U140" s="263">
        <v>6.75</v>
      </c>
      <c r="V140" s="245">
        <f t="shared" si="5"/>
        <v>1.2630075572855535E-2</v>
      </c>
    </row>
    <row r="141" spans="21:22">
      <c r="U141" s="263">
        <v>6.8000000000000007</v>
      </c>
      <c r="V141" s="245">
        <f t="shared" si="5"/>
        <v>1.2645585300419716E-2</v>
      </c>
    </row>
    <row r="142" spans="21:22">
      <c r="U142" s="263">
        <v>6.8500000000000005</v>
      </c>
      <c r="V142" s="245">
        <f t="shared" si="5"/>
        <v>1.2661185562963966E-2</v>
      </c>
    </row>
    <row r="143" spans="21:22">
      <c r="U143" s="263">
        <v>6.9</v>
      </c>
      <c r="V143" s="245">
        <f t="shared" si="5"/>
        <v>1.2676871960504474E-2</v>
      </c>
    </row>
    <row r="144" spans="21:22">
      <c r="U144" s="263">
        <v>6.95</v>
      </c>
      <c r="V144" s="245">
        <f t="shared" si="5"/>
        <v>1.2692640197928819E-2</v>
      </c>
    </row>
    <row r="145" spans="21:22">
      <c r="U145" s="263">
        <v>7</v>
      </c>
      <c r="V145" s="245">
        <f t="shared" si="5"/>
        <v>1.2708486082917275E-2</v>
      </c>
    </row>
    <row r="146" spans="21:22">
      <c r="U146" s="263">
        <v>7.0500000000000007</v>
      </c>
      <c r="V146" s="245">
        <f t="shared" si="5"/>
        <v>1.272440552389947E-2</v>
      </c>
    </row>
    <row r="147" spans="21:22">
      <c r="U147" s="263">
        <v>7.1000000000000005</v>
      </c>
      <c r="V147" s="245">
        <f t="shared" si="5"/>
        <v>1.2740394528046064E-2</v>
      </c>
    </row>
    <row r="148" spans="21:22">
      <c r="U148" s="263">
        <v>7.15</v>
      </c>
      <c r="V148" s="245">
        <f t="shared" si="5"/>
        <v>1.2756449199294813E-2</v>
      </c>
    </row>
    <row r="149" spans="21:22">
      <c r="U149" s="263">
        <v>7.2</v>
      </c>
      <c r="V149" s="245">
        <f t="shared" si="5"/>
        <v>1.2772565736410748E-2</v>
      </c>
    </row>
    <row r="150" spans="21:22">
      <c r="U150" s="263">
        <v>7.25</v>
      </c>
      <c r="V150" s="245">
        <f t="shared" si="5"/>
        <v>1.2788740431079828E-2</v>
      </c>
    </row>
    <row r="151" spans="21:22">
      <c r="U151" s="263">
        <v>7.3000000000000007</v>
      </c>
      <c r="V151" s="245">
        <f t="shared" si="5"/>
        <v>1.2804969666035795E-2</v>
      </c>
    </row>
    <row r="152" spans="21:22">
      <c r="U152" s="263">
        <v>7.3500000000000005</v>
      </c>
      <c r="V152" s="245">
        <f t="shared" si="5"/>
        <v>1.2821249913219606E-2</v>
      </c>
    </row>
    <row r="153" spans="21:22">
      <c r="U153" s="263">
        <v>7.4</v>
      </c>
      <c r="V153" s="245">
        <f t="shared" si="5"/>
        <v>1.2837577731971157E-2</v>
      </c>
    </row>
    <row r="154" spans="21:22">
      <c r="U154" s="263">
        <v>7.45</v>
      </c>
      <c r="V154" s="245">
        <f t="shared" si="5"/>
        <v>1.2853949767252737E-2</v>
      </c>
    </row>
    <row r="155" spans="21:22">
      <c r="U155" s="263">
        <v>7.5</v>
      </c>
      <c r="V155" s="245">
        <f t="shared" si="5"/>
        <v>1.2870362747903843E-2</v>
      </c>
    </row>
    <row r="156" spans="21:22">
      <c r="U156" s="263">
        <v>7.5500000000000007</v>
      </c>
      <c r="V156" s="245">
        <f t="shared" si="5"/>
        <v>1.288681348492686E-2</v>
      </c>
    </row>
    <row r="157" spans="21:22">
      <c r="U157" s="263">
        <v>7.6000000000000005</v>
      </c>
      <c r="V157" s="245">
        <f t="shared" si="5"/>
        <v>1.2903298869803223E-2</v>
      </c>
    </row>
    <row r="158" spans="21:22">
      <c r="U158" s="263">
        <v>7.65</v>
      </c>
      <c r="V158" s="245">
        <f t="shared" si="5"/>
        <v>1.2919815872839609E-2</v>
      </c>
    </row>
    <row r="159" spans="21:22">
      <c r="U159" s="263">
        <v>7.7</v>
      </c>
      <c r="V159" s="245">
        <f t="shared" si="5"/>
        <v>1.2936361541543722E-2</v>
      </c>
    </row>
    <row r="160" spans="21:22">
      <c r="U160" s="263">
        <v>7.75</v>
      </c>
      <c r="V160" s="245">
        <f t="shared" si="5"/>
        <v>1.2952932999029242E-2</v>
      </c>
    </row>
    <row r="161" spans="21:22">
      <c r="U161" s="263">
        <v>7.8000000000000007</v>
      </c>
      <c r="V161" s="245">
        <f t="shared" si="5"/>
        <v>1.2969527442449544E-2</v>
      </c>
    </row>
    <row r="162" spans="21:22">
      <c r="U162" s="263">
        <v>7.8500000000000005</v>
      </c>
      <c r="V162" s="245">
        <f t="shared" si="5"/>
        <v>1.2986142141459725E-2</v>
      </c>
    </row>
    <row r="163" spans="21:22">
      <c r="U163" s="263">
        <v>7.9</v>
      </c>
      <c r="V163" s="245">
        <f t="shared" si="5"/>
        <v>1.3002774436706584E-2</v>
      </c>
    </row>
    <row r="164" spans="21:22">
      <c r="U164" s="263">
        <v>7.95</v>
      </c>
      <c r="V164" s="245">
        <f t="shared" si="5"/>
        <v>1.3019421738346028E-2</v>
      </c>
    </row>
    <row r="165" spans="21:22">
      <c r="U165" s="263">
        <v>8</v>
      </c>
      <c r="V165" s="245">
        <f t="shared" si="5"/>
        <v>1.3036081524587654E-2</v>
      </c>
    </row>
    <row r="166" spans="21:22">
      <c r="U166" s="263">
        <v>8.0500000000000007</v>
      </c>
      <c r="V166" s="245">
        <f t="shared" si="5"/>
        <v>1.3052751340265957E-2</v>
      </c>
    </row>
    <row r="167" spans="21:22">
      <c r="U167" s="263">
        <v>8.1</v>
      </c>
      <c r="V167" s="245">
        <f t="shared" si="5"/>
        <v>1.3069428795437833E-2</v>
      </c>
    </row>
    <row r="168" spans="21:22">
      <c r="U168" s="263">
        <v>8.15</v>
      </c>
      <c r="V168" s="245">
        <f t="shared" si="5"/>
        <v>1.3086111564005954E-2</v>
      </c>
    </row>
    <row r="169" spans="21:22">
      <c r="U169" s="263">
        <v>8.2000000000000011</v>
      </c>
      <c r="V169" s="245">
        <f t="shared" si="5"/>
        <v>1.3102797382367653E-2</v>
      </c>
    </row>
    <row r="170" spans="21:22">
      <c r="U170" s="263">
        <v>8.25</v>
      </c>
      <c r="V170" s="245">
        <f t="shared" si="5"/>
        <v>1.3119484048088836E-2</v>
      </c>
    </row>
    <row r="171" spans="21:22">
      <c r="U171" s="263">
        <v>8.3000000000000007</v>
      </c>
      <c r="V171" s="245">
        <f t="shared" si="5"/>
        <v>1.3136169418602687E-2</v>
      </c>
    </row>
    <row r="172" spans="21:22">
      <c r="U172" s="263">
        <v>8.35</v>
      </c>
      <c r="V172" s="245">
        <f t="shared" si="5"/>
        <v>1.315285140993259E-2</v>
      </c>
    </row>
    <row r="173" spans="21:22">
      <c r="U173" s="263">
        <v>8.4</v>
      </c>
      <c r="V173" s="245">
        <f t="shared" si="5"/>
        <v>1.3169527995439034E-2</v>
      </c>
    </row>
    <row r="174" spans="21:22">
      <c r="U174" s="263">
        <v>8.4500000000000011</v>
      </c>
      <c r="V174" s="245">
        <f t="shared" si="5"/>
        <v>1.3186197204590081E-2</v>
      </c>
    </row>
    <row r="175" spans="21:22">
      <c r="U175" s="263">
        <v>8.5</v>
      </c>
      <c r="V175" s="245">
        <f t="shared" si="5"/>
        <v>1.3202857121754964E-2</v>
      </c>
    </row>
    <row r="176" spans="21:22">
      <c r="U176" s="263">
        <v>8.5500000000000007</v>
      </c>
      <c r="V176" s="245">
        <f t="shared" si="5"/>
        <v>1.3219505885020539E-2</v>
      </c>
    </row>
    <row r="177" spans="21:22">
      <c r="U177" s="263">
        <v>8.6</v>
      </c>
      <c r="V177" s="245">
        <f t="shared" si="5"/>
        <v>1.3236141685030156E-2</v>
      </c>
    </row>
    <row r="178" spans="21:22">
      <c r="U178" s="263">
        <v>8.65</v>
      </c>
      <c r="V178" s="245">
        <f t="shared" si="5"/>
        <v>1.3252762763844602E-2</v>
      </c>
    </row>
    <row r="179" spans="21:22">
      <c r="U179" s="263">
        <v>8.7000000000000011</v>
      </c>
      <c r="V179" s="245">
        <f t="shared" si="5"/>
        <v>1.3269367413824774E-2</v>
      </c>
    </row>
    <row r="180" spans="21:22">
      <c r="U180" s="263">
        <v>8.75</v>
      </c>
      <c r="V180" s="245">
        <f t="shared" si="5"/>
        <v>1.3285953976535701E-2</v>
      </c>
    </row>
    <row r="181" spans="21:22">
      <c r="U181" s="263">
        <v>8.8000000000000007</v>
      </c>
      <c r="V181" s="245">
        <f t="shared" si="5"/>
        <v>1.3302520841671595E-2</v>
      </c>
    </row>
    <row r="182" spans="21:22">
      <c r="U182" s="263">
        <v>8.85</v>
      </c>
      <c r="V182" s="245">
        <f t="shared" si="5"/>
        <v>1.3319066446001551E-2</v>
      </c>
    </row>
    <row r="183" spans="21:22">
      <c r="U183" s="263">
        <v>8.9</v>
      </c>
      <c r="V183" s="245">
        <f t="shared" si="5"/>
        <v>1.3335589272335569E-2</v>
      </c>
    </row>
    <row r="184" spans="21:22">
      <c r="U184" s="263">
        <v>8.9500000000000011</v>
      </c>
      <c r="V184" s="245">
        <f t="shared" si="5"/>
        <v>1.3352087848510552E-2</v>
      </c>
    </row>
    <row r="185" spans="21:22">
      <c r="U185" s="263">
        <v>9</v>
      </c>
      <c r="V185" s="245">
        <f t="shared" si="5"/>
        <v>1.3368560746395964E-2</v>
      </c>
    </row>
    <row r="186" spans="21:22">
      <c r="U186" s="263">
        <v>9.0500000000000007</v>
      </c>
      <c r="V186" s="245">
        <f t="shared" si="5"/>
        <v>1.3385006580918797E-2</v>
      </c>
    </row>
    <row r="187" spans="21:22">
      <c r="U187" s="263">
        <v>9.1</v>
      </c>
      <c r="V187" s="245">
        <f t="shared" si="5"/>
        <v>1.3401424009107515E-2</v>
      </c>
    </row>
    <row r="188" spans="21:22">
      <c r="U188" s="263">
        <v>9.15</v>
      </c>
      <c r="V188" s="245">
        <f t="shared" si="5"/>
        <v>1.3417811729154676E-2</v>
      </c>
    </row>
    <row r="189" spans="21:22">
      <c r="U189" s="263">
        <v>9.2000000000000011</v>
      </c>
      <c r="V189" s="245">
        <f t="shared" si="5"/>
        <v>1.3434168479497877E-2</v>
      </c>
    </row>
    <row r="190" spans="21:22">
      <c r="U190" s="263">
        <v>9.25</v>
      </c>
      <c r="V190" s="245">
        <f t="shared" si="5"/>
        <v>1.3450493037918764E-2</v>
      </c>
    </row>
    <row r="191" spans="21:22">
      <c r="U191" s="263">
        <v>9.3000000000000007</v>
      </c>
      <c r="V191" s="245">
        <f t="shared" si="5"/>
        <v>1.3466784220659733E-2</v>
      </c>
    </row>
    <row r="192" spans="21:22">
      <c r="U192" s="263">
        <v>9.35</v>
      </c>
      <c r="V192" s="245">
        <f t="shared" si="5"/>
        <v>1.348304088155805E-2</v>
      </c>
    </row>
    <row r="193" spans="21:22">
      <c r="U193" s="263">
        <v>9.4</v>
      </c>
      <c r="V193" s="245">
        <f t="shared" si="5"/>
        <v>1.3499261911197085E-2</v>
      </c>
    </row>
    <row r="194" spans="21:22">
      <c r="U194" s="263">
        <v>9.4500000000000011</v>
      </c>
      <c r="V194" s="245">
        <f t="shared" si="5"/>
        <v>1.3515446236074351E-2</v>
      </c>
    </row>
    <row r="195" spans="21:22">
      <c r="U195" s="263">
        <v>9.5</v>
      </c>
      <c r="V195" s="245">
        <f t="shared" si="5"/>
        <v>1.353159281778607E-2</v>
      </c>
    </row>
    <row r="196" spans="21:22">
      <c r="U196" s="263">
        <v>9.5500000000000007</v>
      </c>
      <c r="V196" s="245">
        <f t="shared" si="5"/>
        <v>1.3547700652227955E-2</v>
      </c>
    </row>
    <row r="197" spans="21:22">
      <c r="U197" s="263">
        <v>9.6000000000000014</v>
      </c>
      <c r="V197" s="245">
        <f t="shared" si="5"/>
        <v>1.3563768768811924E-2</v>
      </c>
    </row>
    <row r="198" spans="21:22">
      <c r="U198" s="263">
        <v>9.65</v>
      </c>
      <c r="V198" s="245">
        <f t="shared" si="5"/>
        <v>1.3579796229698503E-2</v>
      </c>
    </row>
    <row r="199" spans="21:22">
      <c r="U199" s="263">
        <v>9.7000000000000011</v>
      </c>
      <c r="V199" s="245">
        <f t="shared" ref="V199:V262" si="6">$C$5 + $C$6*((1-EXP(-U199/$C$9)) / (U199/$C$9)) + $C$7*(((1-EXP(-U199/$C$9)) / (U199/$C$9)) - EXP(-U199/$C$9)) + $C$8*(((1-EXP(-U199/$C$10)) / (U199/$C$10)) - EXP(-U199/$C$10))</f>
        <v>1.3595782129044576E-2</v>
      </c>
    </row>
    <row r="200" spans="21:22">
      <c r="U200" s="263">
        <v>9.75</v>
      </c>
      <c r="V200" s="245">
        <f t="shared" si="6"/>
        <v>1.3611725592266231E-2</v>
      </c>
    </row>
    <row r="201" spans="21:22">
      <c r="U201" s="263">
        <v>9.8000000000000007</v>
      </c>
      <c r="V201" s="245">
        <f t="shared" si="6"/>
        <v>1.3627625775316479E-2</v>
      </c>
    </row>
    <row r="202" spans="21:22">
      <c r="U202" s="263">
        <v>9.8500000000000014</v>
      </c>
      <c r="V202" s="245">
        <f t="shared" si="6"/>
        <v>1.364348186397752E-2</v>
      </c>
    </row>
    <row r="203" spans="21:22">
      <c r="U203" s="263">
        <v>9.9</v>
      </c>
      <c r="V203" s="245">
        <f t="shared" si="6"/>
        <v>1.36592930731673E-2</v>
      </c>
    </row>
    <row r="204" spans="21:22">
      <c r="U204" s="263">
        <v>9.9500000000000011</v>
      </c>
      <c r="V204" s="245">
        <f t="shared" si="6"/>
        <v>1.3675058646260108E-2</v>
      </c>
    </row>
    <row r="205" spans="21:22">
      <c r="U205" s="263">
        <v>10</v>
      </c>
      <c r="V205" s="245">
        <f t="shared" si="6"/>
        <v>1.3690777854421011E-2</v>
      </c>
    </row>
    <row r="206" spans="21:22">
      <c r="U206" s="263">
        <v>10.050000000000001</v>
      </c>
      <c r="V206" s="245">
        <f t="shared" si="6"/>
        <v>1.370644999595378E-2</v>
      </c>
    </row>
    <row r="207" spans="21:22">
      <c r="U207" s="263">
        <v>10.100000000000001</v>
      </c>
      <c r="V207" s="245">
        <f t="shared" si="6"/>
        <v>1.372207439566211E-2</v>
      </c>
    </row>
    <row r="208" spans="21:22">
      <c r="U208" s="263">
        <v>10.15</v>
      </c>
      <c r="V208" s="245">
        <f t="shared" si="6"/>
        <v>1.3737650404223926E-2</v>
      </c>
    </row>
    <row r="209" spans="21:22">
      <c r="U209" s="263">
        <v>10.200000000000001</v>
      </c>
      <c r="V209" s="245">
        <f t="shared" si="6"/>
        <v>1.3753177397578453E-2</v>
      </c>
    </row>
    <row r="210" spans="21:22">
      <c r="U210" s="263">
        <v>10.25</v>
      </c>
      <c r="V210" s="245">
        <f t="shared" si="6"/>
        <v>1.3768654776325885E-2</v>
      </c>
    </row>
    <row r="211" spans="21:22">
      <c r="U211" s="263">
        <v>10.3</v>
      </c>
      <c r="V211" s="245">
        <f t="shared" si="6"/>
        <v>1.3784081965139387E-2</v>
      </c>
    </row>
    <row r="212" spans="21:22">
      <c r="U212" s="263">
        <v>10.350000000000001</v>
      </c>
      <c r="V212" s="245">
        <f t="shared" si="6"/>
        <v>1.3799458412189203E-2</v>
      </c>
    </row>
    <row r="213" spans="21:22">
      <c r="U213" s="263">
        <v>10.4</v>
      </c>
      <c r="V213" s="245">
        <f t="shared" si="6"/>
        <v>1.381478358857865E-2</v>
      </c>
    </row>
    <row r="214" spans="21:22">
      <c r="U214" s="263">
        <v>10.450000000000001</v>
      </c>
      <c r="V214" s="245">
        <f t="shared" si="6"/>
        <v>1.38300569877918E-2</v>
      </c>
    </row>
    <row r="215" spans="21:22">
      <c r="U215" s="263">
        <v>10.5</v>
      </c>
      <c r="V215" s="245">
        <f t="shared" si="6"/>
        <v>1.3845278125152554E-2</v>
      </c>
    </row>
    <row r="216" spans="21:22">
      <c r="U216" s="263">
        <v>10.55</v>
      </c>
      <c r="V216" s="245">
        <f t="shared" si="6"/>
        <v>1.3860446537295023E-2</v>
      </c>
    </row>
    <row r="217" spans="21:22">
      <c r="U217" s="263">
        <v>10.600000000000001</v>
      </c>
      <c r="V217" s="245">
        <f t="shared" si="6"/>
        <v>1.3875561781644839E-2</v>
      </c>
    </row>
    <row r="218" spans="21:22">
      <c r="U218" s="263">
        <v>10.65</v>
      </c>
      <c r="V218" s="245">
        <f t="shared" si="6"/>
        <v>1.3890623435911378E-2</v>
      </c>
    </row>
    <row r="219" spans="21:22">
      <c r="U219" s="263">
        <v>10.700000000000001</v>
      </c>
      <c r="V219" s="245">
        <f t="shared" si="6"/>
        <v>1.3905631097590503E-2</v>
      </c>
    </row>
    <row r="220" spans="21:22">
      <c r="U220" s="263">
        <v>10.75</v>
      </c>
      <c r="V220" s="245">
        <f t="shared" si="6"/>
        <v>1.3920584383477791E-2</v>
      </c>
    </row>
    <row r="221" spans="21:22">
      <c r="U221" s="263">
        <v>10.8</v>
      </c>
      <c r="V221" s="245">
        <f t="shared" si="6"/>
        <v>1.393548292919188E-2</v>
      </c>
    </row>
    <row r="222" spans="21:22">
      <c r="U222" s="263">
        <v>10.850000000000001</v>
      </c>
      <c r="V222" s="245">
        <f t="shared" si="6"/>
        <v>1.3950326388707957E-2</v>
      </c>
    </row>
    <row r="223" spans="21:22">
      <c r="U223" s="263">
        <v>10.9</v>
      </c>
      <c r="V223" s="245">
        <f t="shared" si="6"/>
        <v>1.3965114433900933E-2</v>
      </c>
    </row>
    <row r="224" spans="21:22">
      <c r="U224" s="263">
        <v>10.950000000000001</v>
      </c>
      <c r="V224" s="245">
        <f t="shared" si="6"/>
        <v>1.3979846754098364E-2</v>
      </c>
    </row>
    <row r="225" spans="21:22">
      <c r="U225" s="263">
        <v>11</v>
      </c>
      <c r="V225" s="245">
        <f t="shared" si="6"/>
        <v>1.3994523055642766E-2</v>
      </c>
    </row>
    <row r="226" spans="21:22">
      <c r="U226" s="263">
        <v>11.05</v>
      </c>
      <c r="V226" s="245">
        <f t="shared" si="6"/>
        <v>1.4009143061463222E-2</v>
      </c>
    </row>
    <row r="227" spans="21:22">
      <c r="U227" s="263">
        <v>11.100000000000001</v>
      </c>
      <c r="V227" s="245">
        <f t="shared" si="6"/>
        <v>1.4023706510656091E-2</v>
      </c>
    </row>
    <row r="228" spans="21:22">
      <c r="U228" s="263">
        <v>11.15</v>
      </c>
      <c r="V228" s="245">
        <f t="shared" si="6"/>
        <v>1.4038213158074596E-2</v>
      </c>
    </row>
    <row r="229" spans="21:22">
      <c r="U229" s="263">
        <v>11.200000000000001</v>
      </c>
      <c r="V229" s="245">
        <f t="shared" si="6"/>
        <v>1.4052662773927211E-2</v>
      </c>
    </row>
    <row r="230" spans="21:22">
      <c r="U230" s="263">
        <v>11.25</v>
      </c>
      <c r="V230" s="245">
        <f t="shared" si="6"/>
        <v>1.4067055143384579E-2</v>
      </c>
    </row>
    <row r="231" spans="21:22">
      <c r="U231" s="263">
        <v>11.3</v>
      </c>
      <c r="V231" s="245">
        <f t="shared" si="6"/>
        <v>1.4081390066194872E-2</v>
      </c>
    </row>
    <row r="232" spans="21:22">
      <c r="U232" s="263">
        <v>11.350000000000001</v>
      </c>
      <c r="V232" s="245">
        <f t="shared" si="6"/>
        <v>1.4095667356307372E-2</v>
      </c>
    </row>
    <row r="233" spans="21:22">
      <c r="U233" s="263">
        <v>11.4</v>
      </c>
      <c r="V233" s="245">
        <f t="shared" si="6"/>
        <v>1.4109886841504146E-2</v>
      </c>
    </row>
    <row r="234" spans="21:22">
      <c r="U234" s="263">
        <v>11.450000000000001</v>
      </c>
      <c r="V234" s="245">
        <f t="shared" si="6"/>
        <v>1.4124048363039664E-2</v>
      </c>
    </row>
    <row r="235" spans="21:22">
      <c r="U235" s="263">
        <v>11.5</v>
      </c>
      <c r="V235" s="245">
        <f t="shared" si="6"/>
        <v>1.4138151775288162E-2</v>
      </c>
    </row>
    <row r="236" spans="21:22">
      <c r="U236" s="263">
        <v>11.55</v>
      </c>
      <c r="V236" s="245">
        <f t="shared" si="6"/>
        <v>1.4152196945398649E-2</v>
      </c>
    </row>
    <row r="237" spans="21:22">
      <c r="U237" s="263">
        <v>11.600000000000001</v>
      </c>
      <c r="V237" s="245">
        <f t="shared" si="6"/>
        <v>1.4166183752957383E-2</v>
      </c>
    </row>
    <row r="238" spans="21:22">
      <c r="U238" s="263">
        <v>11.65</v>
      </c>
      <c r="V238" s="245">
        <f t="shared" si="6"/>
        <v>1.4180112089657627E-2</v>
      </c>
    </row>
    <row r="239" spans="21:22">
      <c r="U239" s="263">
        <v>11.700000000000001</v>
      </c>
      <c r="V239" s="245">
        <f t="shared" si="6"/>
        <v>1.4193981858976672E-2</v>
      </c>
    </row>
    <row r="240" spans="21:22">
      <c r="U240" s="263">
        <v>11.75</v>
      </c>
      <c r="V240" s="245">
        <f t="shared" si="6"/>
        <v>1.42077929758598E-2</v>
      </c>
    </row>
    <row r="241" spans="21:22">
      <c r="U241" s="263">
        <v>11.8</v>
      </c>
      <c r="V241" s="245">
        <f t="shared" si="6"/>
        <v>1.4221545366411219E-2</v>
      </c>
    </row>
    <row r="242" spans="21:22">
      <c r="U242" s="263">
        <v>11.850000000000001</v>
      </c>
      <c r="V242" s="245">
        <f t="shared" si="6"/>
        <v>1.4235238967591716E-2</v>
      </c>
    </row>
    <row r="243" spans="21:22">
      <c r="U243" s="263">
        <v>11.9</v>
      </c>
      <c r="V243" s="245">
        <f t="shared" si="6"/>
        <v>1.4248873726922953E-2</v>
      </c>
    </row>
    <row r="244" spans="21:22">
      <c r="U244" s="263">
        <v>11.950000000000001</v>
      </c>
      <c r="V244" s="245">
        <f t="shared" si="6"/>
        <v>1.4262449602198277E-2</v>
      </c>
    </row>
    <row r="245" spans="21:22">
      <c r="U245" s="263">
        <v>12</v>
      </c>
      <c r="V245" s="245">
        <f t="shared" si="6"/>
        <v>1.4275966561199848E-2</v>
      </c>
    </row>
    <row r="246" spans="21:22">
      <c r="U246" s="263">
        <v>12.05</v>
      </c>
      <c r="V246" s="245">
        <f t="shared" si="6"/>
        <v>1.4289424581422053E-2</v>
      </c>
    </row>
    <row r="247" spans="21:22">
      <c r="U247" s="263">
        <v>12.100000000000001</v>
      </c>
      <c r="V247" s="245">
        <f t="shared" si="6"/>
        <v>1.4302823649801011E-2</v>
      </c>
    </row>
    <row r="248" spans="21:22">
      <c r="U248" s="263">
        <v>12.15</v>
      </c>
      <c r="V248" s="245">
        <f t="shared" si="6"/>
        <v>1.4316163762450073E-2</v>
      </c>
    </row>
    <row r="249" spans="21:22">
      <c r="U249" s="263">
        <v>12.200000000000001</v>
      </c>
      <c r="V249" s="245">
        <f t="shared" si="6"/>
        <v>1.4329444924401195E-2</v>
      </c>
    </row>
    <row r="250" spans="21:22">
      <c r="U250" s="263">
        <v>12.25</v>
      </c>
      <c r="V250" s="245">
        <f t="shared" si="6"/>
        <v>1.4342667149352076E-2</v>
      </c>
    </row>
    <row r="251" spans="21:22">
      <c r="U251" s="263">
        <v>12.3</v>
      </c>
      <c r="V251" s="245">
        <f t="shared" si="6"/>
        <v>1.4355830459418894E-2</v>
      </c>
    </row>
    <row r="252" spans="21:22">
      <c r="U252" s="263">
        <v>12.350000000000001</v>
      </c>
      <c r="V252" s="245">
        <f t="shared" si="6"/>
        <v>1.4368934884894621E-2</v>
      </c>
    </row>
    <row r="253" spans="21:22">
      <c r="U253" s="263">
        <v>12.4</v>
      </c>
      <c r="V253" s="245">
        <f t="shared" si="6"/>
        <v>1.4381980464012711E-2</v>
      </c>
    </row>
    <row r="254" spans="21:22">
      <c r="U254" s="263">
        <v>12.450000000000001</v>
      </c>
      <c r="V254" s="245">
        <f t="shared" si="6"/>
        <v>1.4394967242716111E-2</v>
      </c>
    </row>
    <row r="255" spans="21:22">
      <c r="U255" s="263">
        <v>12.5</v>
      </c>
      <c r="V255" s="245">
        <f t="shared" si="6"/>
        <v>1.4407895274431452E-2</v>
      </c>
    </row>
    <row r="256" spans="21:22">
      <c r="U256" s="263">
        <v>12.55</v>
      </c>
      <c r="V256" s="245">
        <f t="shared" si="6"/>
        <v>1.4420764619848321E-2</v>
      </c>
    </row>
    <row r="257" spans="21:22">
      <c r="U257" s="263">
        <v>12.600000000000001</v>
      </c>
      <c r="V257" s="245">
        <f t="shared" si="6"/>
        <v>1.4433575346703583E-2</v>
      </c>
    </row>
    <row r="258" spans="21:22">
      <c r="U258" s="263">
        <v>12.65</v>
      </c>
      <c r="V258" s="245">
        <f t="shared" si="6"/>
        <v>1.4446327529570485E-2</v>
      </c>
    </row>
    <row r="259" spans="21:22">
      <c r="U259" s="263">
        <v>12.700000000000001</v>
      </c>
      <c r="V259" s="245">
        <f t="shared" si="6"/>
        <v>1.4459021249652646E-2</v>
      </c>
    </row>
    <row r="260" spans="21:22">
      <c r="U260" s="263">
        <v>12.75</v>
      </c>
      <c r="V260" s="245">
        <f t="shared" si="6"/>
        <v>1.4471656594582657E-2</v>
      </c>
    </row>
    <row r="261" spans="21:22">
      <c r="U261" s="263">
        <v>12.8</v>
      </c>
      <c r="V261" s="245">
        <f t="shared" si="6"/>
        <v>1.4484233658225324E-2</v>
      </c>
    </row>
    <row r="262" spans="21:22">
      <c r="U262" s="263">
        <v>12.850000000000001</v>
      </c>
      <c r="V262" s="245">
        <f t="shared" si="6"/>
        <v>1.4496752540485386E-2</v>
      </c>
    </row>
    <row r="263" spans="21:22">
      <c r="U263" s="263">
        <v>12.9</v>
      </c>
      <c r="V263" s="245">
        <f t="shared" ref="V263:V326" si="7">$C$5 + $C$6*((1-EXP(-U263/$C$9)) / (U263/$C$9)) + $C$7*(((1-EXP(-U263/$C$9)) / (U263/$C$9)) - EXP(-U263/$C$9)) + $C$8*(((1-EXP(-U263/$C$10)) / (U263/$C$10)) - EXP(-U263/$C$10))</f>
        <v>1.4509213347119628E-2</v>
      </c>
    </row>
    <row r="264" spans="21:22">
      <c r="U264" s="263">
        <v>12.950000000000001</v>
      </c>
      <c r="V264" s="245">
        <f t="shared" si="7"/>
        <v>1.4521616189553357E-2</v>
      </c>
    </row>
    <row r="265" spans="21:22">
      <c r="U265" s="263">
        <v>13</v>
      </c>
      <c r="V265" s="245">
        <f t="shared" si="7"/>
        <v>1.4533961184701025E-2</v>
      </c>
    </row>
    <row r="266" spans="21:22">
      <c r="U266" s="263">
        <v>13.05</v>
      </c>
      <c r="V266" s="245">
        <f t="shared" si="7"/>
        <v>1.4546248454791064E-2</v>
      </c>
    </row>
    <row r="267" spans="21:22">
      <c r="U267" s="263">
        <v>13.100000000000001</v>
      </c>
      <c r="V267" s="245">
        <f t="shared" si="7"/>
        <v>1.4558478127194737E-2</v>
      </c>
    </row>
    <row r="268" spans="21:22">
      <c r="U268" s="263">
        <v>13.15</v>
      </c>
      <c r="V268" s="245">
        <f t="shared" si="7"/>
        <v>1.4570650334258972E-2</v>
      </c>
    </row>
    <row r="269" spans="21:22">
      <c r="U269" s="263">
        <v>13.200000000000001</v>
      </c>
      <c r="V269" s="245">
        <f t="shared" si="7"/>
        <v>1.4582765213143063E-2</v>
      </c>
    </row>
    <row r="270" spans="21:22">
      <c r="U270" s="263">
        <v>13.25</v>
      </c>
      <c r="V270" s="245">
        <f t="shared" si="7"/>
        <v>1.4594822905659211E-2</v>
      </c>
    </row>
    <row r="271" spans="21:22">
      <c r="U271" s="263">
        <v>13.3</v>
      </c>
      <c r="V271" s="245">
        <f t="shared" si="7"/>
        <v>1.4606823558116766E-2</v>
      </c>
    </row>
    <row r="272" spans="21:22">
      <c r="U272" s="263">
        <v>13.350000000000001</v>
      </c>
      <c r="V272" s="245">
        <f t="shared" si="7"/>
        <v>1.4618767321170116E-2</v>
      </c>
    </row>
    <row r="273" spans="21:22">
      <c r="U273" s="263">
        <v>13.4</v>
      </c>
      <c r="V273" s="245">
        <f t="shared" si="7"/>
        <v>1.4630654349670178E-2</v>
      </c>
    </row>
    <row r="274" spans="21:22">
      <c r="U274" s="263">
        <v>13.450000000000001</v>
      </c>
      <c r="V274" s="245">
        <f t="shared" si="7"/>
        <v>1.4642484802519369E-2</v>
      </c>
    </row>
    <row r="275" spans="21:22">
      <c r="U275" s="263">
        <v>13.5</v>
      </c>
      <c r="V275" s="245">
        <f t="shared" si="7"/>
        <v>1.4654258842529988E-2</v>
      </c>
    </row>
    <row r="276" spans="21:22">
      <c r="U276" s="263">
        <v>13.55</v>
      </c>
      <c r="V276" s="245">
        <f t="shared" si="7"/>
        <v>1.4665976636285983E-2</v>
      </c>
    </row>
    <row r="277" spans="21:22">
      <c r="U277" s="263">
        <v>13.600000000000001</v>
      </c>
      <c r="V277" s="245">
        <f t="shared" si="7"/>
        <v>1.4677638354007989E-2</v>
      </c>
    </row>
    <row r="278" spans="21:22">
      <c r="U278" s="263">
        <v>13.65</v>
      </c>
      <c r="V278" s="245">
        <f t="shared" si="7"/>
        <v>1.4689244169421571E-2</v>
      </c>
    </row>
    <row r="279" spans="21:22">
      <c r="U279" s="263">
        <v>13.700000000000001</v>
      </c>
      <c r="V279" s="245">
        <f t="shared" si="7"/>
        <v>1.4700794259628641E-2</v>
      </c>
    </row>
    <row r="280" spans="21:22">
      <c r="U280" s="263">
        <v>13.75</v>
      </c>
      <c r="V280" s="245">
        <f t="shared" si="7"/>
        <v>1.4712288804981911E-2</v>
      </c>
    </row>
    <row r="281" spans="21:22">
      <c r="U281" s="263">
        <v>13.8</v>
      </c>
      <c r="V281" s="245">
        <f t="shared" si="7"/>
        <v>1.4723727988962421E-2</v>
      </c>
    </row>
    <row r="282" spans="21:22">
      <c r="U282" s="263">
        <v>13.850000000000001</v>
      </c>
      <c r="V282" s="245">
        <f t="shared" si="7"/>
        <v>1.473511199805997E-2</v>
      </c>
    </row>
    <row r="283" spans="21:22">
      <c r="U283" s="263">
        <v>13.9</v>
      </c>
      <c r="V283" s="245">
        <f t="shared" si="7"/>
        <v>1.4746441021656453E-2</v>
      </c>
    </row>
    <row r="284" spans="21:22">
      <c r="U284" s="263">
        <v>13.950000000000001</v>
      </c>
      <c r="V284" s="245">
        <f t="shared" si="7"/>
        <v>1.4757715251912036E-2</v>
      </c>
    </row>
    <row r="285" spans="21:22">
      <c r="U285" s="263">
        <v>14</v>
      </c>
      <c r="V285" s="245">
        <f t="shared" si="7"/>
        <v>1.4768934883654106E-2</v>
      </c>
    </row>
    <row r="286" spans="21:22">
      <c r="U286" s="263">
        <v>14.05</v>
      </c>
      <c r="V286" s="245">
        <f t="shared" si="7"/>
        <v>1.4780100114268885E-2</v>
      </c>
    </row>
    <row r="287" spans="21:22">
      <c r="U287" s="263">
        <v>14.100000000000001</v>
      </c>
      <c r="V287" s="245">
        <f t="shared" si="7"/>
        <v>1.4791211143595762E-2</v>
      </c>
    </row>
    <row r="288" spans="21:22">
      <c r="U288" s="263">
        <v>14.15</v>
      </c>
      <c r="V288" s="245">
        <f t="shared" si="7"/>
        <v>1.480226817382416E-2</v>
      </c>
    </row>
    <row r="289" spans="21:22">
      <c r="U289" s="263">
        <v>14.200000000000001</v>
      </c>
      <c r="V289" s="245">
        <f t="shared" si="7"/>
        <v>1.4813271409392995E-2</v>
      </c>
    </row>
    <row r="290" spans="21:22">
      <c r="U290" s="263">
        <v>14.25</v>
      </c>
      <c r="V290" s="245">
        <f t="shared" si="7"/>
        <v>1.4824221056892576E-2</v>
      </c>
    </row>
    <row r="291" spans="21:22">
      <c r="U291" s="263">
        <v>14.3</v>
      </c>
      <c r="V291" s="245">
        <f t="shared" si="7"/>
        <v>1.4835117324968977E-2</v>
      </c>
    </row>
    <row r="292" spans="21:22">
      <c r="U292" s="263">
        <v>14.350000000000001</v>
      </c>
      <c r="V292" s="245">
        <f t="shared" si="7"/>
        <v>1.484596042423075E-2</v>
      </c>
    </row>
    <row r="293" spans="21:22">
      <c r="U293" s="263">
        <v>14.4</v>
      </c>
      <c r="V293" s="245">
        <f t="shared" si="7"/>
        <v>1.4856750567157996E-2</v>
      </c>
    </row>
    <row r="294" spans="21:22">
      <c r="U294" s="263">
        <v>14.450000000000001</v>
      </c>
      <c r="V294" s="245">
        <f t="shared" si="7"/>
        <v>1.4867487968013711E-2</v>
      </c>
    </row>
    <row r="295" spans="21:22">
      <c r="U295" s="263">
        <v>14.5</v>
      </c>
      <c r="V295" s="245">
        <f t="shared" si="7"/>
        <v>1.4878172842757362E-2</v>
      </c>
    </row>
    <row r="296" spans="21:22">
      <c r="U296" s="263">
        <v>14.55</v>
      </c>
      <c r="V296" s="245">
        <f t="shared" si="7"/>
        <v>1.4888805408960622E-2</v>
      </c>
    </row>
    <row r="297" spans="21:22">
      <c r="U297" s="263">
        <v>14.600000000000001</v>
      </c>
      <c r="V297" s="245">
        <f t="shared" si="7"/>
        <v>1.4899385885725267E-2</v>
      </c>
    </row>
    <row r="298" spans="21:22">
      <c r="U298" s="263">
        <v>14.65</v>
      </c>
      <c r="V298" s="245">
        <f t="shared" si="7"/>
        <v>1.4909914493603167E-2</v>
      </c>
    </row>
    <row r="299" spans="21:22">
      <c r="U299" s="263">
        <v>14.700000000000001</v>
      </c>
      <c r="V299" s="245">
        <f t="shared" si="7"/>
        <v>1.4920391454518274E-2</v>
      </c>
    </row>
    <row r="300" spans="21:22">
      <c r="U300" s="263">
        <v>14.75</v>
      </c>
      <c r="V300" s="245">
        <f t="shared" si="7"/>
        <v>1.4930816991690672E-2</v>
      </c>
    </row>
    <row r="301" spans="21:22">
      <c r="U301" s="263">
        <v>14.8</v>
      </c>
      <c r="V301" s="245">
        <f t="shared" si="7"/>
        <v>1.4941191329562536E-2</v>
      </c>
    </row>
    <row r="302" spans="21:22">
      <c r="U302" s="263">
        <v>14.850000000000001</v>
      </c>
      <c r="V302" s="245">
        <f t="shared" si="7"/>
        <v>1.4951514693726008E-2</v>
      </c>
    </row>
    <row r="303" spans="21:22">
      <c r="U303" s="263">
        <v>14.9</v>
      </c>
      <c r="V303" s="245">
        <f t="shared" si="7"/>
        <v>1.4961787310852973E-2</v>
      </c>
    </row>
    <row r="304" spans="21:22">
      <c r="U304" s="263">
        <v>14.950000000000001</v>
      </c>
      <c r="V304" s="245">
        <f t="shared" si="7"/>
        <v>1.497200940862663E-2</v>
      </c>
    </row>
    <row r="305" spans="21:22">
      <c r="U305" s="263">
        <v>15</v>
      </c>
      <c r="V305" s="245">
        <f t="shared" si="7"/>
        <v>1.4982181215674881E-2</v>
      </c>
    </row>
    <row r="306" spans="21:22">
      <c r="U306" s="263">
        <v>15.05</v>
      </c>
      <c r="V306" s="245">
        <f t="shared" si="7"/>
        <v>1.4992302961505444E-2</v>
      </c>
    </row>
    <row r="307" spans="21:22">
      <c r="U307" s="263">
        <v>15.100000000000001</v>
      </c>
      <c r="V307" s="245">
        <f t="shared" si="7"/>
        <v>1.5002374876442702E-2</v>
      </c>
    </row>
    <row r="308" spans="21:22">
      <c r="U308" s="263">
        <v>15.15</v>
      </c>
      <c r="V308" s="245">
        <f t="shared" si="7"/>
        <v>1.5012397191566206E-2</v>
      </c>
    </row>
    <row r="309" spans="21:22">
      <c r="U309" s="263">
        <v>15.200000000000001</v>
      </c>
      <c r="V309" s="245">
        <f t="shared" si="7"/>
        <v>1.5022370138650844E-2</v>
      </c>
    </row>
    <row r="310" spans="21:22">
      <c r="U310" s="263">
        <v>15.25</v>
      </c>
      <c r="V310" s="245">
        <f t="shared" si="7"/>
        <v>1.5032293950108563E-2</v>
      </c>
    </row>
    <row r="311" spans="21:22">
      <c r="U311" s="263">
        <v>15.3</v>
      </c>
      <c r="V311" s="245">
        <f t="shared" si="7"/>
        <v>1.5042168858931714E-2</v>
      </c>
    </row>
    <row r="312" spans="21:22">
      <c r="U312" s="263">
        <v>15.350000000000001</v>
      </c>
      <c r="V312" s="245">
        <f t="shared" si="7"/>
        <v>1.5051995098637892E-2</v>
      </c>
    </row>
    <row r="313" spans="21:22">
      <c r="U313" s="263">
        <v>15.4</v>
      </c>
      <c r="V313" s="245">
        <f t="shared" si="7"/>
        <v>1.506177290321626E-2</v>
      </c>
    </row>
    <row r="314" spans="21:22">
      <c r="U314" s="263">
        <v>15.450000000000001</v>
      </c>
      <c r="V314" s="245">
        <f t="shared" si="7"/>
        <v>1.5071502507075387E-2</v>
      </c>
    </row>
    <row r="315" spans="21:22">
      <c r="U315" s="263">
        <v>15.5</v>
      </c>
      <c r="V315" s="245">
        <f t="shared" si="7"/>
        <v>1.508118414499247E-2</v>
      </c>
    </row>
    <row r="316" spans="21:22">
      <c r="U316" s="263">
        <v>15.55</v>
      </c>
      <c r="V316" s="245">
        <f t="shared" si="7"/>
        <v>1.5090818052063987E-2</v>
      </c>
    </row>
    <row r="317" spans="21:22">
      <c r="U317" s="263">
        <v>15.600000000000001</v>
      </c>
      <c r="V317" s="245">
        <f t="shared" si="7"/>
        <v>1.510040446365768E-2</v>
      </c>
    </row>
    <row r="318" spans="21:22">
      <c r="U318" s="263">
        <v>15.65</v>
      </c>
      <c r="V318" s="245">
        <f t="shared" si="7"/>
        <v>1.5109943615365915E-2</v>
      </c>
    </row>
    <row r="319" spans="21:22">
      <c r="U319" s="263">
        <v>15.700000000000001</v>
      </c>
      <c r="V319" s="245">
        <f t="shared" si="7"/>
        <v>1.5119435742960329E-2</v>
      </c>
    </row>
    <row r="320" spans="21:22">
      <c r="U320" s="263">
        <v>15.75</v>
      </c>
      <c r="V320" s="245">
        <f t="shared" si="7"/>
        <v>1.5128881082347764E-2</v>
      </c>
    </row>
    <row r="321" spans="21:22">
      <c r="U321" s="263">
        <v>15.8</v>
      </c>
      <c r="V321" s="245">
        <f t="shared" si="7"/>
        <v>1.513827986952743E-2</v>
      </c>
    </row>
    <row r="322" spans="21:22">
      <c r="U322" s="263">
        <v>15.850000000000001</v>
      </c>
      <c r="V322" s="245">
        <f t="shared" si="7"/>
        <v>1.5147632340549303E-2</v>
      </c>
    </row>
    <row r="323" spans="21:22">
      <c r="U323" s="263">
        <v>15.9</v>
      </c>
      <c r="V323" s="245">
        <f t="shared" si="7"/>
        <v>1.5156938731473729E-2</v>
      </c>
    </row>
    <row r="324" spans="21:22">
      <c r="U324" s="263">
        <v>15.950000000000001</v>
      </c>
      <c r="V324" s="245">
        <f t="shared" si="7"/>
        <v>1.516619927833217E-2</v>
      </c>
    </row>
    <row r="325" spans="21:22">
      <c r="U325" s="263">
        <v>16</v>
      </c>
      <c r="V325" s="245">
        <f t="shared" si="7"/>
        <v>1.5175414217089086E-2</v>
      </c>
    </row>
    <row r="326" spans="21:22">
      <c r="U326" s="263">
        <v>16.05</v>
      </c>
      <c r="V326" s="245">
        <f t="shared" si="7"/>
        <v>1.5184583783604981E-2</v>
      </c>
    </row>
    <row r="327" spans="21:22">
      <c r="U327" s="263">
        <v>16.100000000000001</v>
      </c>
      <c r="V327" s="245">
        <f t="shared" ref="V327:V390" si="8">$C$5 + $C$6*((1-EXP(-U327/$C$9)) / (U327/$C$9)) + $C$7*(((1-EXP(-U327/$C$9)) / (U327/$C$9)) - EXP(-U327/$C$9)) + $C$8*(((1-EXP(-U327/$C$10)) / (U327/$C$10)) - EXP(-U327/$C$10))</f>
        <v>1.519370821360045E-2</v>
      </c>
    </row>
    <row r="328" spans="21:22">
      <c r="U328" s="263">
        <v>16.150000000000002</v>
      </c>
      <c r="V328" s="245">
        <f t="shared" si="8"/>
        <v>1.5202787742621376E-2</v>
      </c>
    </row>
    <row r="329" spans="21:22">
      <c r="U329" s="263">
        <v>16.2</v>
      </c>
      <c r="V329" s="245">
        <f t="shared" si="8"/>
        <v>1.5211822606005114E-2</v>
      </c>
    </row>
    <row r="330" spans="21:22">
      <c r="U330" s="263">
        <v>16.25</v>
      </c>
      <c r="V330" s="245">
        <f t="shared" si="8"/>
        <v>1.5220813038847699E-2</v>
      </c>
    </row>
    <row r="331" spans="21:22">
      <c r="U331" s="263">
        <v>16.3</v>
      </c>
      <c r="V331" s="245">
        <f t="shared" si="8"/>
        <v>1.522975927597206E-2</v>
      </c>
    </row>
    <row r="332" spans="21:22">
      <c r="U332" s="263">
        <v>16.350000000000001</v>
      </c>
      <c r="V332" s="245">
        <f t="shared" si="8"/>
        <v>1.5238661551897195E-2</v>
      </c>
    </row>
    <row r="333" spans="21:22">
      <c r="U333" s="263">
        <v>16.400000000000002</v>
      </c>
      <c r="V333" s="245">
        <f t="shared" si="8"/>
        <v>1.5247520100808265E-2</v>
      </c>
    </row>
    <row r="334" spans="21:22">
      <c r="U334" s="263">
        <v>16.45</v>
      </c>
      <c r="V334" s="245">
        <f t="shared" si="8"/>
        <v>1.5256335156527676E-2</v>
      </c>
    </row>
    <row r="335" spans="21:22">
      <c r="U335" s="263">
        <v>16.5</v>
      </c>
      <c r="V335" s="245">
        <f t="shared" si="8"/>
        <v>1.5265106952486993E-2</v>
      </c>
    </row>
    <row r="336" spans="21:22">
      <c r="U336" s="263">
        <v>16.55</v>
      </c>
      <c r="V336" s="245">
        <f t="shared" si="8"/>
        <v>1.5273835721699783E-2</v>
      </c>
    </row>
    <row r="337" spans="21:22">
      <c r="U337" s="263">
        <v>16.600000000000001</v>
      </c>
      <c r="V337" s="245">
        <f t="shared" si="8"/>
        <v>1.5282521696735303E-2</v>
      </c>
    </row>
    <row r="338" spans="21:22">
      <c r="U338" s="263">
        <v>16.650000000000002</v>
      </c>
      <c r="V338" s="245">
        <f t="shared" si="8"/>
        <v>1.5291165109693024E-2</v>
      </c>
    </row>
    <row r="339" spans="21:22">
      <c r="U339" s="263">
        <v>16.7</v>
      </c>
      <c r="V339" s="245">
        <f t="shared" si="8"/>
        <v>1.5299766192177986E-2</v>
      </c>
    </row>
    <row r="340" spans="21:22">
      <c r="U340" s="263">
        <v>16.75</v>
      </c>
      <c r="V340" s="245">
        <f t="shared" si="8"/>
        <v>1.5308325175276962E-2</v>
      </c>
    </row>
    <row r="341" spans="21:22">
      <c r="U341" s="263">
        <v>16.8</v>
      </c>
      <c r="V341" s="245">
        <f t="shared" si="8"/>
        <v>1.5316842289535379E-2</v>
      </c>
    </row>
    <row r="342" spans="21:22">
      <c r="U342" s="263">
        <v>16.850000000000001</v>
      </c>
      <c r="V342" s="245">
        <f t="shared" si="8"/>
        <v>1.5325317764935016E-2</v>
      </c>
    </row>
    <row r="343" spans="21:22">
      <c r="U343" s="263">
        <v>16.900000000000002</v>
      </c>
      <c r="V343" s="245">
        <f t="shared" si="8"/>
        <v>1.5333751830872468E-2</v>
      </c>
    </row>
    <row r="344" spans="21:22">
      <c r="U344" s="263">
        <v>16.95</v>
      </c>
      <c r="V344" s="245">
        <f t="shared" si="8"/>
        <v>1.5342144716138331E-2</v>
      </c>
    </row>
    <row r="345" spans="21:22">
      <c r="U345" s="263">
        <v>17</v>
      </c>
      <c r="V345" s="245">
        <f t="shared" si="8"/>
        <v>1.5350496648897061E-2</v>
      </c>
    </row>
    <row r="346" spans="21:22">
      <c r="U346" s="263">
        <v>17.05</v>
      </c>
      <c r="V346" s="245">
        <f t="shared" si="8"/>
        <v>1.5358807856667569E-2</v>
      </c>
    </row>
    <row r="347" spans="21:22">
      <c r="U347" s="263">
        <v>17.100000000000001</v>
      </c>
      <c r="V347" s="245">
        <f t="shared" si="8"/>
        <v>1.5367078566304497E-2</v>
      </c>
    </row>
    <row r="348" spans="21:22">
      <c r="U348" s="263">
        <v>17.150000000000002</v>
      </c>
      <c r="V348" s="245">
        <f t="shared" si="8"/>
        <v>1.5375309003980122E-2</v>
      </c>
    </row>
    <row r="349" spans="21:22">
      <c r="U349" s="263">
        <v>17.2</v>
      </c>
      <c r="V349" s="245">
        <f t="shared" si="8"/>
        <v>1.5383499395166925E-2</v>
      </c>
    </row>
    <row r="350" spans="21:22">
      <c r="U350" s="263">
        <v>17.25</v>
      </c>
      <c r="V350" s="245">
        <f t="shared" si="8"/>
        <v>1.5391649964620809E-2</v>
      </c>
    </row>
    <row r="351" spans="21:22">
      <c r="U351" s="263">
        <v>17.3</v>
      </c>
      <c r="V351" s="245">
        <f t="shared" si="8"/>
        <v>1.539976093636489E-2</v>
      </c>
    </row>
    <row r="352" spans="21:22">
      <c r="U352" s="263">
        <v>17.350000000000001</v>
      </c>
      <c r="V352" s="245">
        <f t="shared" si="8"/>
        <v>1.5407832533673923E-2</v>
      </c>
    </row>
    <row r="353" spans="21:22">
      <c r="U353" s="263">
        <v>17.400000000000002</v>
      </c>
      <c r="V353" s="245">
        <f t="shared" si="8"/>
        <v>1.54158649790593E-2</v>
      </c>
    </row>
    <row r="354" spans="21:22">
      <c r="U354" s="263">
        <v>17.45</v>
      </c>
      <c r="V354" s="245">
        <f t="shared" si="8"/>
        <v>1.5423858494254612E-2</v>
      </c>
    </row>
    <row r="355" spans="21:22">
      <c r="U355" s="263">
        <v>17.5</v>
      </c>
      <c r="V355" s="245">
        <f t="shared" si="8"/>
        <v>1.5431813300201784E-2</v>
      </c>
    </row>
    <row r="356" spans="21:22">
      <c r="U356" s="263">
        <v>17.55</v>
      </c>
      <c r="V356" s="245">
        <f t="shared" si="8"/>
        <v>1.5439729617037755E-2</v>
      </c>
    </row>
    <row r="357" spans="21:22">
      <c r="U357" s="263">
        <v>17.600000000000001</v>
      </c>
      <c r="V357" s="245">
        <f t="shared" si="8"/>
        <v>1.544760766408166E-2</v>
      </c>
    </row>
    <row r="358" spans="21:22">
      <c r="U358" s="263">
        <v>17.650000000000002</v>
      </c>
      <c r="V358" s="245">
        <f t="shared" si="8"/>
        <v>1.5455447659822551E-2</v>
      </c>
    </row>
    <row r="359" spans="21:22">
      <c r="U359" s="263">
        <v>17.7</v>
      </c>
      <c r="V359" s="245">
        <f t="shared" si="8"/>
        <v>1.5463249821907646E-2</v>
      </c>
    </row>
    <row r="360" spans="21:22">
      <c r="U360" s="263">
        <v>17.75</v>
      </c>
      <c r="V360" s="245">
        <f t="shared" si="8"/>
        <v>1.5471014367131003E-2</v>
      </c>
    </row>
    <row r="361" spans="21:22">
      <c r="U361" s="263">
        <v>17.8</v>
      </c>
      <c r="V361" s="245">
        <f t="shared" si="8"/>
        <v>1.5478741511422747E-2</v>
      </c>
    </row>
    <row r="362" spans="21:22">
      <c r="U362" s="263">
        <v>17.850000000000001</v>
      </c>
      <c r="V362" s="245">
        <f t="shared" si="8"/>
        <v>1.5486431469838713E-2</v>
      </c>
    </row>
    <row r="363" spans="21:22">
      <c r="U363" s="263">
        <v>17.900000000000002</v>
      </c>
      <c r="V363" s="245">
        <f t="shared" si="8"/>
        <v>1.5494084456550573E-2</v>
      </c>
    </row>
    <row r="364" spans="21:22">
      <c r="U364" s="263">
        <v>17.95</v>
      </c>
      <c r="V364" s="245">
        <f t="shared" si="8"/>
        <v>1.5501700684836396E-2</v>
      </c>
    </row>
    <row r="365" spans="21:22">
      <c r="U365" s="263">
        <v>18</v>
      </c>
      <c r="V365" s="245">
        <f t="shared" si="8"/>
        <v>1.5509280367071632E-2</v>
      </c>
    </row>
    <row r="366" spans="21:22">
      <c r="U366" s="263">
        <v>18.05</v>
      </c>
      <c r="V366" s="245">
        <f t="shared" si="8"/>
        <v>1.551682371472054E-2</v>
      </c>
    </row>
    <row r="367" spans="21:22">
      <c r="U367" s="263">
        <v>18.100000000000001</v>
      </c>
      <c r="V367" s="245">
        <f t="shared" si="8"/>
        <v>1.5524330938328024E-2</v>
      </c>
    </row>
    <row r="368" spans="21:22">
      <c r="U368" s="263">
        <v>18.150000000000002</v>
      </c>
      <c r="V368" s="245">
        <f t="shared" si="8"/>
        <v>1.5531802247511833E-2</v>
      </c>
    </row>
    <row r="369" spans="21:22">
      <c r="U369" s="263">
        <v>18.2</v>
      </c>
      <c r="V369" s="245">
        <f t="shared" si="8"/>
        <v>1.5539237850955217E-2</v>
      </c>
    </row>
    <row r="370" spans="21:22">
      <c r="U370" s="263">
        <v>18.25</v>
      </c>
      <c r="V370" s="245">
        <f t="shared" si="8"/>
        <v>1.5546637956399895E-2</v>
      </c>
    </row>
    <row r="371" spans="21:22">
      <c r="U371" s="263">
        <v>18.3</v>
      </c>
      <c r="V371" s="245">
        <f t="shared" si="8"/>
        <v>1.5554002770639449E-2</v>
      </c>
    </row>
    <row r="372" spans="21:22">
      <c r="U372" s="263">
        <v>18.350000000000001</v>
      </c>
      <c r="V372" s="245">
        <f t="shared" si="8"/>
        <v>1.5561332499513046E-2</v>
      </c>
    </row>
    <row r="373" spans="21:22">
      <c r="U373" s="263">
        <v>18.400000000000002</v>
      </c>
      <c r="V373" s="245">
        <f t="shared" si="8"/>
        <v>1.5568627347899527E-2</v>
      </c>
    </row>
    <row r="374" spans="21:22">
      <c r="U374" s="263">
        <v>18.45</v>
      </c>
      <c r="V374" s="245">
        <f t="shared" si="8"/>
        <v>1.5575887519711822E-2</v>
      </c>
    </row>
    <row r="375" spans="21:22">
      <c r="U375" s="263">
        <v>18.5</v>
      </c>
      <c r="V375" s="245">
        <f t="shared" si="8"/>
        <v>1.5583113217891723E-2</v>
      </c>
    </row>
    <row r="376" spans="21:22">
      <c r="U376" s="263">
        <v>18.55</v>
      </c>
      <c r="V376" s="245">
        <f t="shared" si="8"/>
        <v>1.5590304644404963E-2</v>
      </c>
    </row>
    <row r="377" spans="21:22">
      <c r="U377" s="263">
        <v>18.600000000000001</v>
      </c>
      <c r="V377" s="245">
        <f t="shared" si="8"/>
        <v>1.5597462000236621E-2</v>
      </c>
    </row>
    <row r="378" spans="21:22">
      <c r="U378" s="263">
        <v>18.650000000000002</v>
      </c>
      <c r="V378" s="245">
        <f t="shared" si="8"/>
        <v>1.5604585485386816E-2</v>
      </c>
    </row>
    <row r="379" spans="21:22">
      <c r="U379" s="263">
        <v>18.7</v>
      </c>
      <c r="V379" s="245">
        <f t="shared" si="8"/>
        <v>1.5611675298866751E-2</v>
      </c>
    </row>
    <row r="380" spans="21:22">
      <c r="U380" s="263">
        <v>18.75</v>
      </c>
      <c r="V380" s="245">
        <f t="shared" si="8"/>
        <v>1.5618731638694964E-2</v>
      </c>
    </row>
    <row r="381" spans="21:22">
      <c r="U381" s="263">
        <v>18.8</v>
      </c>
      <c r="V381" s="245">
        <f t="shared" si="8"/>
        <v>1.5625754701893948E-2</v>
      </c>
    </row>
    <row r="382" spans="21:22">
      <c r="U382" s="263">
        <v>18.850000000000001</v>
      </c>
      <c r="V382" s="245">
        <f t="shared" si="8"/>
        <v>1.5632744684487002E-2</v>
      </c>
    </row>
    <row r="383" spans="21:22">
      <c r="U383" s="263">
        <v>18.900000000000002</v>
      </c>
      <c r="V383" s="245">
        <f t="shared" si="8"/>
        <v>1.563970178149535E-2</v>
      </c>
    </row>
    <row r="384" spans="21:22">
      <c r="U384" s="263">
        <v>18.95</v>
      </c>
      <c r="V384" s="245">
        <f t="shared" si="8"/>
        <v>1.564662618693554E-2</v>
      </c>
    </row>
    <row r="385" spans="21:22">
      <c r="U385" s="263">
        <v>19</v>
      </c>
      <c r="V385" s="245">
        <f t="shared" si="8"/>
        <v>1.5653518093817088E-2</v>
      </c>
    </row>
    <row r="386" spans="21:22">
      <c r="U386" s="263">
        <v>19.05</v>
      </c>
      <c r="V386" s="245">
        <f t="shared" si="8"/>
        <v>1.5660377694140363E-2</v>
      </c>
    </row>
    <row r="387" spans="21:22">
      <c r="U387" s="263">
        <v>19.100000000000001</v>
      </c>
      <c r="V387" s="245">
        <f t="shared" si="8"/>
        <v>1.5667205178894712E-2</v>
      </c>
    </row>
    <row r="388" spans="21:22">
      <c r="U388" s="263">
        <v>19.150000000000002</v>
      </c>
      <c r="V388" s="245">
        <f t="shared" si="8"/>
        <v>1.5674000738056849E-2</v>
      </c>
    </row>
    <row r="389" spans="21:22">
      <c r="U389" s="263">
        <v>19.200000000000003</v>
      </c>
      <c r="V389" s="245">
        <f t="shared" si="8"/>
        <v>1.5680764560589408E-2</v>
      </c>
    </row>
    <row r="390" spans="21:22">
      <c r="U390" s="263">
        <v>19.25</v>
      </c>
      <c r="V390" s="245">
        <f t="shared" si="8"/>
        <v>1.568749683443979E-2</v>
      </c>
    </row>
    <row r="391" spans="21:22">
      <c r="U391" s="263">
        <v>19.3</v>
      </c>
      <c r="V391" s="245">
        <f t="shared" ref="V391:V454" si="9">$C$5 + $C$6*((1-EXP(-U391/$C$9)) / (U391/$C$9)) + $C$7*(((1-EXP(-U391/$C$9)) / (U391/$C$9)) - EXP(-U391/$C$9)) + $C$8*(((1-EXP(-U391/$C$10)) / (U391/$C$10)) - EXP(-U391/$C$10))</f>
        <v>1.5694197746539171E-2</v>
      </c>
    </row>
    <row r="392" spans="21:22">
      <c r="U392" s="263">
        <v>19.350000000000001</v>
      </c>
      <c r="V392" s="245">
        <f t="shared" si="9"/>
        <v>1.5700867482801743E-2</v>
      </c>
    </row>
    <row r="393" spans="21:22">
      <c r="U393" s="263">
        <v>19.400000000000002</v>
      </c>
      <c r="V393" s="245">
        <f t="shared" si="9"/>
        <v>1.5707506228124134E-2</v>
      </c>
    </row>
    <row r="394" spans="21:22">
      <c r="U394" s="263">
        <v>19.450000000000003</v>
      </c>
      <c r="V394" s="245">
        <f t="shared" si="9"/>
        <v>1.5714114166385067E-2</v>
      </c>
    </row>
    <row r="395" spans="21:22">
      <c r="U395" s="263">
        <v>19.5</v>
      </c>
      <c r="V395" s="245">
        <f t="shared" si="9"/>
        <v>1.5720691480445161E-2</v>
      </c>
    </row>
    <row r="396" spans="21:22">
      <c r="U396" s="263">
        <v>19.55</v>
      </c>
      <c r="V396" s="245">
        <f t="shared" si="9"/>
        <v>1.5727238352146958E-2</v>
      </c>
    </row>
    <row r="397" spans="21:22">
      <c r="U397" s="263">
        <v>19.600000000000001</v>
      </c>
      <c r="V397" s="245">
        <f t="shared" si="9"/>
        <v>1.5733754962315095E-2</v>
      </c>
    </row>
    <row r="398" spans="21:22">
      <c r="U398" s="263">
        <v>19.650000000000002</v>
      </c>
      <c r="V398" s="245">
        <f t="shared" si="9"/>
        <v>1.574024149075667E-2</v>
      </c>
    </row>
    <row r="399" spans="21:22">
      <c r="U399" s="263">
        <v>19.700000000000003</v>
      </c>
      <c r="V399" s="245">
        <f t="shared" si="9"/>
        <v>1.5746698116261781E-2</v>
      </c>
    </row>
    <row r="400" spans="21:22">
      <c r="U400" s="263">
        <v>19.75</v>
      </c>
      <c r="V400" s="245">
        <f t="shared" si="9"/>
        <v>1.5753125016604218E-2</v>
      </c>
    </row>
    <row r="401" spans="21:22">
      <c r="U401" s="263">
        <v>19.8</v>
      </c>
      <c r="V401" s="245">
        <f t="shared" si="9"/>
        <v>1.575952236854232E-2</v>
      </c>
    </row>
    <row r="402" spans="21:22">
      <c r="U402" s="263">
        <v>19.850000000000001</v>
      </c>
      <c r="V402" s="245">
        <f t="shared" si="9"/>
        <v>1.5765890347819975E-2</v>
      </c>
    </row>
    <row r="403" spans="21:22">
      <c r="U403" s="263">
        <v>19.900000000000002</v>
      </c>
      <c r="V403" s="245">
        <f t="shared" si="9"/>
        <v>1.57722291291678E-2</v>
      </c>
    </row>
    <row r="404" spans="21:22">
      <c r="U404" s="263">
        <v>19.950000000000003</v>
      </c>
      <c r="V404" s="245">
        <f t="shared" si="9"/>
        <v>1.5778538886304413E-2</v>
      </c>
    </row>
    <row r="405" spans="21:22">
      <c r="U405" s="263">
        <v>20</v>
      </c>
      <c r="V405" s="245">
        <f t="shared" si="9"/>
        <v>1.5784819791937906E-2</v>
      </c>
    </row>
    <row r="406" spans="21:22">
      <c r="U406" s="263">
        <v>20.05</v>
      </c>
      <c r="V406" s="245">
        <f t="shared" si="9"/>
        <v>1.5791072017767416E-2</v>
      </c>
    </row>
    <row r="407" spans="21:22">
      <c r="U407" s="263">
        <v>20.100000000000001</v>
      </c>
      <c r="V407" s="245">
        <f t="shared" si="9"/>
        <v>1.579729573448484E-2</v>
      </c>
    </row>
    <row r="408" spans="21:22">
      <c r="U408" s="263">
        <v>20.150000000000002</v>
      </c>
      <c r="V408" s="245">
        <f t="shared" si="9"/>
        <v>1.5803491111776664E-2</v>
      </c>
    </row>
    <row r="409" spans="21:22">
      <c r="U409" s="263">
        <v>20.200000000000003</v>
      </c>
      <c r="V409" s="245">
        <f t="shared" si="9"/>
        <v>1.5809658318325939E-2</v>
      </c>
    </row>
    <row r="410" spans="21:22">
      <c r="U410" s="263">
        <v>20.25</v>
      </c>
      <c r="V410" s="245">
        <f t="shared" si="9"/>
        <v>1.5815797521814355E-2</v>
      </c>
    </row>
    <row r="411" spans="21:22">
      <c r="U411" s="263">
        <v>20.3</v>
      </c>
      <c r="V411" s="245">
        <f t="shared" si="9"/>
        <v>1.5821908888924447E-2</v>
      </c>
    </row>
    <row r="412" spans="21:22">
      <c r="U412" s="263">
        <v>20.350000000000001</v>
      </c>
      <c r="V412" s="245">
        <f t="shared" si="9"/>
        <v>1.5827992585341899E-2</v>
      </c>
    </row>
    <row r="413" spans="21:22">
      <c r="U413" s="263">
        <v>20.400000000000002</v>
      </c>
      <c r="V413" s="245">
        <f t="shared" si="9"/>
        <v>1.5834048775757975E-2</v>
      </c>
    </row>
    <row r="414" spans="21:22">
      <c r="U414" s="263">
        <v>20.450000000000003</v>
      </c>
      <c r="V414" s="245">
        <f t="shared" si="9"/>
        <v>1.5840077623872021E-2</v>
      </c>
    </row>
    <row r="415" spans="21:22">
      <c r="U415" s="263">
        <v>20.5</v>
      </c>
      <c r="V415" s="245">
        <f t="shared" si="9"/>
        <v>1.5846079292394101E-2</v>
      </c>
    </row>
    <row r="416" spans="21:22">
      <c r="U416" s="263">
        <v>20.55</v>
      </c>
      <c r="V416" s="245">
        <f t="shared" si="9"/>
        <v>1.5852053943047728E-2</v>
      </c>
    </row>
    <row r="417" spans="21:22">
      <c r="U417" s="263">
        <v>20.6</v>
      </c>
      <c r="V417" s="245">
        <f t="shared" si="9"/>
        <v>1.5858001736572657E-2</v>
      </c>
    </row>
    <row r="418" spans="21:22">
      <c r="U418" s="263">
        <v>20.650000000000002</v>
      </c>
      <c r="V418" s="245">
        <f t="shared" si="9"/>
        <v>1.5863922832727813E-2</v>
      </c>
    </row>
    <row r="419" spans="21:22">
      <c r="U419" s="263">
        <v>20.700000000000003</v>
      </c>
      <c r="V419" s="245">
        <f t="shared" si="9"/>
        <v>1.5869817390294257E-2</v>
      </c>
    </row>
    <row r="420" spans="21:22">
      <c r="U420" s="263">
        <v>20.75</v>
      </c>
      <c r="V420" s="245">
        <f t="shared" si="9"/>
        <v>1.5875685567078301E-2</v>
      </c>
    </row>
    <row r="421" spans="21:22">
      <c r="U421" s="263">
        <v>20.8</v>
      </c>
      <c r="V421" s="245">
        <f t="shared" si="9"/>
        <v>1.5881527519914635E-2</v>
      </c>
    </row>
    <row r="422" spans="21:22">
      <c r="U422" s="263">
        <v>20.85</v>
      </c>
      <c r="V422" s="245">
        <f t="shared" si="9"/>
        <v>1.5887343404669577E-2</v>
      </c>
    </row>
    <row r="423" spans="21:22">
      <c r="U423" s="263">
        <v>20.900000000000002</v>
      </c>
      <c r="V423" s="245">
        <f t="shared" si="9"/>
        <v>1.5893133376244394E-2</v>
      </c>
    </row>
    <row r="424" spans="21:22">
      <c r="U424" s="263">
        <v>20.950000000000003</v>
      </c>
      <c r="V424" s="245">
        <f t="shared" si="9"/>
        <v>1.5898897588578667E-2</v>
      </c>
    </row>
    <row r="425" spans="21:22">
      <c r="U425" s="263">
        <v>21</v>
      </c>
      <c r="V425" s="245">
        <f t="shared" si="9"/>
        <v>1.5904636194653769E-2</v>
      </c>
    </row>
    <row r="426" spans="21:22">
      <c r="U426" s="263">
        <v>21.05</v>
      </c>
      <c r="V426" s="245">
        <f t="shared" si="9"/>
        <v>1.5910349346496377E-2</v>
      </c>
    </row>
    <row r="427" spans="21:22">
      <c r="U427" s="263">
        <v>21.1</v>
      </c>
      <c r="V427" s="245">
        <f t="shared" si="9"/>
        <v>1.5916037195182049E-2</v>
      </c>
    </row>
    <row r="428" spans="21:22">
      <c r="U428" s="263">
        <v>21.150000000000002</v>
      </c>
      <c r="V428" s="245">
        <f t="shared" si="9"/>
        <v>1.59216998908389E-2</v>
      </c>
    </row>
    <row r="429" spans="21:22">
      <c r="U429" s="263">
        <v>21.200000000000003</v>
      </c>
      <c r="V429" s="245">
        <f t="shared" si="9"/>
        <v>1.5927337582651274E-2</v>
      </c>
    </row>
    <row r="430" spans="21:22">
      <c r="U430" s="263">
        <v>21.25</v>
      </c>
      <c r="V430" s="245">
        <f t="shared" si="9"/>
        <v>1.5932950418863549E-2</v>
      </c>
    </row>
    <row r="431" spans="21:22">
      <c r="U431" s="263">
        <v>21.3</v>
      </c>
      <c r="V431" s="245">
        <f t="shared" si="9"/>
        <v>1.5938538546783926E-2</v>
      </c>
    </row>
    <row r="432" spans="21:22">
      <c r="U432" s="263">
        <v>21.35</v>
      </c>
      <c r="V432" s="245">
        <f t="shared" si="9"/>
        <v>1.5944102112788308E-2</v>
      </c>
    </row>
    <row r="433" spans="21:22">
      <c r="U433" s="263">
        <v>21.400000000000002</v>
      </c>
      <c r="V433" s="245">
        <f t="shared" si="9"/>
        <v>1.5949641262324236E-2</v>
      </c>
    </row>
    <row r="434" spans="21:22">
      <c r="U434" s="263">
        <v>21.450000000000003</v>
      </c>
      <c r="V434" s="245">
        <f t="shared" si="9"/>
        <v>1.5955156139914849E-2</v>
      </c>
    </row>
    <row r="435" spans="21:22">
      <c r="U435" s="263">
        <v>21.5</v>
      </c>
      <c r="V435" s="245">
        <f t="shared" si="9"/>
        <v>1.5960646889162898E-2</v>
      </c>
    </row>
    <row r="436" spans="21:22">
      <c r="U436" s="263">
        <v>21.55</v>
      </c>
      <c r="V436" s="245">
        <f t="shared" si="9"/>
        <v>1.5966113652754806E-2</v>
      </c>
    </row>
    <row r="437" spans="21:22">
      <c r="U437" s="263">
        <v>21.6</v>
      </c>
      <c r="V437" s="245">
        <f t="shared" si="9"/>
        <v>1.5971556572464757E-2</v>
      </c>
    </row>
    <row r="438" spans="21:22">
      <c r="U438" s="263">
        <v>21.650000000000002</v>
      </c>
      <c r="V438" s="245">
        <f t="shared" si="9"/>
        <v>1.5976975789158885E-2</v>
      </c>
    </row>
    <row r="439" spans="21:22">
      <c r="U439" s="263">
        <v>21.700000000000003</v>
      </c>
      <c r="V439" s="245">
        <f t="shared" si="9"/>
        <v>1.5982371442799379E-2</v>
      </c>
    </row>
    <row r="440" spans="21:22">
      <c r="U440" s="263">
        <v>21.75</v>
      </c>
      <c r="V440" s="245">
        <f t="shared" si="9"/>
        <v>1.5987743672448745E-2</v>
      </c>
    </row>
    <row r="441" spans="21:22">
      <c r="U441" s="263">
        <v>21.8</v>
      </c>
      <c r="V441" s="245">
        <f t="shared" si="9"/>
        <v>1.599309261627405E-2</v>
      </c>
    </row>
    <row r="442" spans="21:22">
      <c r="U442" s="263">
        <v>21.85</v>
      </c>
      <c r="V442" s="245">
        <f t="shared" si="9"/>
        <v>1.5998418411551186E-2</v>
      </c>
    </row>
    <row r="443" spans="21:22">
      <c r="U443" s="263">
        <v>21.900000000000002</v>
      </c>
      <c r="V443" s="245">
        <f t="shared" si="9"/>
        <v>1.6003721194669179E-2</v>
      </c>
    </row>
    <row r="444" spans="21:22">
      <c r="U444" s="263">
        <v>21.950000000000003</v>
      </c>
      <c r="V444" s="245">
        <f t="shared" si="9"/>
        <v>1.6009001101134547E-2</v>
      </c>
    </row>
    <row r="445" spans="21:22">
      <c r="U445" s="263">
        <v>22</v>
      </c>
      <c r="V445" s="245">
        <f t="shared" si="9"/>
        <v>1.6014258265575645E-2</v>
      </c>
    </row>
    <row r="446" spans="21:22">
      <c r="U446" s="263">
        <v>22.05</v>
      </c>
      <c r="V446" s="245">
        <f t="shared" si="9"/>
        <v>1.6019492821747066E-2</v>
      </c>
    </row>
    <row r="447" spans="21:22">
      <c r="U447" s="263">
        <v>22.1</v>
      </c>
      <c r="V447" s="245">
        <f t="shared" si="9"/>
        <v>1.6024704902534048E-2</v>
      </c>
    </row>
    <row r="448" spans="21:22">
      <c r="U448" s="263">
        <v>22.150000000000002</v>
      </c>
      <c r="V448" s="245">
        <f t="shared" si="9"/>
        <v>1.6029894639956924E-2</v>
      </c>
    </row>
    <row r="449" spans="21:22">
      <c r="U449" s="263">
        <v>22.200000000000003</v>
      </c>
      <c r="V449" s="245">
        <f t="shared" si="9"/>
        <v>1.6035062165175553E-2</v>
      </c>
    </row>
    <row r="450" spans="21:22">
      <c r="U450" s="263">
        <v>22.25</v>
      </c>
      <c r="V450" s="245">
        <f t="shared" si="9"/>
        <v>1.6040207608493826E-2</v>
      </c>
    </row>
    <row r="451" spans="21:22">
      <c r="U451" s="263">
        <v>22.3</v>
      </c>
      <c r="V451" s="245">
        <f t="shared" si="9"/>
        <v>1.6045331099364148E-2</v>
      </c>
    </row>
    <row r="452" spans="21:22">
      <c r="U452" s="263">
        <v>22.35</v>
      </c>
      <c r="V452" s="245">
        <f t="shared" si="9"/>
        <v>1.6050432766391946E-2</v>
      </c>
    </row>
    <row r="453" spans="21:22">
      <c r="U453" s="263">
        <v>22.400000000000002</v>
      </c>
      <c r="V453" s="245">
        <f t="shared" si="9"/>
        <v>1.6055512737340197E-2</v>
      </c>
    </row>
    <row r="454" spans="21:22">
      <c r="U454" s="263">
        <v>22.450000000000003</v>
      </c>
      <c r="V454" s="245">
        <f t="shared" si="9"/>
        <v>1.6060571139133971E-2</v>
      </c>
    </row>
    <row r="455" spans="21:22">
      <c r="U455" s="263">
        <v>22.5</v>
      </c>
      <c r="V455" s="245">
        <f t="shared" ref="V455:V518" si="10">$C$5 + $C$6*((1-EXP(-U455/$C$9)) / (U455/$C$9)) + $C$7*(((1-EXP(-U455/$C$9)) / (U455/$C$9)) - EXP(-U455/$C$9)) + $C$8*(((1-EXP(-U455/$C$10)) / (U455/$C$10)) - EXP(-U455/$C$10))</f>
        <v>1.6065608097864975E-2</v>
      </c>
    </row>
    <row r="456" spans="21:22">
      <c r="U456" s="263">
        <v>22.55</v>
      </c>
      <c r="V456" s="245">
        <f t="shared" si="10"/>
        <v>1.6070623738796138E-2</v>
      </c>
    </row>
    <row r="457" spans="21:22">
      <c r="U457" s="263">
        <v>22.6</v>
      </c>
      <c r="V457" s="245">
        <f t="shared" si="10"/>
        <v>1.6075618186366158E-2</v>
      </c>
    </row>
    <row r="458" spans="21:22">
      <c r="U458" s="263">
        <v>22.650000000000002</v>
      </c>
      <c r="V458" s="245">
        <f t="shared" si="10"/>
        <v>1.608059156419411E-2</v>
      </c>
    </row>
    <row r="459" spans="21:22">
      <c r="U459" s="263">
        <v>22.700000000000003</v>
      </c>
      <c r="V459" s="245">
        <f t="shared" si="10"/>
        <v>1.6085543995084019E-2</v>
      </c>
    </row>
    <row r="460" spans="21:22">
      <c r="U460" s="263">
        <v>22.75</v>
      </c>
      <c r="V460" s="245">
        <f t="shared" si="10"/>
        <v>1.6090475601029469E-2</v>
      </c>
    </row>
    <row r="461" spans="21:22">
      <c r="U461" s="263">
        <v>22.8</v>
      </c>
      <c r="V461" s="245">
        <f t="shared" si="10"/>
        <v>1.6095386503218199E-2</v>
      </c>
    </row>
    <row r="462" spans="21:22">
      <c r="U462" s="263">
        <v>22.85</v>
      </c>
      <c r="V462" s="245">
        <f t="shared" si="10"/>
        <v>1.6100276822036731E-2</v>
      </c>
    </row>
    <row r="463" spans="21:22">
      <c r="U463" s="263">
        <v>22.900000000000002</v>
      </c>
      <c r="V463" s="245">
        <f t="shared" si="10"/>
        <v>1.6105146677074949E-2</v>
      </c>
    </row>
    <row r="464" spans="21:22">
      <c r="U464" s="263">
        <v>22.950000000000003</v>
      </c>
      <c r="V464" s="245">
        <f t="shared" si="10"/>
        <v>1.610999618713076E-2</v>
      </c>
    </row>
    <row r="465" spans="21:22">
      <c r="U465" s="263">
        <v>23</v>
      </c>
      <c r="V465" s="245">
        <f t="shared" si="10"/>
        <v>1.6114825470214655E-2</v>
      </c>
    </row>
    <row r="466" spans="21:22">
      <c r="U466" s="263">
        <v>23.05</v>
      </c>
      <c r="V466" s="245">
        <f t="shared" si="10"/>
        <v>1.6119634643554395E-2</v>
      </c>
    </row>
    <row r="467" spans="21:22">
      <c r="U467" s="263">
        <v>23.1</v>
      </c>
      <c r="V467" s="245">
        <f t="shared" si="10"/>
        <v>1.6124423823599562E-2</v>
      </c>
    </row>
    <row r="468" spans="21:22">
      <c r="U468" s="263">
        <v>23.150000000000002</v>
      </c>
      <c r="V468" s="245">
        <f t="shared" si="10"/>
        <v>1.6129193126026221E-2</v>
      </c>
    </row>
    <row r="469" spans="21:22">
      <c r="U469" s="263">
        <v>23.200000000000003</v>
      </c>
      <c r="V469" s="245">
        <f t="shared" si="10"/>
        <v>1.6133942665741533E-2</v>
      </c>
    </row>
    <row r="470" spans="21:22">
      <c r="U470" s="263">
        <v>23.25</v>
      </c>
      <c r="V470" s="245">
        <f t="shared" si="10"/>
        <v>1.6138672556888334E-2</v>
      </c>
    </row>
    <row r="471" spans="21:22">
      <c r="U471" s="263">
        <v>23.3</v>
      </c>
      <c r="V471" s="245">
        <f t="shared" si="10"/>
        <v>1.6143382912849787E-2</v>
      </c>
    </row>
    <row r="472" spans="21:22">
      <c r="U472" s="263">
        <v>23.35</v>
      </c>
      <c r="V472" s="245">
        <f t="shared" si="10"/>
        <v>1.6148073846253976E-2</v>
      </c>
    </row>
    <row r="473" spans="21:22">
      <c r="U473" s="263">
        <v>23.400000000000002</v>
      </c>
      <c r="V473" s="245">
        <f t="shared" si="10"/>
        <v>1.6152745468978491E-2</v>
      </c>
    </row>
    <row r="474" spans="21:22">
      <c r="U474" s="263">
        <v>23.450000000000003</v>
      </c>
      <c r="V474" s="245">
        <f t="shared" si="10"/>
        <v>1.6157397892155038E-2</v>
      </c>
    </row>
    <row r="475" spans="21:22">
      <c r="U475" s="263">
        <v>23.5</v>
      </c>
      <c r="V475" s="245">
        <f t="shared" si="10"/>
        <v>1.6162031226174045E-2</v>
      </c>
    </row>
    <row r="476" spans="21:22">
      <c r="U476" s="263">
        <v>23.55</v>
      </c>
      <c r="V476" s="245">
        <f t="shared" si="10"/>
        <v>1.6166645580689198E-2</v>
      </c>
    </row>
    <row r="477" spans="21:22">
      <c r="U477" s="263">
        <v>23.6</v>
      </c>
      <c r="V477" s="245">
        <f t="shared" si="10"/>
        <v>1.6171241064622074E-2</v>
      </c>
    </row>
    <row r="478" spans="21:22">
      <c r="U478" s="263">
        <v>23.650000000000002</v>
      </c>
      <c r="V478" s="245">
        <f t="shared" si="10"/>
        <v>1.6175817786166675E-2</v>
      </c>
    </row>
    <row r="479" spans="21:22">
      <c r="U479" s="263">
        <v>23.700000000000003</v>
      </c>
      <c r="V479" s="245">
        <f t="shared" si="10"/>
        <v>1.6180375852793985E-2</v>
      </c>
    </row>
    <row r="480" spans="21:22">
      <c r="U480" s="263">
        <v>23.75</v>
      </c>
      <c r="V480" s="245">
        <f t="shared" si="10"/>
        <v>1.6184915371256537E-2</v>
      </c>
    </row>
    <row r="481" spans="21:22">
      <c r="U481" s="263">
        <v>23.8</v>
      </c>
      <c r="V481" s="245">
        <f t="shared" si="10"/>
        <v>1.618943644759294E-2</v>
      </c>
    </row>
    <row r="482" spans="21:22">
      <c r="U482" s="263">
        <v>23.85</v>
      </c>
      <c r="V482" s="245">
        <f t="shared" si="10"/>
        <v>1.6193939187132415E-2</v>
      </c>
    </row>
    <row r="483" spans="21:22">
      <c r="U483" s="263">
        <v>23.900000000000002</v>
      </c>
      <c r="V483" s="245">
        <f t="shared" si="10"/>
        <v>1.6198423694499319E-2</v>
      </c>
    </row>
    <row r="484" spans="21:22">
      <c r="U484" s="263">
        <v>23.950000000000003</v>
      </c>
      <c r="V484" s="245">
        <f t="shared" si="10"/>
        <v>1.6202890073617634E-2</v>
      </c>
    </row>
    <row r="485" spans="21:22">
      <c r="U485" s="263">
        <v>24</v>
      </c>
      <c r="V485" s="245">
        <f t="shared" si="10"/>
        <v>1.6207338427715483E-2</v>
      </c>
    </row>
    <row r="486" spans="21:22">
      <c r="U486" s="263">
        <v>24.05</v>
      </c>
      <c r="V486" s="245">
        <f t="shared" si="10"/>
        <v>1.6211768859329595E-2</v>
      </c>
    </row>
    <row r="487" spans="21:22">
      <c r="U487" s="263">
        <v>24.1</v>
      </c>
      <c r="V487" s="245">
        <f t="shared" si="10"/>
        <v>1.6216181470309787E-2</v>
      </c>
    </row>
    <row r="488" spans="21:22">
      <c r="U488" s="263">
        <v>24.150000000000002</v>
      </c>
      <c r="V488" s="245">
        <f t="shared" si="10"/>
        <v>1.6220576361823422E-2</v>
      </c>
    </row>
    <row r="489" spans="21:22">
      <c r="U489" s="263">
        <v>24.200000000000003</v>
      </c>
      <c r="V489" s="245">
        <f t="shared" si="10"/>
        <v>1.6224953634359839E-2</v>
      </c>
    </row>
    <row r="490" spans="21:22">
      <c r="U490" s="263">
        <v>24.25</v>
      </c>
      <c r="V490" s="245">
        <f t="shared" si="10"/>
        <v>1.6229313387734787E-2</v>
      </c>
    </row>
    <row r="491" spans="21:22">
      <c r="U491" s="263">
        <v>24.3</v>
      </c>
      <c r="V491" s="245">
        <f t="shared" si="10"/>
        <v>1.6233655721094854E-2</v>
      </c>
    </row>
    <row r="492" spans="21:22">
      <c r="U492" s="263">
        <v>24.35</v>
      </c>
      <c r="V492" s="245">
        <f t="shared" si="10"/>
        <v>1.6237980732921844E-2</v>
      </c>
    </row>
    <row r="493" spans="21:22">
      <c r="U493" s="263">
        <v>24.400000000000002</v>
      </c>
      <c r="V493" s="245">
        <f t="shared" si="10"/>
        <v>1.6242288521037162E-2</v>
      </c>
    </row>
    <row r="494" spans="21:22">
      <c r="U494" s="263">
        <v>24.450000000000003</v>
      </c>
      <c r="V494" s="245">
        <f t="shared" si="10"/>
        <v>1.6246579182606209E-2</v>
      </c>
    </row>
    <row r="495" spans="21:22">
      <c r="U495" s="263">
        <v>24.5</v>
      </c>
      <c r="V495" s="245">
        <f t="shared" si="10"/>
        <v>1.6250852814142701E-2</v>
      </c>
    </row>
    <row r="496" spans="21:22">
      <c r="U496" s="263">
        <v>24.55</v>
      </c>
      <c r="V496" s="245">
        <f t="shared" si="10"/>
        <v>1.6255109511513023E-2</v>
      </c>
    </row>
    <row r="497" spans="21:22">
      <c r="U497" s="263">
        <v>24.6</v>
      </c>
      <c r="V497" s="245">
        <f t="shared" si="10"/>
        <v>1.6259349369940546E-2</v>
      </c>
    </row>
    <row r="498" spans="21:22">
      <c r="U498" s="263">
        <v>24.650000000000002</v>
      </c>
      <c r="V498" s="245">
        <f t="shared" si="10"/>
        <v>1.6263572484009912E-2</v>
      </c>
    </row>
    <row r="499" spans="21:22">
      <c r="U499" s="263">
        <v>24.700000000000003</v>
      </c>
      <c r="V499" s="245">
        <f t="shared" si="10"/>
        <v>1.6267778947671358E-2</v>
      </c>
    </row>
    <row r="500" spans="21:22">
      <c r="U500" s="263">
        <v>24.75</v>
      </c>
      <c r="V500" s="245">
        <f t="shared" si="10"/>
        <v>1.627196885424494E-2</v>
      </c>
    </row>
    <row r="501" spans="21:22">
      <c r="U501" s="263">
        <v>24.8</v>
      </c>
      <c r="V501" s="245">
        <f t="shared" si="10"/>
        <v>1.6276142296424798E-2</v>
      </c>
    </row>
    <row r="502" spans="21:22">
      <c r="U502" s="263">
        <v>24.85</v>
      </c>
      <c r="V502" s="245">
        <f t="shared" si="10"/>
        <v>1.6280299366283404E-2</v>
      </c>
    </row>
    <row r="503" spans="21:22">
      <c r="U503" s="263">
        <v>24.900000000000002</v>
      </c>
      <c r="V503" s="245">
        <f t="shared" si="10"/>
        <v>1.6284440155275748E-2</v>
      </c>
    </row>
    <row r="504" spans="21:22">
      <c r="U504" s="263">
        <v>24.950000000000003</v>
      </c>
      <c r="V504" s="245">
        <f t="shared" si="10"/>
        <v>1.6288564754243545E-2</v>
      </c>
    </row>
    <row r="505" spans="21:22">
      <c r="U505" s="263">
        <v>25</v>
      </c>
      <c r="V505" s="245">
        <f t="shared" si="10"/>
        <v>1.6292673253419421E-2</v>
      </c>
    </row>
    <row r="506" spans="21:22">
      <c r="U506" s="263">
        <v>25.05</v>
      </c>
      <c r="V506" s="245">
        <f t="shared" si="10"/>
        <v>1.6296765742431038E-2</v>
      </c>
    </row>
    <row r="507" spans="21:22">
      <c r="U507" s="263">
        <v>25.1</v>
      </c>
      <c r="V507" s="245">
        <f t="shared" si="10"/>
        <v>1.630084231030527E-2</v>
      </c>
    </row>
    <row r="508" spans="21:22">
      <c r="U508" s="263">
        <v>25.150000000000002</v>
      </c>
      <c r="V508" s="245">
        <f t="shared" si="10"/>
        <v>1.6304903045472292E-2</v>
      </c>
    </row>
    <row r="509" spans="21:22">
      <c r="U509" s="263">
        <v>25.200000000000003</v>
      </c>
      <c r="V509" s="245">
        <f t="shared" si="10"/>
        <v>1.6308948035769693E-2</v>
      </c>
    </row>
    <row r="510" spans="21:22">
      <c r="U510" s="263">
        <v>25.25</v>
      </c>
      <c r="V510" s="245">
        <f t="shared" si="10"/>
        <v>1.631297736844655E-2</v>
      </c>
    </row>
    <row r="511" spans="21:22">
      <c r="U511" s="263">
        <v>25.3</v>
      </c>
      <c r="V511" s="245">
        <f t="shared" si="10"/>
        <v>1.6316991130167477E-2</v>
      </c>
    </row>
    <row r="512" spans="21:22">
      <c r="U512" s="263">
        <v>25.35</v>
      </c>
      <c r="V512" s="245">
        <f t="shared" si="10"/>
        <v>1.6320989407016678E-2</v>
      </c>
    </row>
    <row r="513" spans="21:22">
      <c r="U513" s="263">
        <v>25.400000000000002</v>
      </c>
      <c r="V513" s="245">
        <f t="shared" si="10"/>
        <v>1.6324972284501971E-2</v>
      </c>
    </row>
    <row r="514" spans="21:22">
      <c r="U514" s="263">
        <v>25.450000000000003</v>
      </c>
      <c r="V514" s="245">
        <f t="shared" si="10"/>
        <v>1.632893984755875E-2</v>
      </c>
    </row>
    <row r="515" spans="21:22">
      <c r="U515" s="263">
        <v>25.5</v>
      </c>
      <c r="V515" s="245">
        <f t="shared" si="10"/>
        <v>1.6332892180554011E-2</v>
      </c>
    </row>
    <row r="516" spans="21:22">
      <c r="U516" s="263">
        <v>25.55</v>
      </c>
      <c r="V516" s="245">
        <f t="shared" si="10"/>
        <v>1.6336829367290272E-2</v>
      </c>
    </row>
    <row r="517" spans="21:22">
      <c r="U517" s="263">
        <v>25.6</v>
      </c>
      <c r="V517" s="245">
        <f t="shared" si="10"/>
        <v>1.6340751491009518E-2</v>
      </c>
    </row>
    <row r="518" spans="21:22">
      <c r="U518" s="263">
        <v>25.650000000000002</v>
      </c>
      <c r="V518" s="245">
        <f t="shared" si="10"/>
        <v>1.6344658634397127E-2</v>
      </c>
    </row>
    <row r="519" spans="21:22">
      <c r="U519" s="263">
        <v>25.700000000000003</v>
      </c>
      <c r="V519" s="245">
        <f t="shared" ref="V519:V582" si="11">$C$5 + $C$6*((1-EXP(-U519/$C$9)) / (U519/$C$9)) + $C$7*(((1-EXP(-U519/$C$9)) / (U519/$C$9)) - EXP(-U519/$C$9)) + $C$8*(((1-EXP(-U519/$C$10)) / (U519/$C$10)) - EXP(-U519/$C$10))</f>
        <v>1.6348550879585751E-2</v>
      </c>
    </row>
    <row r="520" spans="21:22">
      <c r="U520" s="263">
        <v>25.75</v>
      </c>
      <c r="V520" s="245">
        <f t="shared" si="11"/>
        <v>1.6352428308159202E-2</v>
      </c>
    </row>
    <row r="521" spans="21:22">
      <c r="U521" s="263">
        <v>25.8</v>
      </c>
      <c r="V521" s="245">
        <f t="shared" si="11"/>
        <v>1.6356291001156278E-2</v>
      </c>
    </row>
    <row r="522" spans="21:22">
      <c r="U522" s="263">
        <v>25.85</v>
      </c>
      <c r="V522" s="245">
        <f t="shared" si="11"/>
        <v>1.6360139039074632E-2</v>
      </c>
    </row>
    <row r="523" spans="21:22">
      <c r="U523" s="263">
        <v>25.900000000000002</v>
      </c>
      <c r="V523" s="245">
        <f t="shared" si="11"/>
        <v>1.636397250187455E-2</v>
      </c>
    </row>
    <row r="524" spans="21:22">
      <c r="U524" s="263">
        <v>25.950000000000003</v>
      </c>
      <c r="V524" s="245">
        <f t="shared" si="11"/>
        <v>1.6367791468982755E-2</v>
      </c>
    </row>
    <row r="525" spans="21:22">
      <c r="U525" s="263">
        <v>26</v>
      </c>
      <c r="V525" s="245">
        <f t="shared" si="11"/>
        <v>1.6371596019296157E-2</v>
      </c>
    </row>
    <row r="526" spans="21:22">
      <c r="U526" s="263">
        <v>26.05</v>
      </c>
      <c r="V526" s="245">
        <f t="shared" si="11"/>
        <v>1.6375386231185628E-2</v>
      </c>
    </row>
    <row r="527" spans="21:22">
      <c r="U527" s="263">
        <v>26.1</v>
      </c>
      <c r="V527" s="245">
        <f t="shared" si="11"/>
        <v>1.6379162182499692E-2</v>
      </c>
    </row>
    <row r="528" spans="21:22">
      <c r="U528" s="263">
        <v>26.150000000000002</v>
      </c>
      <c r="V528" s="245">
        <f t="shared" si="11"/>
        <v>1.638292395056825E-2</v>
      </c>
    </row>
    <row r="529" spans="21:22">
      <c r="U529" s="263">
        <v>26.200000000000003</v>
      </c>
      <c r="V529" s="245">
        <f t="shared" si="11"/>
        <v>1.6386671612206246E-2</v>
      </c>
    </row>
    <row r="530" spans="21:22">
      <c r="U530" s="263">
        <v>26.25</v>
      </c>
      <c r="V530" s="245">
        <f t="shared" si="11"/>
        <v>1.6390405243717335E-2</v>
      </c>
    </row>
    <row r="531" spans="21:22">
      <c r="U531" s="263">
        <v>26.3</v>
      </c>
      <c r="V531" s="245">
        <f t="shared" si="11"/>
        <v>1.6394124920897514E-2</v>
      </c>
    </row>
    <row r="532" spans="21:22">
      <c r="U532" s="263">
        <v>26.35</v>
      </c>
      <c r="V532" s="245">
        <f t="shared" si="11"/>
        <v>1.639783071903874E-2</v>
      </c>
    </row>
    <row r="533" spans="21:22">
      <c r="U533" s="263">
        <v>26.400000000000002</v>
      </c>
      <c r="V533" s="245">
        <f t="shared" si="11"/>
        <v>1.6401522712932541E-2</v>
      </c>
    </row>
    <row r="534" spans="21:22">
      <c r="U534" s="263">
        <v>26.450000000000003</v>
      </c>
      <c r="V534" s="245">
        <f t="shared" si="11"/>
        <v>1.6405200976873549E-2</v>
      </c>
    </row>
    <row r="535" spans="21:22">
      <c r="U535" s="263">
        <v>26.5</v>
      </c>
      <c r="V535" s="245">
        <f t="shared" si="11"/>
        <v>1.640886558466307E-2</v>
      </c>
    </row>
    <row r="536" spans="21:22">
      <c r="U536" s="263">
        <v>26.55</v>
      </c>
      <c r="V536" s="245">
        <f t="shared" si="11"/>
        <v>1.6412516609612633E-2</v>
      </c>
    </row>
    <row r="537" spans="21:22">
      <c r="U537" s="263">
        <v>26.6</v>
      </c>
      <c r="V537" s="245">
        <f t="shared" si="11"/>
        <v>1.6416154124547461E-2</v>
      </c>
    </row>
    <row r="538" spans="21:22">
      <c r="U538" s="263">
        <v>26.650000000000002</v>
      </c>
      <c r="V538" s="245">
        <f t="shared" si="11"/>
        <v>1.6419778201809981E-2</v>
      </c>
    </row>
    <row r="539" spans="21:22">
      <c r="U539" s="263">
        <v>26.700000000000003</v>
      </c>
      <c r="V539" s="245">
        <f t="shared" si="11"/>
        <v>1.6423388913263278E-2</v>
      </c>
    </row>
    <row r="540" spans="21:22">
      <c r="U540" s="263">
        <v>26.75</v>
      </c>
      <c r="V540" s="245">
        <f t="shared" si="11"/>
        <v>1.6426986330294532E-2</v>
      </c>
    </row>
    <row r="541" spans="21:22">
      <c r="U541" s="263">
        <v>26.8</v>
      </c>
      <c r="V541" s="245">
        <f t="shared" si="11"/>
        <v>1.6430570523818449E-2</v>
      </c>
    </row>
    <row r="542" spans="21:22">
      <c r="U542" s="263">
        <v>26.85</v>
      </c>
      <c r="V542" s="245">
        <f t="shared" si="11"/>
        <v>1.6434141564280649E-2</v>
      </c>
    </row>
    <row r="543" spans="21:22">
      <c r="U543" s="263">
        <v>26.900000000000002</v>
      </c>
      <c r="V543" s="245">
        <f t="shared" si="11"/>
        <v>1.6437699521661041E-2</v>
      </c>
    </row>
    <row r="544" spans="21:22">
      <c r="U544" s="263">
        <v>26.950000000000003</v>
      </c>
      <c r="V544" s="245">
        <f t="shared" si="11"/>
        <v>1.6441244465477203E-2</v>
      </c>
    </row>
    <row r="545" spans="21:22">
      <c r="U545" s="263">
        <v>27</v>
      </c>
      <c r="V545" s="245">
        <f t="shared" si="11"/>
        <v>1.6444776464787661E-2</v>
      </c>
    </row>
    <row r="546" spans="21:22">
      <c r="U546" s="263">
        <v>27.05</v>
      </c>
      <c r="V546" s="245">
        <f t="shared" si="11"/>
        <v>1.6448295588195268E-2</v>
      </c>
    </row>
    <row r="547" spans="21:22">
      <c r="U547" s="263">
        <v>27.1</v>
      </c>
      <c r="V547" s="245">
        <f t="shared" si="11"/>
        <v>1.6451801903850441E-2</v>
      </c>
    </row>
    <row r="548" spans="21:22">
      <c r="U548" s="263">
        <v>27.150000000000002</v>
      </c>
      <c r="V548" s="245">
        <f t="shared" si="11"/>
        <v>1.6455295479454454E-2</v>
      </c>
    </row>
    <row r="549" spans="21:22">
      <c r="U549" s="263">
        <v>27.200000000000003</v>
      </c>
      <c r="V549" s="245">
        <f t="shared" si="11"/>
        <v>1.6458776382262688E-2</v>
      </c>
    </row>
    <row r="550" spans="21:22">
      <c r="U550" s="263">
        <v>27.25</v>
      </c>
      <c r="V550" s="245">
        <f t="shared" si="11"/>
        <v>1.6462244679087835E-2</v>
      </c>
    </row>
    <row r="551" spans="21:22">
      <c r="U551" s="263">
        <v>27.3</v>
      </c>
      <c r="V551" s="245">
        <f t="shared" si="11"/>
        <v>1.6465700436303122E-2</v>
      </c>
    </row>
    <row r="552" spans="21:22">
      <c r="U552" s="263">
        <v>27.35</v>
      </c>
      <c r="V552" s="245">
        <f t="shared" si="11"/>
        <v>1.6469143719845484E-2</v>
      </c>
    </row>
    <row r="553" spans="21:22">
      <c r="U553" s="263">
        <v>27.400000000000002</v>
      </c>
      <c r="V553" s="245">
        <f t="shared" si="11"/>
        <v>1.647257459521875E-2</v>
      </c>
    </row>
    <row r="554" spans="21:22">
      <c r="U554" s="263">
        <v>27.450000000000003</v>
      </c>
      <c r="V554" s="245">
        <f t="shared" si="11"/>
        <v>1.6475993127496733E-2</v>
      </c>
    </row>
    <row r="555" spans="21:22">
      <c r="U555" s="263">
        <v>27.5</v>
      </c>
      <c r="V555" s="245">
        <f t="shared" si="11"/>
        <v>1.64793993813264E-2</v>
      </c>
    </row>
    <row r="556" spans="21:22">
      <c r="U556" s="263">
        <v>27.55</v>
      </c>
      <c r="V556" s="245">
        <f t="shared" si="11"/>
        <v>1.6482793420930945E-2</v>
      </c>
    </row>
    <row r="557" spans="21:22">
      <c r="U557" s="263">
        <v>27.6</v>
      </c>
      <c r="V557" s="245">
        <f t="shared" si="11"/>
        <v>1.6486175310112872E-2</v>
      </c>
    </row>
    <row r="558" spans="21:22">
      <c r="U558" s="263">
        <v>27.650000000000002</v>
      </c>
      <c r="V558" s="245">
        <f t="shared" si="11"/>
        <v>1.6489545112257049E-2</v>
      </c>
    </row>
    <row r="559" spans="21:22">
      <c r="U559" s="263">
        <v>27.700000000000003</v>
      </c>
      <c r="V559" s="245">
        <f t="shared" si="11"/>
        <v>1.6492902890333741E-2</v>
      </c>
    </row>
    <row r="560" spans="21:22">
      <c r="U560" s="263">
        <v>27.75</v>
      </c>
      <c r="V560" s="245">
        <f t="shared" si="11"/>
        <v>1.6496248706901646E-2</v>
      </c>
    </row>
    <row r="561" spans="21:22">
      <c r="U561" s="263">
        <v>27.8</v>
      </c>
      <c r="V561" s="245">
        <f t="shared" si="11"/>
        <v>1.6499582624110852E-2</v>
      </c>
    </row>
    <row r="562" spans="21:22">
      <c r="U562" s="263">
        <v>27.85</v>
      </c>
      <c r="V562" s="245">
        <f t="shared" si="11"/>
        <v>1.6502904703705842E-2</v>
      </c>
    </row>
    <row r="563" spans="21:22">
      <c r="U563" s="263">
        <v>27.900000000000002</v>
      </c>
      <c r="V563" s="245">
        <f t="shared" si="11"/>
        <v>1.6506215007028435E-2</v>
      </c>
    </row>
    <row r="564" spans="21:22">
      <c r="U564" s="263">
        <v>27.950000000000003</v>
      </c>
      <c r="V564" s="245">
        <f t="shared" si="11"/>
        <v>1.650951359502071E-2</v>
      </c>
    </row>
    <row r="565" spans="21:22">
      <c r="U565" s="263">
        <v>28</v>
      </c>
      <c r="V565" s="245">
        <f t="shared" si="11"/>
        <v>1.6512800528227931E-2</v>
      </c>
    </row>
    <row r="566" spans="21:22">
      <c r="U566" s="263">
        <v>28.05</v>
      </c>
      <c r="V566" s="245">
        <f t="shared" si="11"/>
        <v>1.6516075866801441E-2</v>
      </c>
    </row>
    <row r="567" spans="21:22">
      <c r="U567" s="263">
        <v>28.1</v>
      </c>
      <c r="V567" s="245">
        <f t="shared" si="11"/>
        <v>1.6519339670501509E-2</v>
      </c>
    </row>
    <row r="568" spans="21:22">
      <c r="U568" s="263">
        <v>28.150000000000002</v>
      </c>
      <c r="V568" s="245">
        <f t="shared" si="11"/>
        <v>1.6522591998700216E-2</v>
      </c>
    </row>
    <row r="569" spans="21:22">
      <c r="U569" s="263">
        <v>28.200000000000003</v>
      </c>
      <c r="V569" s="245">
        <f t="shared" si="11"/>
        <v>1.6525832910384248E-2</v>
      </c>
    </row>
    <row r="570" spans="21:22">
      <c r="U570" s="263">
        <v>28.25</v>
      </c>
      <c r="V570" s="245">
        <f t="shared" si="11"/>
        <v>1.6529062464157748E-2</v>
      </c>
    </row>
    <row r="571" spans="21:22">
      <c r="U571" s="263">
        <v>28.3</v>
      </c>
      <c r="V571" s="245">
        <f t="shared" si="11"/>
        <v>1.6532280718245057E-2</v>
      </c>
    </row>
    <row r="572" spans="21:22">
      <c r="U572" s="263">
        <v>28.35</v>
      </c>
      <c r="V572" s="245">
        <f t="shared" si="11"/>
        <v>1.6535487730493542E-2</v>
      </c>
    </row>
    <row r="573" spans="21:22">
      <c r="U573" s="263">
        <v>28.400000000000002</v>
      </c>
      <c r="V573" s="245">
        <f t="shared" si="11"/>
        <v>1.6538683558376302E-2</v>
      </c>
    </row>
    <row r="574" spans="21:22">
      <c r="U574" s="263">
        <v>28.450000000000003</v>
      </c>
      <c r="V574" s="245">
        <f t="shared" si="11"/>
        <v>1.6541868258994914E-2</v>
      </c>
    </row>
    <row r="575" spans="21:22">
      <c r="U575" s="263">
        <v>28.5</v>
      </c>
      <c r="V575" s="245">
        <f t="shared" si="11"/>
        <v>1.6545041889082155E-2</v>
      </c>
    </row>
    <row r="576" spans="21:22">
      <c r="U576" s="263">
        <v>28.55</v>
      </c>
      <c r="V576" s="245">
        <f t="shared" si="11"/>
        <v>1.6548204505004688E-2</v>
      </c>
    </row>
    <row r="577" spans="21:22">
      <c r="U577" s="263">
        <v>28.6</v>
      </c>
      <c r="V577" s="245">
        <f t="shared" si="11"/>
        <v>1.6551356162765721E-2</v>
      </c>
    </row>
    <row r="578" spans="21:22">
      <c r="U578" s="263">
        <v>28.650000000000002</v>
      </c>
      <c r="V578" s="245">
        <f t="shared" si="11"/>
        <v>1.6554496918007689E-2</v>
      </c>
    </row>
    <row r="579" spans="21:22">
      <c r="U579" s="263">
        <v>28.700000000000003</v>
      </c>
      <c r="V579" s="245">
        <f t="shared" si="11"/>
        <v>1.655762682601486E-2</v>
      </c>
    </row>
    <row r="580" spans="21:22">
      <c r="U580" s="263">
        <v>28.75</v>
      </c>
      <c r="V580" s="245">
        <f t="shared" si="11"/>
        <v>1.6560745941715974E-2</v>
      </c>
    </row>
    <row r="581" spans="21:22">
      <c r="U581" s="263">
        <v>28.8</v>
      </c>
      <c r="V581" s="245">
        <f t="shared" si="11"/>
        <v>1.6563854319686825E-2</v>
      </c>
    </row>
    <row r="582" spans="21:22">
      <c r="U582" s="263">
        <v>28.85</v>
      </c>
      <c r="V582" s="245">
        <f t="shared" si="11"/>
        <v>1.6566952014152835E-2</v>
      </c>
    </row>
    <row r="583" spans="21:22">
      <c r="U583" s="263">
        <v>28.900000000000002</v>
      </c>
      <c r="V583" s="245">
        <f t="shared" ref="V583:V605" si="12">$C$5 + $C$6*((1-EXP(-U583/$C$9)) / (U583/$C$9)) + $C$7*(((1-EXP(-U583/$C$9)) / (U583/$C$9)) - EXP(-U583/$C$9)) + $C$8*(((1-EXP(-U583/$C$10)) / (U583/$C$10)) - EXP(-U583/$C$10))</f>
        <v>1.6570039078991638E-2</v>
      </c>
    </row>
    <row r="584" spans="21:22">
      <c r="U584" s="263">
        <v>28.950000000000003</v>
      </c>
      <c r="V584" s="245">
        <f t="shared" si="12"/>
        <v>1.6573115567735591E-2</v>
      </c>
    </row>
    <row r="585" spans="21:22">
      <c r="U585" s="263">
        <v>29</v>
      </c>
      <c r="V585" s="245">
        <f t="shared" si="12"/>
        <v>1.6576181533574309E-2</v>
      </c>
    </row>
    <row r="586" spans="21:22">
      <c r="U586" s="263">
        <v>29.05</v>
      </c>
      <c r="V586" s="245">
        <f t="shared" si="12"/>
        <v>1.6579237029357166E-2</v>
      </c>
    </row>
    <row r="587" spans="21:22">
      <c r="U587" s="263">
        <v>29.1</v>
      </c>
      <c r="V587" s="245">
        <f t="shared" si="12"/>
        <v>1.658228210759579E-2</v>
      </c>
    </row>
    <row r="588" spans="21:22">
      <c r="U588" s="263">
        <v>29.150000000000002</v>
      </c>
      <c r="V588" s="245">
        <f t="shared" si="12"/>
        <v>1.658531682046651E-2</v>
      </c>
    </row>
    <row r="589" spans="21:22">
      <c r="U589" s="263">
        <v>29.200000000000003</v>
      </c>
      <c r="V589" s="245">
        <f t="shared" si="12"/>
        <v>1.658834121981281E-2</v>
      </c>
    </row>
    <row r="590" spans="21:22">
      <c r="U590" s="263">
        <v>29.25</v>
      </c>
      <c r="V590" s="245">
        <f t="shared" si="12"/>
        <v>1.6591355357147772E-2</v>
      </c>
    </row>
    <row r="591" spans="21:22">
      <c r="U591" s="263">
        <v>29.3</v>
      </c>
      <c r="V591" s="245">
        <f t="shared" si="12"/>
        <v>1.659435928365648E-2</v>
      </c>
    </row>
    <row r="592" spans="21:22">
      <c r="U592" s="263">
        <v>29.35</v>
      </c>
      <c r="V592" s="245">
        <f t="shared" si="12"/>
        <v>1.6597353050198403E-2</v>
      </c>
    </row>
    <row r="593" spans="21:22">
      <c r="U593" s="263">
        <v>29.400000000000002</v>
      </c>
      <c r="V593" s="245">
        <f t="shared" si="12"/>
        <v>1.6600336707309791E-2</v>
      </c>
    </row>
    <row r="594" spans="21:22">
      <c r="U594" s="263">
        <v>29.450000000000003</v>
      </c>
      <c r="V594" s="245">
        <f t="shared" si="12"/>
        <v>1.6603310305206023E-2</v>
      </c>
    </row>
    <row r="595" spans="21:22">
      <c r="U595" s="263">
        <v>29.5</v>
      </c>
      <c r="V595" s="245">
        <f t="shared" si="12"/>
        <v>1.660627389378394E-2</v>
      </c>
    </row>
    <row r="596" spans="21:22">
      <c r="U596" s="263">
        <v>29.55</v>
      </c>
      <c r="V596" s="245">
        <f t="shared" si="12"/>
        <v>1.6609227522624184E-2</v>
      </c>
    </row>
    <row r="597" spans="21:22">
      <c r="U597" s="263">
        <v>29.6</v>
      </c>
      <c r="V597" s="245">
        <f t="shared" si="12"/>
        <v>1.6612171240993508E-2</v>
      </c>
    </row>
    <row r="598" spans="21:22">
      <c r="U598" s="263">
        <v>29.650000000000002</v>
      </c>
      <c r="V598" s="245">
        <f t="shared" si="12"/>
        <v>1.6615105097847034E-2</v>
      </c>
    </row>
    <row r="599" spans="21:22">
      <c r="U599" s="263">
        <v>29.700000000000003</v>
      </c>
      <c r="V599" s="245">
        <f t="shared" si="12"/>
        <v>1.6618029141830568E-2</v>
      </c>
    </row>
    <row r="600" spans="21:22">
      <c r="U600" s="263">
        <v>29.75</v>
      </c>
      <c r="V600" s="245">
        <f t="shared" si="12"/>
        <v>1.6620943421282806E-2</v>
      </c>
    </row>
    <row r="601" spans="21:22">
      <c r="U601" s="263">
        <v>29.8</v>
      </c>
      <c r="V601" s="245">
        <f t="shared" si="12"/>
        <v>1.6623847984237626E-2</v>
      </c>
    </row>
    <row r="602" spans="21:22">
      <c r="U602" s="263">
        <v>29.85</v>
      </c>
      <c r="V602" s="245">
        <f t="shared" si="12"/>
        <v>1.6626742878426269E-2</v>
      </c>
    </row>
    <row r="603" spans="21:22">
      <c r="U603" s="263">
        <v>29.900000000000002</v>
      </c>
      <c r="V603" s="245">
        <f t="shared" si="12"/>
        <v>1.6629628151279552E-2</v>
      </c>
    </row>
    <row r="604" spans="21:22">
      <c r="U604" s="263">
        <v>29.950000000000003</v>
      </c>
      <c r="V604" s="245">
        <f t="shared" si="12"/>
        <v>1.6632503849930064E-2</v>
      </c>
    </row>
    <row r="605" spans="21:22" ht="16" thickBot="1">
      <c r="U605" s="264">
        <v>30</v>
      </c>
      <c r="V605" s="247">
        <f t="shared" si="12"/>
        <v>1.6635370021214325E-2</v>
      </c>
    </row>
  </sheetData>
  <mergeCells count="10">
    <mergeCell ref="U2:V3"/>
    <mergeCell ref="B16:C16"/>
    <mergeCell ref="U4:U5"/>
    <mergeCell ref="V4:V5"/>
    <mergeCell ref="N53:O54"/>
    <mergeCell ref="E4:E5"/>
    <mergeCell ref="F4:F5"/>
    <mergeCell ref="G4:G5"/>
    <mergeCell ref="B4:C4"/>
    <mergeCell ref="H4:H5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T38"/>
  <sheetViews>
    <sheetView workbookViewId="0">
      <selection activeCell="B13" sqref="B13:B22"/>
    </sheetView>
  </sheetViews>
  <sheetFormatPr baseColWidth="10" defaultColWidth="8.83203125" defaultRowHeight="15"/>
  <cols>
    <col min="3" max="3" width="10.1640625" bestFit="1" customWidth="1"/>
    <col min="6" max="6" width="16.6640625" customWidth="1"/>
    <col min="7" max="7" width="16.6640625" style="42" customWidth="1"/>
    <col min="8" max="8" width="16.6640625" style="37" customWidth="1"/>
    <col min="9" max="10" width="16.6640625" customWidth="1"/>
    <col min="11" max="11" width="16.6640625" style="42" customWidth="1"/>
    <col min="12" max="12" width="13.6640625" style="37" customWidth="1"/>
    <col min="13" max="13" width="6.6640625" customWidth="1"/>
    <col min="14" max="14" width="16.6640625" customWidth="1"/>
    <col min="15" max="15" width="16.6640625" style="42" customWidth="1"/>
    <col min="16" max="16" width="13.6640625" style="37" customWidth="1"/>
    <col min="17" max="17" width="6.6640625" customWidth="1"/>
    <col min="18" max="18" width="16.6640625" customWidth="1"/>
    <col min="19" max="19" width="16.6640625" style="42" customWidth="1"/>
    <col min="20" max="20" width="13.6640625" style="37" customWidth="1"/>
  </cols>
  <sheetData>
    <row r="2" spans="1:20" s="28" customFormat="1" ht="17">
      <c r="A2" s="28" t="s">
        <v>213</v>
      </c>
      <c r="G2" s="47"/>
      <c r="H2" s="48"/>
      <c r="K2" s="47"/>
      <c r="L2" s="48"/>
      <c r="O2" s="47"/>
      <c r="P2" s="48"/>
      <c r="S2" s="47"/>
      <c r="T2" s="48"/>
    </row>
    <row r="3" spans="1:20" s="28" customFormat="1" ht="17">
      <c r="A3" s="28" t="s">
        <v>214</v>
      </c>
      <c r="G3" s="47"/>
      <c r="H3" s="48"/>
      <c r="K3" s="47"/>
      <c r="L3" s="48"/>
      <c r="O3" s="47"/>
      <c r="P3" s="48"/>
      <c r="S3" s="47"/>
      <c r="T3" s="48"/>
    </row>
    <row r="4" spans="1:20" s="28" customFormat="1" ht="17">
      <c r="G4" s="47"/>
      <c r="H4" s="48"/>
      <c r="K4" s="47"/>
      <c r="L4" s="48"/>
      <c r="O4" s="47"/>
      <c r="P4" s="48"/>
      <c r="S4" s="47"/>
      <c r="T4" s="48"/>
    </row>
    <row r="5" spans="1:20" s="28" customFormat="1" ht="17">
      <c r="A5" s="28" t="s">
        <v>216</v>
      </c>
      <c r="G5" s="47"/>
      <c r="H5" s="48"/>
      <c r="K5" s="47"/>
      <c r="L5" s="48"/>
      <c r="O5" s="47"/>
      <c r="P5" s="48"/>
      <c r="S5" s="47"/>
      <c r="T5" s="48"/>
    </row>
    <row r="6" spans="1:20" s="28" customFormat="1" ht="17">
      <c r="A6" s="28" t="s">
        <v>223</v>
      </c>
      <c r="G6" s="47"/>
      <c r="H6" s="48"/>
      <c r="K6" s="47"/>
      <c r="L6" s="48"/>
      <c r="O6" s="47"/>
      <c r="P6" s="48"/>
      <c r="S6" s="47"/>
      <c r="T6" s="48"/>
    </row>
    <row r="7" spans="1:20" s="28" customFormat="1" ht="17">
      <c r="A7" s="28" t="s">
        <v>224</v>
      </c>
      <c r="G7" s="47"/>
      <c r="H7" s="48"/>
      <c r="K7" s="47"/>
      <c r="L7" s="48"/>
      <c r="O7" s="47"/>
      <c r="P7" s="48"/>
      <c r="S7" s="47"/>
      <c r="T7" s="48"/>
    </row>
    <row r="8" spans="1:20" s="28" customFormat="1" ht="17">
      <c r="A8" s="28" t="s">
        <v>225</v>
      </c>
      <c r="G8" s="47"/>
      <c r="H8" s="48"/>
      <c r="K8" s="47"/>
      <c r="L8" s="48"/>
      <c r="O8" s="47"/>
      <c r="P8" s="48"/>
      <c r="S8" s="47"/>
      <c r="T8" s="48"/>
    </row>
    <row r="9" spans="1:20" s="28" customFormat="1" ht="17">
      <c r="A9" s="28" t="s">
        <v>226</v>
      </c>
      <c r="G9" s="47"/>
      <c r="H9" s="48"/>
      <c r="K9" s="47"/>
      <c r="L9" s="48"/>
      <c r="O9" s="47"/>
      <c r="P9" s="48"/>
      <c r="S9" s="47"/>
      <c r="T9" s="48"/>
    </row>
    <row r="10" spans="1:20" s="28" customFormat="1" ht="18" thickBot="1">
      <c r="K10" s="47"/>
      <c r="L10" s="48"/>
      <c r="O10" s="47"/>
      <c r="P10" s="48"/>
      <c r="S10" s="47"/>
      <c r="T10" s="48"/>
    </row>
    <row r="11" spans="1:20" s="28" customFormat="1" ht="17">
      <c r="B11" s="51"/>
      <c r="C11" s="52" t="s">
        <v>6</v>
      </c>
      <c r="D11" s="52" t="s">
        <v>217</v>
      </c>
      <c r="E11" s="52" t="s">
        <v>218</v>
      </c>
      <c r="F11" s="52" t="s">
        <v>215</v>
      </c>
      <c r="G11" s="52" t="s">
        <v>220</v>
      </c>
      <c r="H11" s="52" t="s">
        <v>221</v>
      </c>
      <c r="I11" s="53" t="s">
        <v>222</v>
      </c>
      <c r="K11" s="47"/>
      <c r="L11" s="48"/>
      <c r="O11" s="47"/>
      <c r="P11" s="48"/>
      <c r="S11" s="47"/>
      <c r="T11" s="48"/>
    </row>
    <row r="12" spans="1:20" s="28" customFormat="1" ht="18" thickBot="1">
      <c r="B12" s="54" t="s">
        <v>6</v>
      </c>
      <c r="C12" s="50" t="s">
        <v>43</v>
      </c>
      <c r="D12" s="50" t="s">
        <v>42</v>
      </c>
      <c r="E12" s="50" t="s">
        <v>42</v>
      </c>
      <c r="F12" s="50" t="s">
        <v>219</v>
      </c>
      <c r="G12" s="50" t="s">
        <v>219</v>
      </c>
      <c r="H12" s="50" t="s">
        <v>219</v>
      </c>
      <c r="I12" s="55" t="s">
        <v>219</v>
      </c>
      <c r="K12" s="47"/>
      <c r="L12" s="48"/>
      <c r="O12" s="47"/>
      <c r="P12" s="48"/>
      <c r="S12" s="47"/>
      <c r="T12" s="48"/>
    </row>
    <row r="13" spans="1:20" s="28" customFormat="1" ht="17">
      <c r="B13" s="56" t="s">
        <v>193</v>
      </c>
      <c r="C13" s="57">
        <f>1/12</f>
        <v>8.3333333333333329E-2</v>
      </c>
      <c r="D13" s="58">
        <v>0</v>
      </c>
      <c r="E13" s="59">
        <f>1/12</f>
        <v>8.3333333333333329E-2</v>
      </c>
      <c r="F13" s="60">
        <v>6.2513811645702596E-3</v>
      </c>
      <c r="G13" s="61">
        <v>6.2348845769454597E-3</v>
      </c>
      <c r="H13" s="61">
        <v>6.5170156000757002E-3</v>
      </c>
      <c r="I13" s="62">
        <v>6.8065418998882899E-3</v>
      </c>
      <c r="K13" s="47"/>
      <c r="L13" s="48"/>
      <c r="O13" s="47"/>
      <c r="P13" s="48"/>
      <c r="S13" s="47"/>
      <c r="T13" s="48"/>
    </row>
    <row r="14" spans="1:20" s="28" customFormat="1" ht="17">
      <c r="B14" s="1" t="s">
        <v>195</v>
      </c>
      <c r="C14" s="63">
        <f>3/12</f>
        <v>0.25</v>
      </c>
      <c r="D14" s="64">
        <f>1/12</f>
        <v>8.3333333333333329E-2</v>
      </c>
      <c r="E14" s="65">
        <f>3/12</f>
        <v>0.25</v>
      </c>
      <c r="F14" s="66">
        <v>5.3405853683689596E-3</v>
      </c>
      <c r="G14" s="67">
        <v>5.3305034923528498E-3</v>
      </c>
      <c r="H14" s="67">
        <v>5.5021873766888402E-3</v>
      </c>
      <c r="I14" s="68">
        <v>5.67684933321387E-3</v>
      </c>
      <c r="J14" s="48"/>
      <c r="M14" s="47"/>
      <c r="O14" s="47"/>
      <c r="P14" s="48"/>
      <c r="S14" s="47"/>
      <c r="T14" s="48"/>
    </row>
    <row r="15" spans="1:20" s="28" customFormat="1" ht="17">
      <c r="B15" s="1" t="s">
        <v>197</v>
      </c>
      <c r="C15" s="63">
        <f>6/12</f>
        <v>0.5</v>
      </c>
      <c r="D15" s="65">
        <f>3/12</f>
        <v>0.25</v>
      </c>
      <c r="E15" s="65">
        <f>6/12</f>
        <v>0.5</v>
      </c>
      <c r="F15" s="66">
        <v>5.0413921172720103E-3</v>
      </c>
      <c r="G15" s="67">
        <v>5.0354049161415197E-3</v>
      </c>
      <c r="H15" s="67">
        <v>5.1369258051876003E-3</v>
      </c>
      <c r="I15" s="68">
        <v>5.2393150232183999E-3</v>
      </c>
      <c r="J15" s="48"/>
      <c r="M15" s="47"/>
      <c r="O15" s="47"/>
      <c r="P15" s="48"/>
      <c r="S15" s="47"/>
      <c r="T15" s="48"/>
    </row>
    <row r="16" spans="1:20" s="28" customFormat="1" ht="17">
      <c r="B16" s="1" t="s">
        <v>199</v>
      </c>
      <c r="C16" s="2">
        <v>1</v>
      </c>
      <c r="D16" s="65">
        <f>6/12</f>
        <v>0.5</v>
      </c>
      <c r="E16" s="69">
        <v>1</v>
      </c>
      <c r="F16" s="66">
        <v>4.93366253401647E-3</v>
      </c>
      <c r="G16" s="67">
        <v>4.9282346038438899E-3</v>
      </c>
      <c r="H16" s="67">
        <v>5.0205405500805501E-3</v>
      </c>
      <c r="I16" s="68">
        <v>5.1141867996800901E-3</v>
      </c>
      <c r="J16" s="48"/>
      <c r="M16" s="47"/>
      <c r="O16" s="47"/>
      <c r="P16" s="48"/>
      <c r="S16" s="47"/>
      <c r="T16" s="48"/>
    </row>
    <row r="17" spans="1:20" s="28" customFormat="1" ht="17">
      <c r="B17" s="1" t="s">
        <v>201</v>
      </c>
      <c r="C17" s="2">
        <v>2</v>
      </c>
      <c r="D17" s="69">
        <v>1</v>
      </c>
      <c r="E17" s="69">
        <v>2</v>
      </c>
      <c r="F17" s="66">
        <v>6.6743427561225602E-3</v>
      </c>
      <c r="G17" s="67">
        <v>6.6253753901923404E-3</v>
      </c>
      <c r="H17" s="67">
        <v>7.4431922846727198E-3</v>
      </c>
      <c r="I17" s="68">
        <v>8.2459911812917102E-3</v>
      </c>
      <c r="J17" s="48"/>
      <c r="M17" s="47"/>
      <c r="O17" s="47"/>
      <c r="P17" s="48"/>
      <c r="S17" s="47"/>
      <c r="T17" s="48"/>
    </row>
    <row r="18" spans="1:20" s="28" customFormat="1" ht="15" customHeight="1">
      <c r="B18" s="1" t="s">
        <v>203</v>
      </c>
      <c r="C18" s="2">
        <v>5</v>
      </c>
      <c r="D18" s="69">
        <v>2</v>
      </c>
      <c r="E18" s="69">
        <v>5</v>
      </c>
      <c r="F18" s="66">
        <v>6.1738411044342904E-3</v>
      </c>
      <c r="G18" s="67">
        <v>6.12358392317026E-3</v>
      </c>
      <c r="H18" s="67">
        <v>6.9892965730630396E-3</v>
      </c>
      <c r="I18" s="68">
        <v>7.8897844709952293E-3</v>
      </c>
      <c r="K18" s="47"/>
      <c r="L18" s="48"/>
      <c r="O18" s="47"/>
      <c r="P18" s="48"/>
      <c r="S18" s="47"/>
      <c r="T18" s="48"/>
    </row>
    <row r="19" spans="1:20" s="28" customFormat="1" ht="17">
      <c r="B19" s="1" t="s">
        <v>205</v>
      </c>
      <c r="C19" s="2">
        <v>10</v>
      </c>
      <c r="D19" s="69">
        <v>5</v>
      </c>
      <c r="E19" s="69">
        <v>10</v>
      </c>
      <c r="F19" s="66">
        <v>5.6451320887164402E-3</v>
      </c>
      <c r="G19" s="67">
        <v>5.5208044185508197E-3</v>
      </c>
      <c r="H19" s="67">
        <v>7.5805398911119202E-3</v>
      </c>
      <c r="I19" s="68">
        <v>9.62574568873166E-3</v>
      </c>
      <c r="K19" s="47"/>
      <c r="L19" s="48"/>
      <c r="O19" s="47"/>
      <c r="P19" s="48"/>
      <c r="S19" s="47"/>
      <c r="T19" s="48"/>
    </row>
    <row r="20" spans="1:20" s="28" customFormat="1" ht="17">
      <c r="B20" s="1" t="s">
        <v>207</v>
      </c>
      <c r="C20" s="2">
        <v>15</v>
      </c>
      <c r="D20" s="69">
        <v>10</v>
      </c>
      <c r="E20" s="69">
        <v>15</v>
      </c>
      <c r="F20" s="66">
        <v>5.3836474848744801E-3</v>
      </c>
      <c r="G20" s="67">
        <v>5.3027716576656003E-3</v>
      </c>
      <c r="H20" s="67">
        <v>6.7089523265998702E-3</v>
      </c>
      <c r="I20" s="68">
        <v>8.1831644128020908E-3</v>
      </c>
      <c r="K20" s="47"/>
      <c r="L20" s="48"/>
      <c r="O20" s="47"/>
      <c r="P20" s="48"/>
      <c r="S20" s="47"/>
      <c r="T20" s="48"/>
    </row>
    <row r="21" spans="1:20" s="28" customFormat="1" ht="17">
      <c r="B21" s="1" t="s">
        <v>209</v>
      </c>
      <c r="C21" s="2">
        <v>20</v>
      </c>
      <c r="D21" s="69">
        <v>15</v>
      </c>
      <c r="E21" s="69">
        <v>20</v>
      </c>
      <c r="F21" s="66">
        <v>4.8979969888437299E-3</v>
      </c>
      <c r="G21" s="67">
        <v>4.7629968786631104E-3</v>
      </c>
      <c r="H21" s="67">
        <v>7.0394202535070099E-3</v>
      </c>
      <c r="I21" s="68">
        <v>9.3742328399107205E-3</v>
      </c>
      <c r="K21" s="47"/>
      <c r="L21" s="48"/>
      <c r="O21" s="47"/>
      <c r="P21" s="48"/>
      <c r="S21" s="47"/>
      <c r="T21" s="48"/>
    </row>
    <row r="22" spans="1:20" s="28" customFormat="1" ht="18" thickBot="1">
      <c r="B22" s="4" t="s">
        <v>211</v>
      </c>
      <c r="C22" s="5">
        <v>25</v>
      </c>
      <c r="D22" s="70">
        <v>20</v>
      </c>
      <c r="E22" s="70">
        <v>25</v>
      </c>
      <c r="F22" s="71">
        <v>5.70422198151693E-3</v>
      </c>
      <c r="G22" s="72">
        <v>5.6206659188221403E-3</v>
      </c>
      <c r="H22" s="72">
        <v>7.0507587074482604E-3</v>
      </c>
      <c r="I22" s="73">
        <v>8.53741883715072E-3</v>
      </c>
      <c r="K22" s="47"/>
      <c r="L22" s="48"/>
      <c r="O22" s="47"/>
      <c r="P22" s="48"/>
      <c r="S22" s="47"/>
      <c r="T22" s="48"/>
    </row>
    <row r="23" spans="1:20" s="28" customFormat="1" ht="17">
      <c r="G23" s="47"/>
      <c r="H23" s="48"/>
      <c r="K23" s="47"/>
      <c r="L23" s="48"/>
      <c r="O23" s="47"/>
      <c r="P23" s="48"/>
      <c r="S23" s="47"/>
      <c r="T23" s="48"/>
    </row>
    <row r="26" spans="1:20" ht="16" customHeight="1">
      <c r="F26" s="32"/>
      <c r="G26" s="45" t="s">
        <v>188</v>
      </c>
      <c r="H26" s="39" t="s">
        <v>189</v>
      </c>
      <c r="K26" s="45" t="s">
        <v>188</v>
      </c>
      <c r="L26" s="39" t="s">
        <v>189</v>
      </c>
      <c r="O26" s="45" t="s">
        <v>188</v>
      </c>
      <c r="P26" s="39" t="s">
        <v>189</v>
      </c>
      <c r="S26" s="45" t="s">
        <v>188</v>
      </c>
      <c r="T26" s="39" t="s">
        <v>189</v>
      </c>
    </row>
    <row r="27" spans="1:20" ht="16" customHeight="1">
      <c r="F27" s="15" t="s">
        <v>190</v>
      </c>
      <c r="G27" s="43" t="s">
        <v>191</v>
      </c>
      <c r="H27" s="40" t="s">
        <v>192</v>
      </c>
      <c r="J27" s="15" t="s">
        <v>190</v>
      </c>
      <c r="K27" s="43" t="s">
        <v>191</v>
      </c>
      <c r="L27" s="40" t="s">
        <v>192</v>
      </c>
      <c r="N27" s="15" t="s">
        <v>190</v>
      </c>
      <c r="O27" s="43" t="s">
        <v>191</v>
      </c>
      <c r="P27" s="40" t="s">
        <v>192</v>
      </c>
      <c r="R27" s="15" t="s">
        <v>190</v>
      </c>
      <c r="S27" s="43" t="s">
        <v>191</v>
      </c>
      <c r="T27" s="40" t="s">
        <v>192</v>
      </c>
    </row>
    <row r="28" spans="1:20" ht="16" customHeight="1">
      <c r="B28" t="s">
        <v>193</v>
      </c>
      <c r="F28" s="32" t="s">
        <v>194</v>
      </c>
      <c r="G28" s="44">
        <v>6.2513811645702596E-3</v>
      </c>
      <c r="H28" s="38">
        <v>1.11840697288513E-2</v>
      </c>
      <c r="J28" s="22" t="s">
        <v>194</v>
      </c>
      <c r="K28" s="46">
        <v>6.2348845769454597E-3</v>
      </c>
      <c r="L28" s="41">
        <v>0.01</v>
      </c>
      <c r="N28" s="22" t="s">
        <v>194</v>
      </c>
      <c r="O28" s="46">
        <v>6.5170156000757002E-3</v>
      </c>
      <c r="P28" s="41">
        <v>0.03</v>
      </c>
      <c r="R28" s="22" t="s">
        <v>194</v>
      </c>
      <c r="S28" s="46">
        <v>6.8065418998882899E-3</v>
      </c>
      <c r="T28" s="41">
        <v>0.05</v>
      </c>
    </row>
    <row r="29" spans="1:20" ht="16" customHeight="1">
      <c r="B29" t="s">
        <v>195</v>
      </c>
      <c r="F29" s="32" t="s">
        <v>196</v>
      </c>
      <c r="G29" s="44">
        <v>5.3405853683689596E-3</v>
      </c>
      <c r="H29" s="38"/>
      <c r="J29" s="22" t="s">
        <v>196</v>
      </c>
      <c r="K29" s="46">
        <v>5.3305034923528498E-3</v>
      </c>
      <c r="L29" s="41"/>
      <c r="N29" s="22" t="s">
        <v>196</v>
      </c>
      <c r="O29" s="46">
        <v>5.5021873766888402E-3</v>
      </c>
      <c r="P29" s="41"/>
      <c r="R29" s="22" t="s">
        <v>196</v>
      </c>
      <c r="S29" s="46">
        <v>5.67684933321387E-3</v>
      </c>
      <c r="T29" s="41"/>
    </row>
    <row r="30" spans="1:20" ht="16" customHeight="1">
      <c r="A30" t="s">
        <v>477</v>
      </c>
      <c r="B30" t="s">
        <v>197</v>
      </c>
      <c r="F30" s="32" t="s">
        <v>198</v>
      </c>
      <c r="G30" s="44">
        <v>5.0413921172720103E-3</v>
      </c>
      <c r="H30" s="38"/>
      <c r="J30" s="22" t="s">
        <v>198</v>
      </c>
      <c r="K30" s="46">
        <v>5.0354049161415197E-3</v>
      </c>
      <c r="L30" s="41"/>
      <c r="N30" s="22" t="s">
        <v>198</v>
      </c>
      <c r="O30" s="46">
        <v>5.1369258051876003E-3</v>
      </c>
      <c r="P30" s="41"/>
      <c r="Q30" s="22"/>
      <c r="R30" s="22" t="s">
        <v>198</v>
      </c>
      <c r="S30" s="46">
        <v>5.2393150232183999E-3</v>
      </c>
      <c r="T30" s="41"/>
    </row>
    <row r="31" spans="1:20" ht="16" customHeight="1">
      <c r="B31" t="s">
        <v>199</v>
      </c>
      <c r="F31" s="32" t="s">
        <v>200</v>
      </c>
      <c r="G31" s="44">
        <v>4.93366253401647E-3</v>
      </c>
      <c r="H31" s="38"/>
      <c r="J31" s="22" t="s">
        <v>200</v>
      </c>
      <c r="K31" s="46">
        <v>4.9282346038438899E-3</v>
      </c>
      <c r="L31" s="41"/>
      <c r="N31" s="22" t="s">
        <v>200</v>
      </c>
      <c r="O31" s="46">
        <v>5.0205405500805501E-3</v>
      </c>
      <c r="P31" s="41"/>
      <c r="Q31" s="22"/>
      <c r="R31" s="22" t="s">
        <v>200</v>
      </c>
      <c r="S31" s="46">
        <v>5.1141867996800901E-3</v>
      </c>
      <c r="T31" s="41"/>
    </row>
    <row r="32" spans="1:20" ht="16" customHeight="1">
      <c r="B32" t="s">
        <v>201</v>
      </c>
      <c r="F32" s="32" t="s">
        <v>202</v>
      </c>
      <c r="G32" s="44">
        <v>6.6743427561225602E-3</v>
      </c>
      <c r="H32" s="38"/>
      <c r="J32" s="22" t="s">
        <v>202</v>
      </c>
      <c r="K32" s="46">
        <v>6.6253753901923404E-3</v>
      </c>
      <c r="L32" s="41"/>
      <c r="N32" s="22" t="s">
        <v>202</v>
      </c>
      <c r="O32" s="46">
        <v>7.4431922846727198E-3</v>
      </c>
      <c r="P32" s="41"/>
      <c r="Q32" s="22"/>
      <c r="R32" s="22" t="s">
        <v>202</v>
      </c>
      <c r="S32" s="46">
        <v>8.2459911812917102E-3</v>
      </c>
      <c r="T32" s="41"/>
    </row>
    <row r="33" spans="2:20" ht="16" customHeight="1">
      <c r="B33" t="s">
        <v>203</v>
      </c>
      <c r="F33" s="32" t="s">
        <v>204</v>
      </c>
      <c r="G33" s="44">
        <v>6.1738411044342904E-3</v>
      </c>
      <c r="H33" s="38"/>
      <c r="J33" s="22" t="s">
        <v>204</v>
      </c>
      <c r="K33" s="46">
        <v>6.12358392317026E-3</v>
      </c>
      <c r="L33" s="41"/>
      <c r="N33" s="22" t="s">
        <v>204</v>
      </c>
      <c r="O33" s="46">
        <v>6.9892965730630396E-3</v>
      </c>
      <c r="P33" s="41"/>
      <c r="Q33" s="22"/>
      <c r="R33" s="22" t="s">
        <v>204</v>
      </c>
      <c r="S33" s="46">
        <v>7.8897844709952293E-3</v>
      </c>
      <c r="T33" s="41"/>
    </row>
    <row r="34" spans="2:20" ht="16" customHeight="1">
      <c r="B34" t="s">
        <v>205</v>
      </c>
      <c r="F34" s="32" t="s">
        <v>206</v>
      </c>
      <c r="G34" s="44">
        <v>5.6451320887164402E-3</v>
      </c>
      <c r="H34" s="38"/>
      <c r="J34" s="22" t="s">
        <v>206</v>
      </c>
      <c r="K34" s="46">
        <v>5.5208044185508197E-3</v>
      </c>
      <c r="L34" s="41"/>
      <c r="N34" s="22" t="s">
        <v>206</v>
      </c>
      <c r="O34" s="46">
        <v>7.5805398911119202E-3</v>
      </c>
      <c r="P34" s="41"/>
      <c r="Q34" s="22"/>
      <c r="R34" s="22" t="s">
        <v>206</v>
      </c>
      <c r="S34" s="46">
        <v>9.62574568873166E-3</v>
      </c>
      <c r="T34" s="41"/>
    </row>
    <row r="35" spans="2:20" ht="16" customHeight="1">
      <c r="B35" t="s">
        <v>207</v>
      </c>
      <c r="F35" s="32" t="s">
        <v>208</v>
      </c>
      <c r="G35" s="44">
        <v>5.3836474848744801E-3</v>
      </c>
      <c r="H35" s="38"/>
      <c r="J35" s="22" t="s">
        <v>208</v>
      </c>
      <c r="K35" s="46">
        <v>5.3027716576656003E-3</v>
      </c>
      <c r="L35" s="41"/>
      <c r="N35" s="22" t="s">
        <v>208</v>
      </c>
      <c r="O35" s="46">
        <v>6.7089523265998702E-3</v>
      </c>
      <c r="P35" s="41"/>
      <c r="Q35" s="22"/>
      <c r="R35" s="22" t="s">
        <v>208</v>
      </c>
      <c r="S35" s="46">
        <v>8.1831644128020908E-3</v>
      </c>
      <c r="T35" s="41"/>
    </row>
    <row r="36" spans="2:20" ht="16" customHeight="1">
      <c r="B36" t="s">
        <v>209</v>
      </c>
      <c r="F36" s="32" t="s">
        <v>210</v>
      </c>
      <c r="G36" s="44">
        <v>4.8979969888437299E-3</v>
      </c>
      <c r="H36" s="38"/>
      <c r="J36" s="22" t="s">
        <v>210</v>
      </c>
      <c r="K36" s="46">
        <v>4.7629968786631104E-3</v>
      </c>
      <c r="L36" s="41"/>
      <c r="N36" s="22" t="s">
        <v>210</v>
      </c>
      <c r="O36" s="46">
        <v>7.0394202535070099E-3</v>
      </c>
      <c r="P36" s="41"/>
      <c r="Q36" s="22"/>
      <c r="R36" s="22" t="s">
        <v>210</v>
      </c>
      <c r="S36" s="46">
        <v>9.3742328399107205E-3</v>
      </c>
      <c r="T36" s="41"/>
    </row>
    <row r="37" spans="2:20" ht="16" customHeight="1">
      <c r="B37" t="s">
        <v>211</v>
      </c>
      <c r="F37" s="32" t="s">
        <v>212</v>
      </c>
      <c r="G37" s="44">
        <v>5.70422198151693E-3</v>
      </c>
      <c r="H37" s="38"/>
      <c r="J37" s="22" t="s">
        <v>212</v>
      </c>
      <c r="K37" s="46">
        <v>5.6206659188221403E-3</v>
      </c>
      <c r="L37" s="41"/>
      <c r="N37" s="22" t="s">
        <v>212</v>
      </c>
      <c r="O37" s="46">
        <v>7.0507587074482604E-3</v>
      </c>
      <c r="P37" s="41"/>
      <c r="Q37" s="22"/>
      <c r="R37" s="22" t="s">
        <v>212</v>
      </c>
      <c r="S37" s="46">
        <v>8.53741883715072E-3</v>
      </c>
      <c r="T37" s="41"/>
    </row>
    <row r="38" spans="2:20" ht="16" customHeight="1"/>
  </sheetData>
  <phoneticPr fontId="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7"/>
  <sheetViews>
    <sheetView workbookViewId="0">
      <selection activeCell="B30" sqref="B30"/>
    </sheetView>
  </sheetViews>
  <sheetFormatPr baseColWidth="10" defaultColWidth="8.83203125" defaultRowHeight="15"/>
  <cols>
    <col min="1" max="2" width="12.1640625" bestFit="1" customWidth="1"/>
    <col min="3" max="3" width="12.83203125" bestFit="1" customWidth="1"/>
    <col min="4" max="4" width="12.1640625" bestFit="1" customWidth="1"/>
    <col min="5" max="5" width="13" bestFit="1" customWidth="1"/>
    <col min="6" max="6" width="12.6640625" bestFit="1" customWidth="1"/>
  </cols>
  <sheetData>
    <row r="1" spans="1:6" ht="16" thickBot="1">
      <c r="A1" s="7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9" t="s">
        <v>5</v>
      </c>
    </row>
    <row r="2" spans="1:6">
      <c r="A2" s="1">
        <v>0</v>
      </c>
      <c r="B2" s="2">
        <v>8.3333333333333329E-2</v>
      </c>
      <c r="C2" s="2">
        <v>1.544809989136891E-3</v>
      </c>
      <c r="D2" s="2">
        <v>8.3333333333333329E-2</v>
      </c>
      <c r="E2" s="2">
        <v>6.2348845769454597E-3</v>
      </c>
      <c r="F2" s="3">
        <v>1.5013039106377741E-2</v>
      </c>
    </row>
    <row r="3" spans="1:6">
      <c r="A3" s="1">
        <v>8.3333333333333329E-2</v>
      </c>
      <c r="B3" s="2">
        <v>0.16666666666666671</v>
      </c>
      <c r="C3" s="2">
        <v>2.9860936413424921E-3</v>
      </c>
      <c r="D3" s="2">
        <v>0.16666666666666671</v>
      </c>
      <c r="E3" s="2">
        <v>1.4465762016538401E-3</v>
      </c>
      <c r="F3" s="3">
        <v>1.530941834181716E-2</v>
      </c>
    </row>
    <row r="4" spans="1:6">
      <c r="A4" s="1">
        <v>0.16666666666666671</v>
      </c>
      <c r="B4" s="2">
        <v>0.25</v>
      </c>
      <c r="C4" s="2">
        <v>4.1934649382067944E-3</v>
      </c>
      <c r="D4" s="2">
        <v>0.25</v>
      </c>
      <c r="E4" s="2">
        <v>6.2655587240445434E-4</v>
      </c>
      <c r="F4" s="3">
        <v>1.522989134230384E-2</v>
      </c>
    </row>
    <row r="5" spans="1:6">
      <c r="A5" s="1">
        <v>0.25</v>
      </c>
      <c r="B5" s="2">
        <v>0.33333333333333331</v>
      </c>
      <c r="C5" s="2">
        <v>5.5835950709626362E-3</v>
      </c>
      <c r="D5" s="2">
        <v>0.33333333333333331</v>
      </c>
      <c r="E5" s="2">
        <v>3.4331918511840267E-4</v>
      </c>
      <c r="F5" s="3">
        <v>1.542776887425451E-2</v>
      </c>
    </row>
    <row r="6" spans="1:6">
      <c r="A6" s="1">
        <v>0.33333333333333331</v>
      </c>
      <c r="B6" s="2">
        <v>0.41666666666666657</v>
      </c>
      <c r="C6" s="2">
        <v>6.8019504548824444E-3</v>
      </c>
      <c r="D6" s="2">
        <v>0.41666666666666657</v>
      </c>
      <c r="E6" s="2">
        <v>2.162732454985669E-4</v>
      </c>
      <c r="F6" s="3">
        <v>1.4941506329726901E-2</v>
      </c>
    </row>
    <row r="7" spans="1:6">
      <c r="A7" s="1">
        <v>0.41666666666666657</v>
      </c>
      <c r="B7" s="2">
        <v>0.5</v>
      </c>
      <c r="C7" s="2">
        <v>7.9670302532079164E-3</v>
      </c>
      <c r="D7" s="2">
        <v>0.5</v>
      </c>
      <c r="E7" s="2">
        <v>1.486212821353116E-4</v>
      </c>
      <c r="F7" s="3">
        <v>1.455011164265115E-2</v>
      </c>
    </row>
    <row r="8" spans="1:6">
      <c r="A8" s="1">
        <v>0.5</v>
      </c>
      <c r="B8" s="2">
        <v>0.58333333333333326</v>
      </c>
      <c r="C8" s="2">
        <v>9.2370377591496442E-3</v>
      </c>
      <c r="D8" s="2">
        <v>0.58333333333333326</v>
      </c>
      <c r="E8" s="2">
        <v>1.080728368260191E-4</v>
      </c>
      <c r="F8" s="3">
        <v>1.4590432918957921E-2</v>
      </c>
    </row>
    <row r="9" spans="1:6">
      <c r="A9" s="1">
        <v>0.58333333333333326</v>
      </c>
      <c r="B9" s="2">
        <v>0.66666666666666663</v>
      </c>
      <c r="C9" s="2">
        <v>1.0313253251537259E-2</v>
      </c>
      <c r="D9" s="2">
        <v>0.66666666666666663</v>
      </c>
      <c r="E9" s="2">
        <v>8.2113197188024919E-5</v>
      </c>
      <c r="F9" s="3">
        <v>1.446091857927295E-2</v>
      </c>
    </row>
    <row r="10" spans="1:6">
      <c r="A10" s="1">
        <v>0.66666666666666663</v>
      </c>
      <c r="B10" s="2">
        <v>0.75</v>
      </c>
      <c r="C10" s="2">
        <v>1.1407088193644379E-2</v>
      </c>
      <c r="D10" s="2">
        <v>0.75</v>
      </c>
      <c r="E10" s="2">
        <v>6.450085458099677E-5</v>
      </c>
      <c r="F10" s="3">
        <v>1.4434602269183319E-2</v>
      </c>
    </row>
    <row r="11" spans="1:6">
      <c r="A11" s="1">
        <v>0.75</v>
      </c>
      <c r="B11" s="2">
        <v>0.83333333333333326</v>
      </c>
      <c r="C11" s="2">
        <v>1.2501925916746219E-2</v>
      </c>
      <c r="D11" s="2">
        <v>0.83333333333333326</v>
      </c>
      <c r="E11" s="2">
        <v>5.2006485416448841E-5</v>
      </c>
      <c r="F11" s="3">
        <v>1.4340325179035241E-2</v>
      </c>
    </row>
    <row r="12" spans="1:6">
      <c r="A12" s="1">
        <v>0.83333333333333326</v>
      </c>
      <c r="B12" s="2">
        <v>0.91666666666666663</v>
      </c>
      <c r="C12" s="2">
        <v>1.346436033802563E-2</v>
      </c>
      <c r="D12" s="2">
        <v>0.91666666666666663</v>
      </c>
      <c r="E12" s="2">
        <v>4.2823477625170879E-5</v>
      </c>
      <c r="F12" s="3">
        <v>1.388948763500389E-2</v>
      </c>
    </row>
    <row r="13" spans="1:6">
      <c r="A13" s="1">
        <v>0.91666666666666663</v>
      </c>
      <c r="B13" s="2">
        <v>1</v>
      </c>
      <c r="C13" s="2">
        <v>1.453184548337447E-2</v>
      </c>
      <c r="D13" s="2">
        <v>1</v>
      </c>
      <c r="E13" s="2">
        <v>3.5877209045848871E-5</v>
      </c>
      <c r="F13" s="3">
        <v>1.3214321410130859E-2</v>
      </c>
    </row>
    <row r="14" spans="1:6">
      <c r="A14" s="1">
        <v>1</v>
      </c>
      <c r="B14" s="2">
        <v>1.5</v>
      </c>
      <c r="C14" s="2">
        <v>2.0227277146861591E-2</v>
      </c>
      <c r="D14" s="2">
        <v>1.5</v>
      </c>
      <c r="E14" s="2">
        <v>2.5789830846052508E-4</v>
      </c>
      <c r="F14" s="3">
        <v>-5.3228976011433452E-3</v>
      </c>
    </row>
    <row r="15" spans="1:6">
      <c r="A15" s="1">
        <v>1.5</v>
      </c>
      <c r="B15" s="2">
        <v>2</v>
      </c>
      <c r="C15" s="2">
        <v>2.5920985217379101E-2</v>
      </c>
      <c r="D15" s="2">
        <v>2</v>
      </c>
      <c r="E15" s="2">
        <v>2.1389829201341509E-4</v>
      </c>
      <c r="F15" s="3">
        <v>-6.1697246022100159E-2</v>
      </c>
    </row>
    <row r="16" spans="1:6">
      <c r="A16" s="1">
        <v>2</v>
      </c>
      <c r="B16" s="2">
        <v>3</v>
      </c>
      <c r="C16" s="2">
        <v>3.7927530142047639E-2</v>
      </c>
      <c r="D16" s="2">
        <v>3</v>
      </c>
      <c r="E16" s="2">
        <v>2.9406659237700991E-4</v>
      </c>
      <c r="F16" s="3">
        <v>-0.318535570133061</v>
      </c>
    </row>
    <row r="17" spans="1:6">
      <c r="A17" s="1">
        <v>3</v>
      </c>
      <c r="B17" s="2">
        <v>4</v>
      </c>
      <c r="C17" s="2">
        <v>5.0247088689151828E-2</v>
      </c>
      <c r="D17" s="2">
        <v>4</v>
      </c>
      <c r="E17" s="2">
        <v>2.2283543747829421E-4</v>
      </c>
      <c r="F17" s="3">
        <v>-0.77381425699539519</v>
      </c>
    </row>
    <row r="18" spans="1:6">
      <c r="A18" s="1">
        <v>4</v>
      </c>
      <c r="B18" s="2">
        <v>5</v>
      </c>
      <c r="C18" s="2">
        <v>6.328944458558089E-2</v>
      </c>
      <c r="D18" s="2">
        <v>5</v>
      </c>
      <c r="E18" s="2">
        <v>1.6541584823868779E-4</v>
      </c>
      <c r="F18" s="3">
        <v>-1.4193578747032221</v>
      </c>
    </row>
    <row r="19" spans="1:6">
      <c r="A19" s="1">
        <v>5</v>
      </c>
      <c r="B19" s="2">
        <v>6</v>
      </c>
      <c r="C19" s="2">
        <v>7.7267038634578733E-2</v>
      </c>
      <c r="D19" s="2">
        <v>6</v>
      </c>
      <c r="E19" s="2">
        <v>1.2296973222344069E-4</v>
      </c>
      <c r="F19" s="3">
        <v>-2.2501922253917082</v>
      </c>
    </row>
    <row r="20" spans="1:6">
      <c r="A20" s="1">
        <v>6</v>
      </c>
      <c r="B20" s="2">
        <v>7</v>
      </c>
      <c r="C20" s="2">
        <v>9.1763639235190778E-2</v>
      </c>
      <c r="D20" s="2">
        <v>7</v>
      </c>
      <c r="E20" s="2">
        <v>9.4845647512012816E-5</v>
      </c>
      <c r="F20" s="3">
        <v>-3.264302311319272</v>
      </c>
    </row>
    <row r="21" spans="1:6">
      <c r="A21" s="1">
        <v>7</v>
      </c>
      <c r="B21" s="2">
        <v>8</v>
      </c>
      <c r="C21" s="2">
        <v>0.1071813538233639</v>
      </c>
      <c r="D21" s="2">
        <v>8</v>
      </c>
      <c r="E21" s="2">
        <v>7.5370082141749069E-5</v>
      </c>
      <c r="F21" s="3">
        <v>-4.4610496581354813</v>
      </c>
    </row>
    <row r="22" spans="1:6">
      <c r="A22" s="1">
        <v>8</v>
      </c>
      <c r="B22" s="2">
        <v>9</v>
      </c>
      <c r="C22" s="2">
        <v>0.12332532249589689</v>
      </c>
      <c r="D22" s="2">
        <v>9</v>
      </c>
      <c r="E22" s="2">
        <v>6.1364137287529249E-5</v>
      </c>
      <c r="F22" s="3">
        <v>-5.8403143864040183</v>
      </c>
    </row>
    <row r="23" spans="1:6">
      <c r="A23" s="1">
        <v>9</v>
      </c>
      <c r="B23" s="2">
        <v>10</v>
      </c>
      <c r="C23" s="2">
        <v>0.1401529575071869</v>
      </c>
      <c r="D23" s="2">
        <v>10</v>
      </c>
      <c r="E23" s="2">
        <v>5.0967701034310533E-5</v>
      </c>
      <c r="F23" s="3">
        <v>-7.4020655798141197</v>
      </c>
    </row>
    <row r="24" spans="1:6">
      <c r="A24" s="1">
        <v>10</v>
      </c>
      <c r="B24" s="2">
        <v>12</v>
      </c>
      <c r="C24" s="2">
        <v>0.179998126099392</v>
      </c>
      <c r="D24" s="2">
        <v>12</v>
      </c>
      <c r="E24" s="2">
        <v>5.6368574461177053E-5</v>
      </c>
      <c r="F24" s="3">
        <v>-11.06311598903015</v>
      </c>
    </row>
    <row r="25" spans="1:6">
      <c r="A25" s="1">
        <v>12</v>
      </c>
      <c r="B25" s="2">
        <v>15</v>
      </c>
      <c r="C25" s="2">
        <v>0.25392178494765888</v>
      </c>
      <c r="D25" s="2">
        <v>15</v>
      </c>
      <c r="E25" s="2">
        <v>7.585002302910003E-5</v>
      </c>
      <c r="F25" s="3">
        <v>-17.907635454277582</v>
      </c>
    </row>
    <row r="26" spans="1:6">
      <c r="A26" s="1">
        <v>15</v>
      </c>
      <c r="B26" s="2">
        <v>20</v>
      </c>
      <c r="C26" s="2">
        <v>0.43364830755561712</v>
      </c>
      <c r="D26" s="2">
        <v>20</v>
      </c>
      <c r="E26" s="2">
        <v>1.162535753372055E-4</v>
      </c>
      <c r="F26" s="3">
        <v>-32.922915176316977</v>
      </c>
    </row>
    <row r="27" spans="1:6" ht="16" thickBot="1">
      <c r="A27" s="4">
        <v>20</v>
      </c>
      <c r="B27" s="5">
        <v>25</v>
      </c>
      <c r="C27" s="5">
        <v>0.62586445945321967</v>
      </c>
      <c r="D27" s="5">
        <v>25</v>
      </c>
      <c r="E27" s="5">
        <v>1.1373205880720189E-4</v>
      </c>
      <c r="F27" s="6">
        <v>-52.503253360524688</v>
      </c>
    </row>
  </sheetData>
  <phoneticPr fontId="5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73"/>
  <sheetViews>
    <sheetView workbookViewId="0">
      <selection activeCell="U77" sqref="A1:U77"/>
    </sheetView>
  </sheetViews>
  <sheetFormatPr baseColWidth="10" defaultColWidth="8.83203125" defaultRowHeight="15"/>
  <sheetData>
    <row r="1" spans="1:18" ht="18">
      <c r="A1" s="82" t="s">
        <v>246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</row>
    <row r="2" spans="1:18" ht="17">
      <c r="A2" s="28" t="s">
        <v>466</v>
      </c>
      <c r="B2" s="28"/>
      <c r="C2" s="28"/>
      <c r="D2" s="28"/>
    </row>
    <row r="4" spans="1:18" ht="17">
      <c r="A4" s="28" t="s">
        <v>231</v>
      </c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</row>
    <row r="5" spans="1:18" ht="17">
      <c r="A5" s="28" t="s">
        <v>232</v>
      </c>
    </row>
    <row r="6" spans="1:18" ht="17">
      <c r="A6" s="28"/>
      <c r="B6" t="s">
        <v>243</v>
      </c>
    </row>
    <row r="7" spans="1:18" ht="17">
      <c r="A7" s="28"/>
      <c r="B7" t="s">
        <v>244</v>
      </c>
    </row>
    <row r="8" spans="1:18" ht="17">
      <c r="B8" s="28"/>
      <c r="C8" s="28"/>
      <c r="D8" s="28"/>
    </row>
    <row r="14" spans="1:18" ht="16" thickBot="1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</row>
    <row r="15" spans="1:18">
      <c r="B15" t="s">
        <v>229</v>
      </c>
    </row>
    <row r="21" spans="1:19" ht="16" thickBot="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</row>
    <row r="23" spans="1:19">
      <c r="B23" t="s">
        <v>230</v>
      </c>
    </row>
    <row r="29" spans="1:19" ht="16" thickBot="1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</row>
    <row r="30" spans="1:19" ht="16" thickTop="1">
      <c r="A30" s="80" t="s">
        <v>234</v>
      </c>
    </row>
    <row r="35" spans="1:20">
      <c r="C35" t="s">
        <v>235</v>
      </c>
    </row>
    <row r="39" spans="1:20">
      <c r="C39" t="s">
        <v>236</v>
      </c>
    </row>
    <row r="43" spans="1:20">
      <c r="C43" t="s">
        <v>237</v>
      </c>
    </row>
    <row r="44" spans="1:20">
      <c r="A44" s="2"/>
      <c r="B44" s="75"/>
      <c r="C44" s="75"/>
      <c r="D44" s="75"/>
      <c r="E44" s="75"/>
      <c r="F44" s="75"/>
      <c r="G44" s="75"/>
      <c r="H44" s="75"/>
      <c r="I44" s="75"/>
      <c r="J44" s="75"/>
      <c r="K44" s="75"/>
      <c r="L44" s="75"/>
      <c r="M44" s="75"/>
      <c r="N44" s="75"/>
      <c r="O44" s="75"/>
      <c r="P44" s="75"/>
      <c r="Q44" s="75"/>
      <c r="R44" s="75"/>
      <c r="S44" s="75"/>
      <c r="T44" s="75"/>
    </row>
    <row r="45" spans="1:20"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</row>
    <row r="49" spans="2:21">
      <c r="C49" t="s">
        <v>238</v>
      </c>
    </row>
    <row r="54" spans="2:21">
      <c r="C54" t="s">
        <v>239</v>
      </c>
    </row>
    <row r="57" spans="2:21">
      <c r="C57" t="s">
        <v>237</v>
      </c>
    </row>
    <row r="58" spans="2:21">
      <c r="B58" s="75"/>
      <c r="C58" s="75"/>
      <c r="D58" s="75"/>
      <c r="E58" s="75"/>
      <c r="F58" s="75"/>
      <c r="G58" s="75"/>
      <c r="H58" s="75"/>
      <c r="I58" s="75"/>
      <c r="J58" s="75"/>
      <c r="K58" s="75"/>
      <c r="L58" s="75"/>
      <c r="M58" s="75"/>
      <c r="N58" s="75"/>
      <c r="O58" s="75"/>
      <c r="P58" s="75"/>
      <c r="Q58" s="75"/>
      <c r="R58" s="75"/>
      <c r="S58" s="75"/>
      <c r="T58" s="75"/>
      <c r="U58" s="75"/>
    </row>
    <row r="64" spans="2:21">
      <c r="C64" t="s">
        <v>235</v>
      </c>
    </row>
    <row r="69" spans="3:3">
      <c r="C69" t="s">
        <v>236</v>
      </c>
    </row>
    <row r="73" spans="3:3">
      <c r="C73" t="s">
        <v>237</v>
      </c>
    </row>
  </sheetData>
  <phoneticPr fontId="5" type="noConversion"/>
  <printOptions gridLines="1"/>
  <pageMargins left="0.70866141732283472" right="0.70866141732283472" top="0.74803149606299213" bottom="0.74803149606299213" header="0.31496062992125984" footer="0.31496062992125984"/>
  <pageSetup paperSize="9" scale="75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134"/>
  <sheetViews>
    <sheetView topLeftCell="A124" workbookViewId="0">
      <selection sqref="A1:S135"/>
    </sheetView>
  </sheetViews>
  <sheetFormatPr baseColWidth="10" defaultColWidth="8.83203125" defaultRowHeight="17"/>
  <cols>
    <col min="2" max="2" width="12.6640625" style="187" customWidth="1"/>
  </cols>
  <sheetData>
    <row r="1" spans="1:11" ht="18">
      <c r="A1" s="82" t="s">
        <v>435</v>
      </c>
      <c r="B1" s="186"/>
      <c r="C1" s="82"/>
      <c r="D1" s="82"/>
      <c r="E1" s="82"/>
      <c r="F1" s="82"/>
      <c r="G1" s="82"/>
      <c r="H1" s="82"/>
      <c r="I1" s="83"/>
      <c r="J1" s="83"/>
      <c r="K1" s="83"/>
    </row>
    <row r="2" spans="1:11" s="185" customFormat="1" ht="18">
      <c r="A2" s="209" t="s">
        <v>467</v>
      </c>
      <c r="B2" s="210"/>
      <c r="C2" s="209"/>
      <c r="D2" s="209"/>
      <c r="E2" s="209"/>
      <c r="F2" s="209"/>
      <c r="G2" s="209"/>
      <c r="H2" s="209"/>
      <c r="I2" s="211"/>
      <c r="J2" s="211"/>
      <c r="K2" s="211"/>
    </row>
    <row r="4" spans="1:11" s="28" customFormat="1">
      <c r="A4" s="28" t="s">
        <v>442</v>
      </c>
      <c r="B4" s="187"/>
    </row>
    <row r="6" spans="1:11">
      <c r="B6" s="187" t="s">
        <v>436</v>
      </c>
    </row>
    <row r="23" spans="2:17" ht="18" thickBot="1">
      <c r="B23" s="188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</row>
    <row r="25" spans="2:17">
      <c r="B25" s="187" t="s">
        <v>437</v>
      </c>
    </row>
    <row r="37" spans="2:17" ht="18" thickBot="1">
      <c r="B37" s="188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</row>
    <row r="39" spans="2:17">
      <c r="B39" s="187" t="s">
        <v>438</v>
      </c>
      <c r="C39" t="s">
        <v>439</v>
      </c>
    </row>
    <row r="52" spans="3:13">
      <c r="C52" t="s">
        <v>440</v>
      </c>
    </row>
    <row r="56" spans="3:13">
      <c r="D56" s="75"/>
      <c r="E56" s="75"/>
      <c r="F56" s="75"/>
      <c r="G56" s="75"/>
      <c r="H56" s="75"/>
      <c r="I56" s="75"/>
      <c r="J56" s="75"/>
      <c r="K56" s="75"/>
      <c r="L56" s="75"/>
      <c r="M56" s="75"/>
    </row>
    <row r="60" spans="3:13">
      <c r="D60" s="75"/>
      <c r="E60" s="75"/>
      <c r="F60" s="75"/>
      <c r="G60" s="75"/>
      <c r="H60" s="75"/>
      <c r="I60" s="75"/>
      <c r="J60" s="75"/>
      <c r="K60" s="75"/>
      <c r="L60" s="75"/>
      <c r="M60" s="75"/>
    </row>
    <row r="62" spans="3:13">
      <c r="C62" t="s">
        <v>441</v>
      </c>
    </row>
    <row r="71" spans="1:19" ht="18" thickBot="1">
      <c r="A71" s="5"/>
      <c r="B71" s="188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</row>
    <row r="73" spans="1:19">
      <c r="A73" s="28" t="s">
        <v>443</v>
      </c>
    </row>
    <row r="74" spans="1:19">
      <c r="B74" s="194"/>
      <c r="C74" s="195"/>
      <c r="D74" s="195"/>
      <c r="E74" s="195"/>
      <c r="F74" s="195"/>
      <c r="G74" s="195"/>
      <c r="H74" s="195"/>
      <c r="I74" s="195"/>
      <c r="J74" s="195"/>
      <c r="K74" s="195"/>
      <c r="L74" s="195"/>
      <c r="M74" s="195"/>
      <c r="N74" s="196"/>
    </row>
    <row r="75" spans="1:19">
      <c r="B75" s="197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198"/>
    </row>
    <row r="76" spans="1:19">
      <c r="B76" s="197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198"/>
    </row>
    <row r="77" spans="1:19">
      <c r="B77" s="197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198"/>
    </row>
    <row r="78" spans="1:19">
      <c r="B78" s="197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198"/>
    </row>
    <row r="79" spans="1:19">
      <c r="B79" s="197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198"/>
    </row>
    <row r="80" spans="1:19">
      <c r="B80" s="197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198"/>
    </row>
    <row r="81" spans="1:14">
      <c r="B81" s="197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198"/>
    </row>
    <row r="82" spans="1:14">
      <c r="B82" s="197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198"/>
    </row>
    <row r="83" spans="1:14">
      <c r="B83" s="197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198"/>
    </row>
    <row r="84" spans="1:14">
      <c r="B84" s="197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198"/>
    </row>
    <row r="85" spans="1:14">
      <c r="B85" s="197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198"/>
    </row>
    <row r="86" spans="1:14">
      <c r="B86" s="197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198"/>
    </row>
    <row r="87" spans="1:14">
      <c r="B87" s="197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198"/>
    </row>
    <row r="88" spans="1:14">
      <c r="B88" s="197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198"/>
    </row>
    <row r="89" spans="1:14">
      <c r="B89" s="197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198"/>
    </row>
    <row r="90" spans="1:14">
      <c r="B90" s="197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198"/>
    </row>
    <row r="91" spans="1:14">
      <c r="B91" s="199"/>
      <c r="C91" s="75"/>
      <c r="D91" s="75"/>
      <c r="E91" s="75"/>
      <c r="F91" s="75"/>
      <c r="G91" s="75"/>
      <c r="H91" s="75"/>
      <c r="I91" s="75"/>
      <c r="J91" s="75"/>
      <c r="K91" s="75"/>
      <c r="L91" s="75"/>
      <c r="M91" s="75"/>
      <c r="N91" s="200"/>
    </row>
    <row r="92" spans="1:14">
      <c r="A92" s="28"/>
    </row>
    <row r="93" spans="1:14">
      <c r="B93" s="189" t="s">
        <v>447</v>
      </c>
      <c r="C93" s="28" t="s">
        <v>445</v>
      </c>
      <c r="D93" s="28"/>
      <c r="E93" s="28"/>
      <c r="F93" s="28"/>
      <c r="G93" s="28"/>
      <c r="H93" s="28"/>
      <c r="I93" s="28"/>
      <c r="J93" s="28"/>
    </row>
    <row r="94" spans="1:14">
      <c r="B94" s="189" t="s">
        <v>444</v>
      </c>
      <c r="C94" t="s">
        <v>448</v>
      </c>
    </row>
    <row r="95" spans="1:14">
      <c r="B95" s="190" t="s">
        <v>446</v>
      </c>
    </row>
    <row r="96" spans="1:14" s="28" customFormat="1">
      <c r="B96" s="191"/>
    </row>
    <row r="97" spans="1:16">
      <c r="B97" s="201" t="s">
        <v>449</v>
      </c>
      <c r="C97" s="20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</row>
    <row r="98" spans="1:16">
      <c r="B98" s="19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</row>
    <row r="99" spans="1:16">
      <c r="B99" s="19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</row>
    <row r="100" spans="1:16">
      <c r="B100" s="19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</row>
    <row r="101" spans="1:16">
      <c r="B101" s="19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</row>
    <row r="102" spans="1:16">
      <c r="B102" s="19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</row>
    <row r="103" spans="1:16">
      <c r="B103" s="19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</row>
    <row r="104" spans="1:16">
      <c r="B104" s="19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</row>
    <row r="105" spans="1:16">
      <c r="B105" s="19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</row>
    <row r="106" spans="1:16">
      <c r="B106" s="189" t="s">
        <v>450</v>
      </c>
      <c r="C106" t="s">
        <v>451</v>
      </c>
    </row>
    <row r="107" spans="1:16">
      <c r="B107" s="190" t="s">
        <v>446</v>
      </c>
    </row>
    <row r="108" spans="1:16">
      <c r="A108" s="2"/>
      <c r="B108" s="19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</row>
    <row r="109" spans="1:16">
      <c r="A109" s="75"/>
      <c r="B109" s="193"/>
      <c r="C109" s="75"/>
      <c r="D109" s="75"/>
      <c r="E109" s="75"/>
      <c r="F109" s="75"/>
      <c r="G109" s="75"/>
      <c r="H109" s="75"/>
      <c r="I109" s="75"/>
      <c r="J109" s="75"/>
      <c r="K109" s="75"/>
      <c r="L109" s="75"/>
      <c r="M109" s="75"/>
    </row>
    <row r="110" spans="1:16">
      <c r="A110" s="28" t="s">
        <v>452</v>
      </c>
    </row>
    <row r="111" spans="1:16">
      <c r="B111" s="194"/>
      <c r="C111" s="195"/>
      <c r="D111" s="195"/>
      <c r="E111" s="195"/>
      <c r="F111" s="195"/>
      <c r="G111" s="195"/>
      <c r="H111" s="195"/>
      <c r="I111" s="195"/>
      <c r="J111" s="195"/>
      <c r="K111" s="195"/>
      <c r="L111" s="195"/>
      <c r="M111" s="196"/>
    </row>
    <row r="112" spans="1:16">
      <c r="B112" s="197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198"/>
    </row>
    <row r="113" spans="2:13">
      <c r="B113" s="197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198"/>
    </row>
    <row r="114" spans="2:13">
      <c r="B114" s="197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198"/>
    </row>
    <row r="115" spans="2:13">
      <c r="B115" s="197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198"/>
    </row>
    <row r="116" spans="2:13">
      <c r="B116" s="197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198"/>
    </row>
    <row r="117" spans="2:13">
      <c r="B117" s="197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198"/>
    </row>
    <row r="118" spans="2:13">
      <c r="B118" s="197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198"/>
    </row>
    <row r="119" spans="2:13">
      <c r="B119" s="197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198"/>
    </row>
    <row r="120" spans="2:13">
      <c r="B120" s="197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198"/>
    </row>
    <row r="121" spans="2:13">
      <c r="B121" s="197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198"/>
    </row>
    <row r="122" spans="2:13">
      <c r="B122" s="197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198"/>
    </row>
    <row r="123" spans="2:13">
      <c r="B123" s="197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198"/>
    </row>
    <row r="124" spans="2:13">
      <c r="B124" s="197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198"/>
    </row>
    <row r="125" spans="2:13">
      <c r="B125" s="197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198"/>
    </row>
    <row r="126" spans="2:13">
      <c r="B126" s="197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198"/>
    </row>
    <row r="127" spans="2:13">
      <c r="B127" s="197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198"/>
    </row>
    <row r="128" spans="2:13">
      <c r="B128" s="197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198"/>
    </row>
    <row r="129" spans="2:13">
      <c r="B129" s="197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198"/>
    </row>
    <row r="130" spans="2:13">
      <c r="B130" s="197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198"/>
    </row>
    <row r="131" spans="2:13">
      <c r="B131" s="199"/>
      <c r="C131" s="75"/>
      <c r="D131" s="75"/>
      <c r="E131" s="75"/>
      <c r="F131" s="75"/>
      <c r="G131" s="75"/>
      <c r="H131" s="75"/>
      <c r="I131" s="75"/>
      <c r="J131" s="75"/>
      <c r="K131" s="75"/>
      <c r="L131" s="75"/>
      <c r="M131" s="200"/>
    </row>
    <row r="133" spans="2:13">
      <c r="B133" s="189" t="s">
        <v>450</v>
      </c>
      <c r="C133" t="s">
        <v>451</v>
      </c>
    </row>
    <row r="134" spans="2:13">
      <c r="B134" s="190" t="s">
        <v>446</v>
      </c>
    </row>
  </sheetData>
  <phoneticPr fontId="5" type="noConversion"/>
  <printOptions gridLines="1"/>
  <pageMargins left="0.70866141732283472" right="0.70866141732283472" top="0.74803149606299213" bottom="0.74803149606299213" header="0.31496062992125984" footer="0.31496062992125984"/>
  <pageSetup paperSize="9" scale="8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91"/>
  <sheetViews>
    <sheetView workbookViewId="0">
      <selection sqref="A1:S95"/>
    </sheetView>
  </sheetViews>
  <sheetFormatPr baseColWidth="10" defaultColWidth="8.83203125" defaultRowHeight="15"/>
  <sheetData>
    <row r="1" spans="1:17" s="81" customFormat="1" ht="18">
      <c r="A1" s="82" t="s">
        <v>453</v>
      </c>
      <c r="B1" s="82"/>
      <c r="C1" s="82"/>
      <c r="D1" s="82"/>
      <c r="E1" s="82"/>
      <c r="F1" s="82"/>
      <c r="G1" s="82"/>
      <c r="H1" s="82"/>
      <c r="I1" s="82"/>
    </row>
    <row r="2" spans="1:17" s="204" customFormat="1" ht="18">
      <c r="A2" s="209" t="s">
        <v>468</v>
      </c>
      <c r="B2" s="209"/>
      <c r="C2" s="209"/>
      <c r="D2" s="209"/>
      <c r="E2" s="209"/>
      <c r="F2" s="209"/>
      <c r="G2" s="209"/>
      <c r="H2" s="209"/>
      <c r="I2" s="209"/>
    </row>
    <row r="3" spans="1:17" s="81" customFormat="1" ht="18">
      <c r="A3" s="208"/>
      <c r="B3" s="208"/>
      <c r="C3" s="208"/>
      <c r="D3" s="208"/>
      <c r="E3" s="208"/>
      <c r="F3" s="208"/>
      <c r="G3" s="208"/>
      <c r="H3" s="208"/>
      <c r="I3" s="208"/>
    </row>
    <row r="4" spans="1:17" s="28" customFormat="1" ht="17">
      <c r="A4" s="28" t="s">
        <v>454</v>
      </c>
    </row>
    <row r="8" spans="1:17">
      <c r="B8" t="s">
        <v>455</v>
      </c>
    </row>
    <row r="9" spans="1:17">
      <c r="B9" s="205"/>
      <c r="C9" s="195"/>
      <c r="D9" s="195"/>
      <c r="E9" s="195"/>
      <c r="F9" s="195"/>
      <c r="G9" s="195"/>
      <c r="H9" s="195"/>
      <c r="I9" s="195"/>
      <c r="J9" s="195"/>
      <c r="K9" s="195"/>
      <c r="L9" s="195"/>
      <c r="M9" s="195"/>
      <c r="N9" s="195"/>
      <c r="O9" s="195"/>
      <c r="P9" s="195"/>
      <c r="Q9" s="196"/>
    </row>
    <row r="10" spans="1:17">
      <c r="B10" s="206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198"/>
    </row>
    <row r="11" spans="1:17">
      <c r="B11" s="206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198"/>
    </row>
    <row r="12" spans="1:17">
      <c r="B12" s="206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198"/>
    </row>
    <row r="13" spans="1:17">
      <c r="B13" s="206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198"/>
    </row>
    <row r="14" spans="1:17">
      <c r="B14" s="206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198"/>
    </row>
    <row r="15" spans="1:17">
      <c r="B15" s="206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198"/>
    </row>
    <row r="16" spans="1:17">
      <c r="B16" s="206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198"/>
    </row>
    <row r="17" spans="1:17">
      <c r="B17" s="206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198"/>
    </row>
    <row r="18" spans="1:17">
      <c r="B18" s="206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198"/>
    </row>
    <row r="19" spans="1:17">
      <c r="B19" s="207"/>
      <c r="C19" s="75"/>
      <c r="D19" s="75"/>
      <c r="E19" s="75"/>
      <c r="F19" s="75"/>
      <c r="G19" s="75"/>
      <c r="H19" s="75"/>
      <c r="I19" s="75"/>
      <c r="J19" s="75"/>
      <c r="K19" s="75"/>
      <c r="L19" s="75"/>
      <c r="M19" s="75"/>
      <c r="N19" s="75"/>
      <c r="O19" s="75"/>
      <c r="P19" s="75"/>
      <c r="Q19" s="200"/>
    </row>
    <row r="25" spans="1:17" ht="17">
      <c r="A25" s="28" t="s">
        <v>456</v>
      </c>
    </row>
    <row r="41" spans="2:20">
      <c r="B41" s="75"/>
      <c r="C41" s="75"/>
      <c r="D41" s="75"/>
      <c r="E41" s="75"/>
      <c r="F41" s="75"/>
      <c r="G41" s="75"/>
      <c r="H41" s="75"/>
      <c r="I41" s="75"/>
      <c r="J41" s="75"/>
      <c r="K41" s="75"/>
      <c r="L41" s="75"/>
      <c r="M41" s="75"/>
      <c r="N41" s="75"/>
      <c r="O41" s="75"/>
      <c r="P41" s="75"/>
      <c r="Q41" s="75"/>
      <c r="R41" s="75"/>
      <c r="S41" s="75"/>
      <c r="T41" s="75"/>
    </row>
    <row r="58" spans="2:20">
      <c r="B58" s="75"/>
      <c r="C58" s="75"/>
      <c r="D58" s="75"/>
      <c r="E58" s="75"/>
      <c r="F58" s="75"/>
      <c r="G58" s="75"/>
      <c r="H58" s="75"/>
      <c r="I58" s="75"/>
      <c r="J58" s="75"/>
      <c r="K58" s="75"/>
      <c r="L58" s="75"/>
      <c r="M58" s="75"/>
      <c r="N58" s="75"/>
      <c r="O58" s="75"/>
      <c r="P58" s="75"/>
      <c r="Q58" s="75"/>
      <c r="R58" s="75"/>
      <c r="S58" s="75"/>
      <c r="T58" s="75"/>
    </row>
    <row r="74" spans="2:20">
      <c r="B74" s="75"/>
      <c r="C74" s="75"/>
      <c r="D74" s="75"/>
      <c r="E74" s="75"/>
      <c r="F74" s="75"/>
      <c r="G74" s="75"/>
      <c r="H74" s="75"/>
      <c r="I74" s="75"/>
      <c r="J74" s="75"/>
      <c r="K74" s="75"/>
      <c r="L74" s="75"/>
      <c r="M74" s="75"/>
      <c r="N74" s="75"/>
      <c r="O74" s="75"/>
      <c r="P74" s="75"/>
      <c r="Q74" s="75"/>
      <c r="R74" s="75"/>
      <c r="S74" s="75"/>
      <c r="T74" s="75"/>
    </row>
    <row r="90" spans="2:20"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</row>
    <row r="91" spans="2:20">
      <c r="B91" s="75"/>
      <c r="C91" s="75"/>
      <c r="D91" s="75"/>
      <c r="E91" s="75"/>
      <c r="F91" s="75"/>
      <c r="G91" s="75"/>
      <c r="H91" s="75"/>
      <c r="I91" s="75"/>
      <c r="J91" s="75"/>
      <c r="K91" s="75"/>
      <c r="L91" s="75"/>
      <c r="M91" s="75"/>
      <c r="N91" s="75"/>
      <c r="O91" s="75"/>
      <c r="P91" s="75"/>
      <c r="Q91" s="75"/>
      <c r="R91" s="75"/>
      <c r="S91" s="75"/>
      <c r="T91" s="75"/>
    </row>
  </sheetData>
  <phoneticPr fontId="5" type="noConversion"/>
  <printOptions gridLines="1"/>
  <pageMargins left="0.70866141732283472" right="0.70866141732283472" top="0.74803149606299213" bottom="0.74803149606299213" header="0.31496062992125984" footer="0.31496062992125984"/>
  <pageSetup paperSize="9" scale="80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65"/>
  <sheetViews>
    <sheetView topLeftCell="A130" workbookViewId="0">
      <selection activeCell="Q142" sqref="Q142"/>
    </sheetView>
  </sheetViews>
  <sheetFormatPr baseColWidth="10" defaultColWidth="8.83203125" defaultRowHeight="15"/>
  <sheetData>
    <row r="1" spans="1:15" ht="18">
      <c r="A1" s="82" t="s">
        <v>457</v>
      </c>
      <c r="B1" s="82"/>
      <c r="C1" s="82"/>
      <c r="D1" s="82"/>
      <c r="E1" s="82"/>
      <c r="F1" s="82"/>
      <c r="G1" s="82"/>
      <c r="H1" s="82"/>
      <c r="I1" s="82"/>
    </row>
    <row r="2" spans="1:15" s="203" customFormat="1" ht="18">
      <c r="A2" s="209" t="s">
        <v>469</v>
      </c>
      <c r="B2" s="209"/>
      <c r="C2" s="209"/>
      <c r="D2" s="209"/>
      <c r="E2" s="209"/>
      <c r="F2" s="209"/>
      <c r="G2" s="209"/>
      <c r="H2" s="209"/>
      <c r="I2" s="209"/>
      <c r="J2" s="212"/>
    </row>
    <row r="4" spans="1:15" ht="17">
      <c r="A4" s="28" t="s">
        <v>458</v>
      </c>
      <c r="B4" s="28"/>
      <c r="C4" s="28"/>
      <c r="D4" s="28"/>
      <c r="E4" s="28"/>
    </row>
    <row r="9" spans="1:15">
      <c r="B9" t="s">
        <v>459</v>
      </c>
    </row>
    <row r="10" spans="1:15">
      <c r="C10" s="205"/>
      <c r="D10" s="195"/>
      <c r="E10" s="195"/>
      <c r="F10" s="195"/>
      <c r="G10" s="195"/>
      <c r="H10" s="195"/>
      <c r="I10" s="195"/>
      <c r="J10" s="195"/>
      <c r="K10" s="195"/>
      <c r="L10" s="195"/>
      <c r="M10" s="195"/>
      <c r="N10" s="195"/>
      <c r="O10" s="196"/>
    </row>
    <row r="11" spans="1:15">
      <c r="C11" s="206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198"/>
    </row>
    <row r="12" spans="1:15">
      <c r="C12" s="207"/>
      <c r="D12" s="75"/>
      <c r="E12" s="75"/>
      <c r="F12" s="75"/>
      <c r="G12" s="75"/>
      <c r="H12" s="75"/>
      <c r="I12" s="75"/>
      <c r="J12" s="75"/>
      <c r="K12" s="75"/>
      <c r="L12" s="75"/>
      <c r="M12" s="75"/>
      <c r="N12" s="75"/>
      <c r="O12" s="200"/>
    </row>
    <row r="24" spans="2:13">
      <c r="B24" t="s">
        <v>460</v>
      </c>
    </row>
    <row r="25" spans="2:13">
      <c r="C25" s="205"/>
      <c r="D25" s="195"/>
      <c r="E25" s="195"/>
      <c r="F25" s="195"/>
      <c r="G25" s="195"/>
      <c r="H25" s="195"/>
      <c r="I25" s="195"/>
      <c r="J25" s="195"/>
      <c r="K25" s="195"/>
      <c r="L25" s="195"/>
      <c r="M25" s="196"/>
    </row>
    <row r="26" spans="2:13">
      <c r="C26" s="206"/>
      <c r="D26" s="2"/>
      <c r="E26" s="2"/>
      <c r="F26" s="2"/>
      <c r="G26" s="2"/>
      <c r="H26" s="2"/>
      <c r="I26" s="2"/>
      <c r="J26" s="2"/>
      <c r="K26" s="2"/>
      <c r="L26" s="2"/>
      <c r="M26" s="198"/>
    </row>
    <row r="27" spans="2:13">
      <c r="C27" s="206"/>
      <c r="D27" s="2"/>
      <c r="E27" s="2"/>
      <c r="F27" s="2"/>
      <c r="G27" s="2"/>
      <c r="H27" s="2"/>
      <c r="I27" s="2"/>
      <c r="J27" s="2"/>
      <c r="K27" s="2"/>
      <c r="L27" s="2"/>
      <c r="M27" s="198"/>
    </row>
    <row r="28" spans="2:13">
      <c r="C28" s="206"/>
      <c r="D28" s="2"/>
      <c r="E28" s="2"/>
      <c r="F28" s="2"/>
      <c r="G28" s="2"/>
      <c r="H28" s="2"/>
      <c r="I28" s="2"/>
      <c r="J28" s="2"/>
      <c r="K28" s="2"/>
      <c r="L28" s="2"/>
      <c r="M28" s="198"/>
    </row>
    <row r="29" spans="2:13">
      <c r="C29" s="206"/>
      <c r="D29" s="2"/>
      <c r="E29" s="2"/>
      <c r="F29" s="2"/>
      <c r="G29" s="2"/>
      <c r="H29" s="2"/>
      <c r="I29" s="2"/>
      <c r="J29" s="2"/>
      <c r="K29" s="2"/>
      <c r="L29" s="2"/>
      <c r="M29" s="198"/>
    </row>
    <row r="30" spans="2:13">
      <c r="C30" s="206"/>
      <c r="D30" s="2"/>
      <c r="E30" s="2"/>
      <c r="F30" s="2"/>
      <c r="G30" s="2"/>
      <c r="H30" s="2"/>
      <c r="I30" s="2"/>
      <c r="J30" s="2"/>
      <c r="K30" s="2"/>
      <c r="L30" s="2"/>
      <c r="M30" s="198"/>
    </row>
    <row r="31" spans="2:13">
      <c r="C31" s="206"/>
      <c r="D31" s="2"/>
      <c r="E31" s="2"/>
      <c r="F31" s="2"/>
      <c r="G31" s="2"/>
      <c r="H31" s="2"/>
      <c r="I31" s="2"/>
      <c r="J31" s="2"/>
      <c r="K31" s="2"/>
      <c r="L31" s="2"/>
      <c r="M31" s="198"/>
    </row>
    <row r="32" spans="2:13">
      <c r="C32" s="206"/>
      <c r="D32" s="2"/>
      <c r="E32" s="2"/>
      <c r="F32" s="2"/>
      <c r="G32" s="2"/>
      <c r="H32" s="2"/>
      <c r="I32" s="2"/>
      <c r="J32" s="2"/>
      <c r="K32" s="2"/>
      <c r="L32" s="2"/>
      <c r="M32" s="198"/>
    </row>
    <row r="33" spans="3:14">
      <c r="C33" s="206"/>
      <c r="D33" s="2"/>
      <c r="E33" s="2"/>
      <c r="F33" s="2"/>
      <c r="G33" s="2"/>
      <c r="H33" s="2"/>
      <c r="I33" s="2"/>
      <c r="J33" s="2"/>
      <c r="K33" s="2"/>
      <c r="L33" s="2"/>
      <c r="M33" s="198"/>
    </row>
    <row r="34" spans="3:14">
      <c r="C34" s="206"/>
      <c r="D34" s="2"/>
      <c r="E34" s="2"/>
      <c r="F34" s="2"/>
      <c r="G34" s="2"/>
      <c r="H34" s="2"/>
      <c r="I34" s="2"/>
      <c r="J34" s="2"/>
      <c r="K34" s="2"/>
      <c r="L34" s="2"/>
      <c r="M34" s="198"/>
    </row>
    <row r="35" spans="3:14">
      <c r="C35" s="206"/>
      <c r="D35" s="2"/>
      <c r="E35" s="2"/>
      <c r="F35" s="2"/>
      <c r="G35" s="2"/>
      <c r="H35" s="2"/>
      <c r="I35" s="2"/>
      <c r="J35" s="2"/>
      <c r="K35" s="2"/>
      <c r="L35" s="2"/>
      <c r="M35" s="198"/>
      <c r="N35" s="184" t="s">
        <v>465</v>
      </c>
    </row>
    <row r="36" spans="3:14">
      <c r="C36" s="207"/>
      <c r="D36" s="75"/>
      <c r="E36" s="75"/>
      <c r="F36" s="75"/>
      <c r="G36" s="75"/>
      <c r="H36" s="75"/>
      <c r="I36" s="75"/>
      <c r="J36" s="75"/>
      <c r="K36" s="75"/>
      <c r="L36" s="75"/>
      <c r="M36" s="200"/>
    </row>
    <row r="37" spans="3:14">
      <c r="C37" t="s">
        <v>461</v>
      </c>
    </row>
    <row r="44" spans="3:14">
      <c r="C44" t="s">
        <v>441</v>
      </c>
    </row>
    <row r="54" spans="2:17">
      <c r="B54" t="s">
        <v>462</v>
      </c>
    </row>
    <row r="58" spans="2:17">
      <c r="C58" s="75"/>
      <c r="D58" s="75"/>
      <c r="E58" s="75"/>
      <c r="F58" s="75"/>
      <c r="G58" s="75"/>
      <c r="H58" s="75"/>
      <c r="I58" s="75"/>
    </row>
    <row r="62" spans="2:17">
      <c r="C62" s="75"/>
      <c r="D62" s="75"/>
      <c r="E62" s="75"/>
      <c r="F62" s="75"/>
      <c r="G62" s="75"/>
      <c r="H62" s="75"/>
      <c r="I62" s="75"/>
      <c r="J62" s="75"/>
      <c r="K62" s="75"/>
      <c r="L62" s="75"/>
      <c r="M62" s="75"/>
      <c r="N62" s="75"/>
      <c r="O62" s="75"/>
      <c r="P62" s="75"/>
      <c r="Q62" s="75"/>
    </row>
    <row r="69" spans="3:22">
      <c r="C69" s="75"/>
      <c r="D69" s="75"/>
      <c r="E69" s="75"/>
      <c r="F69" s="75"/>
      <c r="G69" s="75"/>
      <c r="H69" s="75"/>
      <c r="I69" s="75"/>
      <c r="J69" s="75"/>
      <c r="K69" s="75"/>
      <c r="L69" s="75"/>
      <c r="M69" s="75"/>
      <c r="N69" s="75"/>
      <c r="O69" s="75"/>
      <c r="P69" s="75"/>
      <c r="Q69" s="75"/>
      <c r="R69" s="75"/>
      <c r="S69" s="75"/>
      <c r="T69" s="75"/>
      <c r="U69" s="75"/>
      <c r="V69" s="75"/>
    </row>
    <row r="72" spans="3:22">
      <c r="C72" t="s">
        <v>463</v>
      </c>
    </row>
    <row r="81" spans="1:22" ht="16" thickBo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</row>
    <row r="82" spans="1:22" ht="17">
      <c r="A82" s="28" t="s">
        <v>464</v>
      </c>
    </row>
    <row r="83" spans="1:22">
      <c r="B83" t="s">
        <v>470</v>
      </c>
    </row>
    <row r="94" spans="1:22">
      <c r="C94" s="205"/>
      <c r="D94" s="195"/>
      <c r="E94" s="195"/>
      <c r="F94" s="195"/>
      <c r="G94" s="195"/>
      <c r="H94" s="195"/>
      <c r="I94" s="195"/>
      <c r="J94" s="195"/>
      <c r="K94" s="195"/>
      <c r="L94" s="195"/>
      <c r="M94" s="195"/>
      <c r="N94" s="195"/>
      <c r="O94" s="196"/>
    </row>
    <row r="95" spans="1:22">
      <c r="C95" s="206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198"/>
    </row>
    <row r="96" spans="1:22">
      <c r="C96" s="206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198"/>
    </row>
    <row r="97" spans="3:15">
      <c r="C97" s="206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198"/>
    </row>
    <row r="98" spans="3:15">
      <c r="C98" s="206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198"/>
    </row>
    <row r="99" spans="3:15">
      <c r="C99" s="206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198"/>
    </row>
    <row r="100" spans="3:15">
      <c r="C100" s="206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198"/>
    </row>
    <row r="101" spans="3:15">
      <c r="C101" s="206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198"/>
    </row>
    <row r="102" spans="3:15">
      <c r="C102" s="206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198"/>
    </row>
    <row r="103" spans="3:15">
      <c r="C103" s="206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198"/>
    </row>
    <row r="104" spans="3:15">
      <c r="C104" s="206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198"/>
    </row>
    <row r="105" spans="3:15">
      <c r="C105" s="207"/>
      <c r="D105" s="75"/>
      <c r="E105" s="75"/>
      <c r="F105" s="75"/>
      <c r="G105" s="75"/>
      <c r="H105" s="75"/>
      <c r="I105" s="75"/>
      <c r="J105" s="75"/>
      <c r="K105" s="75"/>
      <c r="L105" s="75"/>
      <c r="M105" s="75"/>
      <c r="N105" s="75"/>
      <c r="O105" s="200"/>
    </row>
    <row r="106" spans="3:15">
      <c r="D106" t="s">
        <v>461</v>
      </c>
    </row>
    <row r="111" spans="3:15">
      <c r="D111" t="s">
        <v>471</v>
      </c>
    </row>
    <row r="114" spans="4:26">
      <c r="D114" s="75"/>
      <c r="E114" s="75"/>
      <c r="F114" s="75"/>
      <c r="G114" s="75"/>
      <c r="H114" s="75"/>
      <c r="I114" s="75"/>
      <c r="J114" s="75"/>
      <c r="K114" s="75"/>
    </row>
    <row r="119" spans="4:26">
      <c r="D119" s="75"/>
      <c r="E119" s="75"/>
      <c r="F119" s="75"/>
      <c r="G119" s="75"/>
      <c r="H119" s="75"/>
      <c r="I119" s="75"/>
      <c r="J119" s="75"/>
      <c r="K119" s="75"/>
      <c r="L119" s="75"/>
      <c r="M119" s="75"/>
      <c r="N119" s="75"/>
      <c r="O119" s="75"/>
      <c r="P119" s="75"/>
      <c r="Q119" s="75"/>
      <c r="R119" s="75"/>
      <c r="S119" s="75"/>
    </row>
    <row r="126" spans="4:26">
      <c r="D126" s="75"/>
      <c r="E126" s="75"/>
      <c r="F126" s="75"/>
      <c r="G126" s="75"/>
      <c r="H126" s="75"/>
      <c r="I126" s="75"/>
      <c r="J126" s="75"/>
      <c r="K126" s="75"/>
      <c r="L126" s="75"/>
      <c r="M126" s="75"/>
      <c r="N126" s="75"/>
      <c r="O126" s="75"/>
      <c r="P126" s="75"/>
      <c r="Q126" s="75"/>
      <c r="R126" s="75"/>
      <c r="S126" s="75"/>
      <c r="T126" s="75"/>
      <c r="U126" s="75"/>
      <c r="V126" s="75"/>
      <c r="W126" s="75"/>
      <c r="X126" s="75"/>
      <c r="Y126" s="75"/>
      <c r="Z126" s="75"/>
    </row>
    <row r="132" spans="2:26">
      <c r="B132" s="75"/>
      <c r="C132" s="75"/>
      <c r="D132" s="75"/>
      <c r="E132" s="75"/>
      <c r="F132" s="75"/>
      <c r="G132" s="75"/>
      <c r="H132" s="75"/>
      <c r="I132" s="75"/>
      <c r="J132" s="75"/>
      <c r="K132" s="75"/>
      <c r="L132" s="75"/>
      <c r="M132" s="75"/>
      <c r="N132" s="75"/>
      <c r="O132" s="75"/>
      <c r="P132" s="75"/>
      <c r="Q132" s="75"/>
      <c r="R132" s="75"/>
      <c r="S132" s="75"/>
      <c r="T132" s="75"/>
      <c r="U132" s="75"/>
      <c r="V132" s="75"/>
      <c r="W132" s="75"/>
      <c r="X132" s="75"/>
      <c r="Y132" s="75"/>
      <c r="Z132" s="75"/>
    </row>
    <row r="137" spans="2:26">
      <c r="C137" s="205"/>
      <c r="D137" s="195"/>
      <c r="E137" s="195"/>
      <c r="F137" s="195"/>
      <c r="G137" s="195"/>
      <c r="H137" s="195"/>
      <c r="I137" s="195"/>
      <c r="J137" s="195"/>
      <c r="K137" s="195"/>
      <c r="L137" s="195"/>
      <c r="M137" s="195"/>
      <c r="N137" s="195"/>
      <c r="O137" s="196"/>
    </row>
    <row r="138" spans="2:26">
      <c r="C138" s="206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198"/>
    </row>
    <row r="139" spans="2:26">
      <c r="C139" s="206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198"/>
    </row>
    <row r="140" spans="2:26">
      <c r="C140" s="206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198"/>
    </row>
    <row r="141" spans="2:26">
      <c r="C141" s="206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198"/>
    </row>
    <row r="142" spans="2:26">
      <c r="C142" s="206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198"/>
    </row>
    <row r="143" spans="2:26">
      <c r="C143" s="206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198"/>
    </row>
    <row r="144" spans="2:26">
      <c r="C144" s="206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198"/>
    </row>
    <row r="145" spans="3:15">
      <c r="C145" s="206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198"/>
    </row>
    <row r="146" spans="3:15">
      <c r="C146" s="206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198"/>
    </row>
    <row r="147" spans="3:15">
      <c r="C147" s="206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198"/>
    </row>
    <row r="148" spans="3:15">
      <c r="C148" s="207"/>
      <c r="D148" s="75"/>
      <c r="E148" s="75"/>
      <c r="F148" s="75"/>
      <c r="G148" s="75"/>
      <c r="H148" s="75"/>
      <c r="I148" s="75"/>
      <c r="J148" s="75"/>
      <c r="K148" s="75"/>
      <c r="L148" s="75"/>
      <c r="M148" s="75"/>
      <c r="N148" s="75"/>
      <c r="O148" s="200"/>
    </row>
    <row r="149" spans="3:15">
      <c r="D149" t="s">
        <v>461</v>
      </c>
    </row>
    <row r="154" spans="3:15">
      <c r="D154" t="s">
        <v>441</v>
      </c>
    </row>
    <row r="157" spans="3:15">
      <c r="E157" s="75"/>
      <c r="F157" s="75"/>
      <c r="G157" s="75"/>
      <c r="H157" s="75"/>
      <c r="I157" s="75"/>
      <c r="J157" s="75"/>
      <c r="K157" s="75"/>
      <c r="L157" s="75"/>
    </row>
    <row r="161" spans="5:25">
      <c r="E161" s="75"/>
      <c r="F161" s="75"/>
      <c r="G161" s="75"/>
      <c r="H161" s="75"/>
      <c r="I161" s="75"/>
      <c r="J161" s="75"/>
      <c r="K161" s="75"/>
      <c r="L161" s="75"/>
      <c r="M161" s="75"/>
      <c r="N161" s="75"/>
      <c r="O161" s="75"/>
      <c r="P161" s="75"/>
      <c r="Q161" s="75"/>
      <c r="R161" s="75"/>
      <c r="S161" s="75"/>
    </row>
    <row r="165" spans="5:25">
      <c r="E165" s="75"/>
      <c r="F165" s="75"/>
      <c r="G165" s="75"/>
      <c r="H165" s="75"/>
      <c r="I165" s="75"/>
      <c r="J165" s="75"/>
      <c r="K165" s="75"/>
      <c r="L165" s="75"/>
      <c r="M165" s="75"/>
      <c r="N165" s="75"/>
      <c r="O165" s="75"/>
      <c r="P165" s="75"/>
      <c r="Q165" s="75"/>
      <c r="R165" s="75"/>
      <c r="S165" s="75"/>
      <c r="T165" s="75"/>
      <c r="U165" s="75"/>
      <c r="V165" s="75"/>
      <c r="W165" s="75"/>
      <c r="X165" s="75"/>
      <c r="Y165" s="75"/>
    </row>
  </sheetData>
  <phoneticPr fontId="5" type="noConversion"/>
  <printOptions gridLines="1"/>
  <pageMargins left="0.70866141732283472" right="0.70866141732283472" top="0.74803149606299213" bottom="0.74803149606299213" header="0.31496062992125984" footer="0.31496062992125984"/>
  <pageSetup paperSize="9" scale="66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Main Sheet</vt:lpstr>
      <vt:lpstr>R(0, T)</vt:lpstr>
      <vt:lpstr>R(0, T) with NSS</vt:lpstr>
      <vt:lpstr>(2) estimated sigma_r</vt:lpstr>
      <vt:lpstr>result from Boom</vt:lpstr>
      <vt:lpstr>Task 1 phi(t1,t2) estimate</vt:lpstr>
      <vt:lpstr>Task 2 sigma_s(t1,t2) estimate</vt:lpstr>
      <vt:lpstr>Task 3 Bootstrap Sigma_r</vt:lpstr>
      <vt:lpstr>Task 4 Bootstrap Sigma_s</vt:lpstr>
      <vt:lpstr>(1) Fed_Fund</vt:lpstr>
      <vt:lpstr>(2) Price_OIS</vt:lpstr>
      <vt:lpstr>(3) 1M, 3M SOFR Futures Quotes</vt:lpstr>
      <vt:lpstr>(3)data for sigma_s calibration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Andy LIU</cp:lastModifiedBy>
  <cp:lastPrinted>2020-04-29T08:41:50Z</cp:lastPrinted>
  <dcterms:created xsi:type="dcterms:W3CDTF">2020-04-26T10:11:20Z</dcterms:created>
  <dcterms:modified xsi:type="dcterms:W3CDTF">2020-05-13T09:48:55Z</dcterms:modified>
</cp:coreProperties>
</file>