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rancisrey/Desktop/Analysis Projects/Crowdfunding Analysis/Module 1 Challenge/"/>
    </mc:Choice>
  </mc:AlternateContent>
  <xr:revisionPtr revIDLastSave="0" documentId="13_ncr:1_{FF56BAEB-ABA2-094D-9E56-C42541875DBB}" xr6:coauthVersionLast="45" xr6:coauthVersionMax="45" xr10:uidLastSave="{00000000-0000-0000-0000-000000000000}"/>
  <bookViews>
    <workbookView xWindow="0" yWindow="780" windowWidth="25040" windowHeight="14500" xr2:uid="{92E68132-FF8A-7E4E-934F-E42C4DC3DB03}"/>
  </bookViews>
  <sheets>
    <sheet name="Outcome Based on Launch Date" sheetId="5" r:id="rId1"/>
    <sheet name="Outcome Based on Goal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4" l="1"/>
  <c r="K11" i="5"/>
  <c r="J11" i="5"/>
  <c r="I11" i="5"/>
  <c r="C11" i="5"/>
  <c r="B12" i="5"/>
  <c r="B11" i="5"/>
  <c r="I9" i="5" l="1"/>
  <c r="F9" i="5"/>
  <c r="E9" i="5"/>
  <c r="D9" i="5"/>
  <c r="C9" i="5"/>
  <c r="K9" i="5" s="1"/>
  <c r="B9" i="5"/>
  <c r="I8" i="5"/>
  <c r="F8" i="5"/>
  <c r="E8" i="5"/>
  <c r="D8" i="5"/>
  <c r="C8" i="5"/>
  <c r="B8" i="5"/>
  <c r="I7" i="5"/>
  <c r="F7" i="5"/>
  <c r="E7" i="5"/>
  <c r="D7" i="5"/>
  <c r="C7" i="5"/>
  <c r="B7" i="5"/>
  <c r="I6" i="5"/>
  <c r="F6" i="5"/>
  <c r="E6" i="5"/>
  <c r="D6" i="5"/>
  <c r="C6" i="5"/>
  <c r="K6" i="5" s="1"/>
  <c r="B6" i="5"/>
  <c r="I5" i="5"/>
  <c r="F5" i="5"/>
  <c r="E5" i="5"/>
  <c r="D5" i="5"/>
  <c r="C5" i="5"/>
  <c r="B5" i="5"/>
  <c r="I4" i="5"/>
  <c r="F4" i="5"/>
  <c r="E4" i="5"/>
  <c r="D4" i="5"/>
  <c r="C4" i="5"/>
  <c r="B4" i="5"/>
  <c r="I3" i="5"/>
  <c r="F3" i="5"/>
  <c r="E3" i="5"/>
  <c r="D3" i="5"/>
  <c r="C3" i="5"/>
  <c r="B3" i="5"/>
  <c r="I2" i="5"/>
  <c r="F2" i="5"/>
  <c r="E2" i="5"/>
  <c r="D2" i="5"/>
  <c r="C2" i="5"/>
  <c r="B2" i="5"/>
  <c r="I13" i="4"/>
  <c r="F13" i="4"/>
  <c r="L13" i="4" s="1"/>
  <c r="E13" i="4"/>
  <c r="D13" i="4"/>
  <c r="C13" i="4"/>
  <c r="B13" i="4"/>
  <c r="I12" i="4"/>
  <c r="F12" i="4"/>
  <c r="E12" i="4"/>
  <c r="D12" i="4"/>
  <c r="C12" i="4"/>
  <c r="B12" i="4"/>
  <c r="I11" i="4"/>
  <c r="F11" i="4"/>
  <c r="E11" i="4"/>
  <c r="D11" i="4"/>
  <c r="C11" i="4"/>
  <c r="B11" i="4"/>
  <c r="I10" i="4"/>
  <c r="F10" i="4"/>
  <c r="E10" i="4"/>
  <c r="D10" i="4"/>
  <c r="C10" i="4"/>
  <c r="B10" i="4"/>
  <c r="I9" i="4"/>
  <c r="F9" i="4"/>
  <c r="E9" i="4"/>
  <c r="D9" i="4"/>
  <c r="C9" i="4"/>
  <c r="B9" i="4"/>
  <c r="I8" i="4"/>
  <c r="F8" i="4"/>
  <c r="E8" i="4"/>
  <c r="D8" i="4"/>
  <c r="C8" i="4"/>
  <c r="B8" i="4"/>
  <c r="I7" i="4"/>
  <c r="F7" i="4"/>
  <c r="E7" i="4"/>
  <c r="D7" i="4"/>
  <c r="C7" i="4"/>
  <c r="B7" i="4"/>
  <c r="I6" i="4"/>
  <c r="F6" i="4"/>
  <c r="E6" i="4"/>
  <c r="D6" i="4"/>
  <c r="C6" i="4"/>
  <c r="B6" i="4"/>
  <c r="I5" i="4"/>
  <c r="F5" i="4"/>
  <c r="E5" i="4"/>
  <c r="D5" i="4"/>
  <c r="C5" i="4"/>
  <c r="B5" i="4"/>
  <c r="I4" i="4"/>
  <c r="F4" i="4"/>
  <c r="E4" i="4"/>
  <c r="D4" i="4"/>
  <c r="C4" i="4"/>
  <c r="B4" i="4"/>
  <c r="I3" i="4"/>
  <c r="F3" i="4"/>
  <c r="E3" i="4"/>
  <c r="D3" i="4"/>
  <c r="C3" i="4"/>
  <c r="B3" i="4"/>
  <c r="I2" i="4"/>
  <c r="F2" i="4"/>
  <c r="E2" i="4"/>
  <c r="D2" i="4"/>
  <c r="C2" i="4"/>
  <c r="B2" i="4"/>
  <c r="G12" i="4" l="1"/>
  <c r="L7" i="4"/>
  <c r="L11" i="4"/>
  <c r="L5" i="4"/>
  <c r="G4" i="4"/>
  <c r="L6" i="4"/>
  <c r="K12" i="4"/>
  <c r="K4" i="5"/>
  <c r="K2" i="5"/>
  <c r="L2" i="5"/>
  <c r="G8" i="5"/>
  <c r="L3" i="5"/>
  <c r="K5" i="5"/>
  <c r="L8" i="4"/>
  <c r="L4" i="5"/>
  <c r="H5" i="4"/>
  <c r="J7" i="4"/>
  <c r="H12" i="4"/>
  <c r="H13" i="4"/>
  <c r="J3" i="5"/>
  <c r="L9" i="5"/>
  <c r="H4" i="4"/>
  <c r="H3" i="4"/>
  <c r="L3" i="4"/>
  <c r="K5" i="4"/>
  <c r="K9" i="4"/>
  <c r="H11" i="4"/>
  <c r="K13" i="4"/>
  <c r="K3" i="5"/>
  <c r="L7" i="5"/>
  <c r="K2" i="4"/>
  <c r="H6" i="4"/>
  <c r="J3" i="4"/>
  <c r="K4" i="4"/>
  <c r="L4" i="4"/>
  <c r="K6" i="4"/>
  <c r="G8" i="4"/>
  <c r="H10" i="4"/>
  <c r="L10" i="4"/>
  <c r="H5" i="5"/>
  <c r="L5" i="5"/>
  <c r="J7" i="5"/>
  <c r="K8" i="5"/>
  <c r="L8" i="5"/>
  <c r="K8" i="4"/>
  <c r="K10" i="4"/>
  <c r="H2" i="5"/>
  <c r="H3" i="5"/>
  <c r="K7" i="5"/>
  <c r="H9" i="5"/>
  <c r="H2" i="4"/>
  <c r="L2" i="4"/>
  <c r="H7" i="4"/>
  <c r="H8" i="4"/>
  <c r="H9" i="4"/>
  <c r="L9" i="4"/>
  <c r="J11" i="4"/>
  <c r="L12" i="4"/>
  <c r="G4" i="5"/>
  <c r="H6" i="5"/>
  <c r="L6" i="5"/>
  <c r="H7" i="5"/>
  <c r="J2" i="5"/>
  <c r="G3" i="5"/>
  <c r="H4" i="5"/>
  <c r="J6" i="5"/>
  <c r="G7" i="5"/>
  <c r="H8" i="5"/>
  <c r="G2" i="5"/>
  <c r="J5" i="5"/>
  <c r="G6" i="5"/>
  <c r="J9" i="5"/>
  <c r="J4" i="5"/>
  <c r="G5" i="5"/>
  <c r="J8" i="5"/>
  <c r="G9" i="5"/>
  <c r="J2" i="4"/>
  <c r="G3" i="4"/>
  <c r="K3" i="4"/>
  <c r="J6" i="4"/>
  <c r="G7" i="4"/>
  <c r="K7" i="4"/>
  <c r="J10" i="4"/>
  <c r="G11" i="4"/>
  <c r="K11" i="4"/>
  <c r="G2" i="4"/>
  <c r="J5" i="4"/>
  <c r="G6" i="4"/>
  <c r="J9" i="4"/>
  <c r="G10" i="4"/>
  <c r="J13" i="4"/>
  <c r="J4" i="4"/>
  <c r="G5" i="4"/>
  <c r="J8" i="4"/>
  <c r="G9" i="4"/>
  <c r="J12" i="4"/>
  <c r="G13" i="4"/>
</calcChain>
</file>

<file path=xl/sharedStrings.xml><?xml version="1.0" encoding="utf-8"?>
<sst xmlns="http://schemas.openxmlformats.org/spreadsheetml/2006/main" count="63" uniqueCount="49">
  <si>
    <t>both number should tally</t>
  </si>
  <si>
    <t>by omitting↑ outcome parameter</t>
  </si>
  <si>
    <t>using the sum of columns↑</t>
  </si>
  <si>
    <t>Counting 'Goal Funded'  as Successful and counting 'Underfunded' as Failure</t>
  </si>
  <si>
    <t>Greater than 50000</t>
  </si>
  <si>
    <t>45000 to 49999</t>
  </si>
  <si>
    <t>40000 to 44999</t>
  </si>
  <si>
    <t>35000 to 39999</t>
  </si>
  <si>
    <t>30000 to 34999</t>
  </si>
  <si>
    <t>25000 to 29999</t>
  </si>
  <si>
    <t>20000 to 24999</t>
  </si>
  <si>
    <t>15000 to 19999</t>
  </si>
  <si>
    <t>10000 to14999</t>
  </si>
  <si>
    <t>5000 to 9999</t>
  </si>
  <si>
    <t>1000 to 4999</t>
  </si>
  <si>
    <t>Less than 1000</t>
  </si>
  <si>
    <t>Percentage Canceled</t>
  </si>
  <si>
    <t>Percentage Failed</t>
  </si>
  <si>
    <t>Percentage Successful</t>
  </si>
  <si>
    <t>Total</t>
  </si>
  <si>
    <t>Total Projects (including Live)</t>
  </si>
  <si>
    <t>Total Projects (excluding Live)</t>
  </si>
  <si>
    <t>Number of Canceled</t>
  </si>
  <si>
    <t>Underfunded (Live)</t>
  </si>
  <si>
    <t>Goal Funded (Live)</t>
  </si>
  <si>
    <t>Number of Failed</t>
  </si>
  <si>
    <t>Number Successful</t>
  </si>
  <si>
    <t>Goal</t>
  </si>
  <si>
    <t xml:space="preserve">Counting 'Goal Funded'  as Successful and counting 'Underfunded' as Failure	
	</t>
  </si>
  <si>
    <t>More than 50 days</t>
  </si>
  <si>
    <t>43 to 49 days</t>
  </si>
  <si>
    <t>36 to 42 days</t>
  </si>
  <si>
    <t>29 to 35 day</t>
  </si>
  <si>
    <t>22 to 28 days</t>
  </si>
  <si>
    <t>15 to 21 days</t>
  </si>
  <si>
    <t>8 to 14 days</t>
  </si>
  <si>
    <t xml:space="preserve"> 7 days and less</t>
  </si>
  <si>
    <t>Duration</t>
  </si>
  <si>
    <t xml:space="preserve">  Copy of sheet exist in Kickstarter File titled: Outcome by Campaign Duration</t>
  </si>
  <si>
    <t>According to our data set on Chart A, spending more that a week on a campaign increses the probability of success by at least 50%; but that statistics only shows up to the fourth week. Campaigns with duration of more than a month experience decline in its success ratio each week that passes by.</t>
  </si>
  <si>
    <t>30 days</t>
  </si>
  <si>
    <t xml:space="preserve">Mode=  </t>
  </si>
  <si>
    <t xml:space="preserve">  Copy of sheet exist in Kickstarter File titled: Outcome Based on Goal</t>
  </si>
  <si>
    <t>According to our data set on Chart A, the $15,000-$19,999 range borders the 50/50 percent success/failure ratio. Meaning that goals that are above this range has a highter chance of failure. The line rises again at the $35000-$44999 range.</t>
  </si>
  <si>
    <t>In Chart B, we can see that there are very few campaigns that has a goal of more that $25,000. Assesing the percentage of success beyond this range would mislead our statistical assumptions. They consist of less that 5% of our data set: we can consider those samples as Outliers.</t>
  </si>
  <si>
    <t>Goals that are less than 24999=</t>
  </si>
  <si>
    <t>In conclusion, every time the goal increases, the lower the chance of it getting fully funded.  $1000 to $5000 is a good range to consider based on the number of successful campaigns.</t>
  </si>
  <si>
    <t>As shown on Chart B, many campaign still prefers to finish their projects within a 30 day period. And that range still holds the most number of successful campaign even though it has a lower success ratio (compared to two-week, and three-week, and four-week campaigns).</t>
  </si>
  <si>
    <t>In conclusion, prolonging the campaign would not help, but foreshortening might; also the entire duration must be more than a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</si>
</sst>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 (Body)"/>
    </font>
    <font>
      <sz val="11"/>
      <color rgb="FF000000"/>
      <name val="Calibri"/>
      <family val="2"/>
      <scheme val="minor"/>
    </font>
    <font>
      <sz val="11"/>
      <color theme="0"/>
      <name val="Calibri (Body)"/>
    </font>
    <font>
      <sz val="12"/>
      <color theme="1"/>
      <name val="Calibri"/>
      <family val="2"/>
      <scheme val="minor"/>
    </font>
    <font>
      <sz val="11"/>
      <color theme="1"/>
      <name val="Calibri (Body)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CF300"/>
        <bgColor indexed="64"/>
      </patternFill>
    </fill>
    <fill>
      <patternFill patternType="solid">
        <fgColor rgb="FFFFA6A8"/>
        <bgColor indexed="64"/>
      </patternFill>
    </fill>
    <fill>
      <patternFill patternType="solid">
        <fgColor rgb="FFB6FFE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FEDE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1"/>
    <xf numFmtId="0" fontId="1" fillId="2" borderId="0" xfId="1" applyFill="1" applyAlignment="1">
      <alignment vertical="top" wrapText="1"/>
    </xf>
    <xf numFmtId="9" fontId="0" fillId="0" borderId="0" xfId="2" applyFont="1"/>
    <xf numFmtId="9" fontId="1" fillId="0" borderId="0" xfId="1" applyNumberFormat="1"/>
    <xf numFmtId="0" fontId="3" fillId="0" borderId="0" xfId="1" applyFont="1"/>
    <xf numFmtId="0" fontId="1" fillId="3" borderId="0" xfId="1" applyFill="1" applyAlignment="1">
      <alignment wrapText="1"/>
    </xf>
    <xf numFmtId="0" fontId="1" fillId="4" borderId="0" xfId="1" applyFill="1" applyAlignment="1">
      <alignment wrapText="1"/>
    </xf>
    <xf numFmtId="0" fontId="1" fillId="5" borderId="0" xfId="1" applyFill="1" applyAlignment="1">
      <alignment wrapText="1"/>
    </xf>
    <xf numFmtId="0" fontId="1" fillId="0" borderId="0" xfId="1" applyAlignment="1">
      <alignment horizontal="center"/>
    </xf>
    <xf numFmtId="0" fontId="1" fillId="0" borderId="0" xfId="1" applyAlignment="1">
      <alignment wrapText="1"/>
    </xf>
    <xf numFmtId="0" fontId="1" fillId="6" borderId="0" xfId="1" applyFill="1" applyAlignment="1">
      <alignment wrapText="1"/>
    </xf>
    <xf numFmtId="9" fontId="3" fillId="0" borderId="0" xfId="1" applyNumberFormat="1" applyFont="1"/>
    <xf numFmtId="0" fontId="2" fillId="0" borderId="0" xfId="1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horizontal="left"/>
    </xf>
    <xf numFmtId="0" fontId="1" fillId="9" borderId="0" xfId="1" applyFill="1"/>
    <xf numFmtId="9" fontId="1" fillId="9" borderId="0" xfId="1" applyNumberFormat="1" applyFill="1"/>
    <xf numFmtId="9" fontId="0" fillId="9" borderId="0" xfId="2" applyFont="1" applyFill="1"/>
    <xf numFmtId="0" fontId="1" fillId="9" borderId="0" xfId="1" applyFill="1" applyAlignment="1">
      <alignment horizontal="right"/>
    </xf>
    <xf numFmtId="0" fontId="1" fillId="9" borderId="0" xfId="1" applyFill="1" applyAlignment="1">
      <alignment horizontal="left"/>
    </xf>
    <xf numFmtId="0" fontId="1" fillId="0" borderId="0" xfId="1" applyFill="1"/>
    <xf numFmtId="0" fontId="1" fillId="0" borderId="0" xfId="1" applyFill="1" applyAlignment="1">
      <alignment horizontal="center"/>
    </xf>
    <xf numFmtId="9" fontId="7" fillId="10" borderId="0" xfId="3" applyFont="1" applyFill="1"/>
    <xf numFmtId="0" fontId="1" fillId="0" borderId="0" xfId="1" applyFill="1" applyAlignment="1">
      <alignment wrapText="1"/>
    </xf>
    <xf numFmtId="9" fontId="7" fillId="0" borderId="0" xfId="3" applyFont="1" applyFill="1"/>
    <xf numFmtId="0" fontId="1" fillId="10" borderId="0" xfId="1" applyFill="1" applyAlignment="1">
      <alignment horizontal="right" wrapText="1"/>
    </xf>
    <xf numFmtId="0" fontId="1" fillId="0" borderId="1" xfId="1" applyBorder="1" applyAlignment="1">
      <alignment horizontal="left" vertical="top" wrapText="1"/>
    </xf>
    <xf numFmtId="0" fontId="1" fillId="0" borderId="2" xfId="1" applyBorder="1" applyAlignment="1">
      <alignment horizontal="left" vertical="top" wrapText="1"/>
    </xf>
    <xf numFmtId="0" fontId="1" fillId="0" borderId="3" xfId="1" applyBorder="1" applyAlignment="1">
      <alignment horizontal="left" vertical="top" wrapText="1"/>
    </xf>
    <xf numFmtId="0" fontId="1" fillId="0" borderId="4" xfId="1" applyBorder="1" applyAlignment="1">
      <alignment horizontal="left" vertical="top" wrapText="1"/>
    </xf>
    <xf numFmtId="0" fontId="1" fillId="0" borderId="0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6" fillId="11" borderId="2" xfId="1" applyFont="1" applyFill="1" applyBorder="1" applyAlignment="1">
      <alignment horizontal="center" wrapText="1"/>
    </xf>
    <xf numFmtId="0" fontId="1" fillId="11" borderId="2" xfId="1" applyFont="1" applyFill="1" applyBorder="1" applyAlignment="1">
      <alignment horizontal="center" wrapText="1"/>
    </xf>
    <xf numFmtId="0" fontId="1" fillId="11" borderId="0" xfId="1" applyFont="1" applyFill="1" applyBorder="1" applyAlignment="1">
      <alignment horizontal="center" wrapText="1"/>
    </xf>
    <xf numFmtId="0" fontId="1" fillId="2" borderId="0" xfId="1" applyFill="1" applyAlignment="1">
      <alignment horizontal="center" wrapText="1"/>
    </xf>
    <xf numFmtId="0" fontId="1" fillId="2" borderId="0" xfId="1" applyFill="1" applyAlignment="1">
      <alignment horizontal="center"/>
    </xf>
    <xf numFmtId="0" fontId="2" fillId="0" borderId="0" xfId="1" applyFont="1"/>
    <xf numFmtId="0" fontId="1" fillId="0" borderId="0" xfId="1"/>
    <xf numFmtId="0" fontId="4" fillId="7" borderId="1" xfId="1" applyFont="1" applyFill="1" applyBorder="1" applyAlignment="1">
      <alignment horizontal="center"/>
    </xf>
    <xf numFmtId="0" fontId="4" fillId="7" borderId="2" xfId="1" applyFont="1" applyFill="1" applyBorder="1" applyAlignment="1">
      <alignment horizontal="center"/>
    </xf>
    <xf numFmtId="0" fontId="4" fillId="7" borderId="3" xfId="1" applyFont="1" applyFill="1" applyBorder="1" applyAlignment="1">
      <alignment horizontal="center"/>
    </xf>
    <xf numFmtId="0" fontId="1" fillId="8" borderId="4" xfId="1" applyFont="1" applyFill="1" applyBorder="1" applyAlignment="1">
      <alignment horizontal="left" vertical="top" wrapText="1"/>
    </xf>
    <xf numFmtId="0" fontId="1" fillId="8" borderId="0" xfId="1" applyFont="1" applyFill="1" applyBorder="1" applyAlignment="1">
      <alignment horizontal="left" vertical="top" wrapText="1"/>
    </xf>
    <xf numFmtId="0" fontId="1" fillId="8" borderId="5" xfId="1" applyFont="1" applyFill="1" applyBorder="1" applyAlignment="1">
      <alignment horizontal="left" vertical="top" wrapText="1"/>
    </xf>
    <xf numFmtId="0" fontId="1" fillId="8" borderId="6" xfId="1" applyFont="1" applyFill="1" applyBorder="1" applyAlignment="1">
      <alignment horizontal="left" vertical="top" wrapText="1"/>
    </xf>
    <xf numFmtId="0" fontId="1" fillId="8" borderId="7" xfId="1" applyFont="1" applyFill="1" applyBorder="1" applyAlignment="1">
      <alignment horizontal="left" vertical="top" wrapText="1"/>
    </xf>
    <xf numFmtId="0" fontId="1" fillId="8" borderId="8" xfId="1" applyFont="1" applyFill="1" applyBorder="1" applyAlignment="1">
      <alignment horizontal="left" vertical="top" wrapText="1"/>
    </xf>
    <xf numFmtId="0" fontId="6" fillId="11" borderId="1" xfId="1" applyFont="1" applyFill="1" applyBorder="1" applyAlignment="1">
      <alignment horizontal="center" wrapText="1"/>
    </xf>
    <xf numFmtId="0" fontId="6" fillId="11" borderId="3" xfId="1" applyFont="1" applyFill="1" applyBorder="1" applyAlignment="1">
      <alignment horizontal="center" wrapText="1"/>
    </xf>
    <xf numFmtId="0" fontId="6" fillId="11" borderId="4" xfId="1" applyFont="1" applyFill="1" applyBorder="1" applyAlignment="1">
      <alignment horizontal="center" wrapText="1"/>
    </xf>
    <xf numFmtId="0" fontId="6" fillId="11" borderId="0" xfId="1" applyFont="1" applyFill="1" applyBorder="1" applyAlignment="1">
      <alignment horizontal="center" wrapText="1"/>
    </xf>
    <xf numFmtId="0" fontId="6" fillId="11" borderId="5" xfId="1" applyFont="1" applyFill="1" applyBorder="1" applyAlignment="1">
      <alignment horizontal="center" wrapText="1"/>
    </xf>
    <xf numFmtId="0" fontId="6" fillId="11" borderId="6" xfId="1" applyFont="1" applyFill="1" applyBorder="1" applyAlignment="1">
      <alignment horizontal="center" wrapText="1"/>
    </xf>
    <xf numFmtId="0" fontId="6" fillId="11" borderId="7" xfId="1" applyFont="1" applyFill="1" applyBorder="1" applyAlignment="1">
      <alignment horizontal="center" wrapText="1"/>
    </xf>
    <xf numFmtId="0" fontId="6" fillId="11" borderId="8" xfId="1" applyFont="1" applyFill="1" applyBorder="1" applyAlignment="1">
      <alignment horizontal="center" wrapText="1"/>
    </xf>
  </cellXfs>
  <cellStyles count="4">
    <cellStyle name="Normal" xfId="0" builtinId="0"/>
    <cellStyle name="Normal 2" xfId="1" xr:uid="{A167ED99-4B64-4742-A8B8-4F6890C23321}"/>
    <cellStyle name="Percent" xfId="3" builtinId="5"/>
    <cellStyle name="Percent 2" xfId="2" xr:uid="{661F1575-2490-F54D-A082-19684E95FF67}"/>
  </cellStyles>
  <dxfs count="0"/>
  <tableStyles count="0" defaultTableStyle="TableStyleMedium2" defaultPivotStyle="PivotStyleLight16"/>
  <colors>
    <mruColors>
      <color rgb="FF9FEDE7"/>
      <color rgb="FF67F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rey/Desktop/Analysis%20Projects/Crowdfunding%20Analysis/Starter_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Category"/>
      <sheetName val="Subcategory"/>
      <sheetName val="Outcome Based on Month Launched"/>
      <sheetName val="Edinburgh Research"/>
      <sheetName val="Outcome Based on Goals"/>
      <sheetName val="Outcome by Campaign Duration"/>
      <sheetName val="Charts"/>
    </sheetNames>
    <sheetDataSet>
      <sheetData sheetId="0">
        <row r="2">
          <cell r="D2">
            <v>8500</v>
          </cell>
          <cell r="F2" t="str">
            <v>successful</v>
          </cell>
          <cell r="R2" t="str">
            <v>television</v>
          </cell>
          <cell r="U2">
            <v>31.117928240739275</v>
          </cell>
          <cell r="V2" t="str">
            <v>funded</v>
          </cell>
        </row>
        <row r="3">
          <cell r="D3">
            <v>10275</v>
          </cell>
          <cell r="F3" t="str">
            <v>successful</v>
          </cell>
          <cell r="R3" t="str">
            <v>television</v>
          </cell>
          <cell r="U3">
            <v>30</v>
          </cell>
          <cell r="V3" t="str">
            <v>funded</v>
          </cell>
        </row>
        <row r="4">
          <cell r="D4">
            <v>500</v>
          </cell>
          <cell r="F4" t="str">
            <v>successful</v>
          </cell>
          <cell r="R4" t="str">
            <v>television</v>
          </cell>
          <cell r="U4">
            <v>10</v>
          </cell>
          <cell r="V4" t="str">
            <v>funded</v>
          </cell>
        </row>
        <row r="5">
          <cell r="D5">
            <v>10000</v>
          </cell>
          <cell r="F5" t="str">
            <v>successful</v>
          </cell>
          <cell r="R5" t="str">
            <v>television</v>
          </cell>
          <cell r="U5">
            <v>30</v>
          </cell>
          <cell r="V5" t="str">
            <v>funded</v>
          </cell>
        </row>
        <row r="6">
          <cell r="D6">
            <v>44000</v>
          </cell>
          <cell r="F6" t="str">
            <v>successful</v>
          </cell>
          <cell r="R6" t="str">
            <v>television</v>
          </cell>
          <cell r="U6">
            <v>30</v>
          </cell>
          <cell r="V6" t="str">
            <v>funded</v>
          </cell>
        </row>
        <row r="7">
          <cell r="D7">
            <v>3999</v>
          </cell>
          <cell r="F7" t="str">
            <v>successful</v>
          </cell>
          <cell r="R7" t="str">
            <v>television</v>
          </cell>
          <cell r="U7">
            <v>16.299687500002619</v>
          </cell>
          <cell r="V7" t="str">
            <v>funded</v>
          </cell>
        </row>
        <row r="8">
          <cell r="D8">
            <v>8000</v>
          </cell>
          <cell r="F8" t="str">
            <v>successful</v>
          </cell>
          <cell r="R8" t="str">
            <v>television</v>
          </cell>
          <cell r="U8">
            <v>10</v>
          </cell>
          <cell r="V8" t="str">
            <v>funded</v>
          </cell>
        </row>
        <row r="9">
          <cell r="D9">
            <v>9000</v>
          </cell>
          <cell r="F9" t="str">
            <v>successful</v>
          </cell>
          <cell r="R9" t="str">
            <v>television</v>
          </cell>
          <cell r="U9">
            <v>40</v>
          </cell>
          <cell r="V9" t="str">
            <v>funded</v>
          </cell>
        </row>
        <row r="10">
          <cell r="D10">
            <v>3500</v>
          </cell>
          <cell r="F10" t="str">
            <v>successful</v>
          </cell>
          <cell r="R10" t="str">
            <v>television</v>
          </cell>
          <cell r="U10">
            <v>6.9304166666697711</v>
          </cell>
          <cell r="V10" t="str">
            <v>funded</v>
          </cell>
        </row>
        <row r="11">
          <cell r="D11">
            <v>500</v>
          </cell>
          <cell r="F11" t="str">
            <v>successful</v>
          </cell>
          <cell r="R11" t="str">
            <v>television</v>
          </cell>
          <cell r="U11">
            <v>30</v>
          </cell>
          <cell r="V11" t="str">
            <v>funded</v>
          </cell>
        </row>
        <row r="12">
          <cell r="D12">
            <v>3000</v>
          </cell>
          <cell r="F12" t="str">
            <v>successful</v>
          </cell>
          <cell r="R12" t="str">
            <v>television</v>
          </cell>
          <cell r="U12">
            <v>35</v>
          </cell>
          <cell r="V12" t="str">
            <v>funded</v>
          </cell>
        </row>
        <row r="13">
          <cell r="D13">
            <v>5000</v>
          </cell>
          <cell r="F13" t="str">
            <v>successful</v>
          </cell>
          <cell r="R13" t="str">
            <v>television</v>
          </cell>
          <cell r="U13">
            <v>31.346504629633273</v>
          </cell>
          <cell r="V13" t="str">
            <v>funded</v>
          </cell>
        </row>
        <row r="14">
          <cell r="D14">
            <v>30000</v>
          </cell>
          <cell r="F14" t="str">
            <v>successful</v>
          </cell>
          <cell r="R14" t="str">
            <v>television</v>
          </cell>
          <cell r="U14">
            <v>44.41174768518249</v>
          </cell>
          <cell r="V14" t="str">
            <v>funded</v>
          </cell>
        </row>
        <row r="15">
          <cell r="D15">
            <v>3500</v>
          </cell>
          <cell r="F15" t="str">
            <v>successful</v>
          </cell>
          <cell r="R15" t="str">
            <v>television</v>
          </cell>
          <cell r="U15">
            <v>36.174895833333721</v>
          </cell>
          <cell r="V15" t="str">
            <v>funded</v>
          </cell>
        </row>
        <row r="16">
          <cell r="D16">
            <v>6000</v>
          </cell>
          <cell r="F16" t="str">
            <v>successful</v>
          </cell>
          <cell r="R16" t="str">
            <v>television</v>
          </cell>
          <cell r="U16">
            <v>25.556157407409046</v>
          </cell>
          <cell r="V16" t="str">
            <v>funded</v>
          </cell>
        </row>
        <row r="17">
          <cell r="D17">
            <v>2000</v>
          </cell>
          <cell r="F17" t="str">
            <v>successful</v>
          </cell>
          <cell r="R17" t="str">
            <v>television</v>
          </cell>
          <cell r="U17">
            <v>18.451180555552128</v>
          </cell>
          <cell r="V17" t="str">
            <v>funded</v>
          </cell>
        </row>
        <row r="18">
          <cell r="D18">
            <v>12000</v>
          </cell>
          <cell r="F18" t="str">
            <v>successful</v>
          </cell>
          <cell r="R18" t="str">
            <v>television</v>
          </cell>
          <cell r="U18">
            <v>45.432743055549508</v>
          </cell>
          <cell r="V18" t="str">
            <v>funded</v>
          </cell>
        </row>
        <row r="19">
          <cell r="D19">
            <v>1500</v>
          </cell>
          <cell r="F19" t="str">
            <v>successful</v>
          </cell>
          <cell r="R19" t="str">
            <v>television</v>
          </cell>
          <cell r="U19">
            <v>30.041666666664241</v>
          </cell>
          <cell r="V19" t="str">
            <v>funded</v>
          </cell>
        </row>
        <row r="20">
          <cell r="D20">
            <v>30000</v>
          </cell>
          <cell r="F20" t="str">
            <v>successful</v>
          </cell>
          <cell r="R20" t="str">
            <v>television</v>
          </cell>
          <cell r="U20">
            <v>30</v>
          </cell>
          <cell r="V20" t="str">
            <v>funded</v>
          </cell>
        </row>
        <row r="21">
          <cell r="D21">
            <v>850</v>
          </cell>
          <cell r="F21" t="str">
            <v>successful</v>
          </cell>
          <cell r="R21" t="str">
            <v>television</v>
          </cell>
          <cell r="U21">
            <v>30</v>
          </cell>
          <cell r="V21" t="str">
            <v>funded</v>
          </cell>
        </row>
        <row r="22">
          <cell r="D22">
            <v>2000</v>
          </cell>
          <cell r="F22" t="str">
            <v>successful</v>
          </cell>
          <cell r="R22" t="str">
            <v>television</v>
          </cell>
          <cell r="U22">
            <v>60</v>
          </cell>
          <cell r="V22" t="str">
            <v>funded</v>
          </cell>
        </row>
        <row r="23">
          <cell r="D23">
            <v>18500</v>
          </cell>
          <cell r="F23" t="str">
            <v>successful</v>
          </cell>
          <cell r="R23" t="str">
            <v>television</v>
          </cell>
          <cell r="U23">
            <v>30</v>
          </cell>
          <cell r="V23" t="str">
            <v>funded</v>
          </cell>
        </row>
        <row r="24">
          <cell r="D24">
            <v>350</v>
          </cell>
          <cell r="F24" t="str">
            <v>successful</v>
          </cell>
          <cell r="R24" t="str">
            <v>television</v>
          </cell>
          <cell r="U24">
            <v>15.421296296299261</v>
          </cell>
          <cell r="V24" t="str">
            <v>funded</v>
          </cell>
        </row>
        <row r="25">
          <cell r="D25">
            <v>2000</v>
          </cell>
          <cell r="F25" t="str">
            <v>successful</v>
          </cell>
          <cell r="R25" t="str">
            <v>television</v>
          </cell>
          <cell r="U25">
            <v>26.859942129631236</v>
          </cell>
          <cell r="V25" t="str">
            <v>funded</v>
          </cell>
        </row>
        <row r="26">
          <cell r="D26">
            <v>35000</v>
          </cell>
          <cell r="F26" t="str">
            <v>successful</v>
          </cell>
          <cell r="R26" t="str">
            <v>television</v>
          </cell>
          <cell r="U26">
            <v>32.998576388898073</v>
          </cell>
          <cell r="V26" t="str">
            <v>funded</v>
          </cell>
        </row>
        <row r="27">
          <cell r="D27">
            <v>600</v>
          </cell>
          <cell r="F27" t="str">
            <v>successful</v>
          </cell>
          <cell r="R27" t="str">
            <v>television</v>
          </cell>
          <cell r="U27">
            <v>60</v>
          </cell>
          <cell r="V27" t="str">
            <v>funded</v>
          </cell>
        </row>
        <row r="28">
          <cell r="D28">
            <v>1250</v>
          </cell>
          <cell r="F28" t="str">
            <v>successful</v>
          </cell>
          <cell r="R28" t="str">
            <v>television</v>
          </cell>
          <cell r="U28">
            <v>40</v>
          </cell>
          <cell r="V28" t="str">
            <v>funded</v>
          </cell>
        </row>
        <row r="29">
          <cell r="D29">
            <v>20000</v>
          </cell>
          <cell r="F29" t="str">
            <v>successful</v>
          </cell>
          <cell r="R29" t="str">
            <v>television</v>
          </cell>
          <cell r="U29">
            <v>30.041666666671517</v>
          </cell>
          <cell r="V29" t="str">
            <v>funded</v>
          </cell>
        </row>
        <row r="30">
          <cell r="D30">
            <v>12000</v>
          </cell>
          <cell r="F30" t="str">
            <v>successful</v>
          </cell>
          <cell r="R30" t="str">
            <v>television</v>
          </cell>
          <cell r="U30">
            <v>30</v>
          </cell>
          <cell r="V30" t="str">
            <v>funded</v>
          </cell>
        </row>
        <row r="31">
          <cell r="D31">
            <v>3000</v>
          </cell>
          <cell r="F31" t="str">
            <v>successful</v>
          </cell>
          <cell r="R31" t="str">
            <v>television</v>
          </cell>
          <cell r="U31">
            <v>30</v>
          </cell>
          <cell r="V31" t="str">
            <v>funded</v>
          </cell>
        </row>
        <row r="32">
          <cell r="D32">
            <v>4000</v>
          </cell>
          <cell r="F32" t="str">
            <v>successful</v>
          </cell>
          <cell r="R32" t="str">
            <v>television</v>
          </cell>
          <cell r="U32">
            <v>30</v>
          </cell>
          <cell r="V32" t="str">
            <v>funded</v>
          </cell>
        </row>
        <row r="33">
          <cell r="D33">
            <v>13</v>
          </cell>
          <cell r="F33" t="str">
            <v>successful</v>
          </cell>
          <cell r="R33" t="str">
            <v>television</v>
          </cell>
          <cell r="U33">
            <v>18</v>
          </cell>
          <cell r="V33" t="str">
            <v>funded</v>
          </cell>
        </row>
        <row r="34">
          <cell r="D34">
            <v>28450</v>
          </cell>
          <cell r="F34" t="str">
            <v>successful</v>
          </cell>
          <cell r="R34" t="str">
            <v>television</v>
          </cell>
          <cell r="U34">
            <v>41.538460648152977</v>
          </cell>
          <cell r="V34" t="str">
            <v>funded</v>
          </cell>
        </row>
        <row r="35">
          <cell r="D35">
            <v>5250</v>
          </cell>
          <cell r="F35" t="str">
            <v>successful</v>
          </cell>
          <cell r="R35" t="str">
            <v>television</v>
          </cell>
          <cell r="U35">
            <v>30.041666666671517</v>
          </cell>
          <cell r="V35" t="str">
            <v>funded</v>
          </cell>
        </row>
        <row r="36">
          <cell r="D36">
            <v>2600</v>
          </cell>
          <cell r="F36" t="str">
            <v>successful</v>
          </cell>
          <cell r="R36" t="str">
            <v>television</v>
          </cell>
          <cell r="U36">
            <v>15</v>
          </cell>
          <cell r="V36" t="str">
            <v>funded</v>
          </cell>
        </row>
        <row r="37">
          <cell r="D37">
            <v>1000</v>
          </cell>
          <cell r="F37" t="str">
            <v>successful</v>
          </cell>
          <cell r="R37" t="str">
            <v>television</v>
          </cell>
          <cell r="U37">
            <v>23.708171296297223</v>
          </cell>
          <cell r="V37" t="str">
            <v>funded</v>
          </cell>
        </row>
        <row r="38">
          <cell r="D38">
            <v>6000</v>
          </cell>
          <cell r="F38" t="str">
            <v>successful</v>
          </cell>
          <cell r="R38" t="str">
            <v>television</v>
          </cell>
          <cell r="U38">
            <v>29.958333333328483</v>
          </cell>
          <cell r="V38" t="str">
            <v>funded</v>
          </cell>
        </row>
        <row r="39">
          <cell r="D39">
            <v>22000</v>
          </cell>
          <cell r="F39" t="str">
            <v>successful</v>
          </cell>
          <cell r="R39" t="str">
            <v>television</v>
          </cell>
          <cell r="U39">
            <v>30</v>
          </cell>
          <cell r="V39" t="str">
            <v>funded</v>
          </cell>
        </row>
        <row r="40">
          <cell r="D40">
            <v>2500</v>
          </cell>
          <cell r="F40" t="str">
            <v>successful</v>
          </cell>
          <cell r="R40" t="str">
            <v>television</v>
          </cell>
          <cell r="U40">
            <v>30</v>
          </cell>
          <cell r="V40" t="str">
            <v>funded</v>
          </cell>
        </row>
        <row r="41">
          <cell r="D41">
            <v>25000</v>
          </cell>
          <cell r="F41" t="str">
            <v>successful</v>
          </cell>
          <cell r="R41" t="str">
            <v>television</v>
          </cell>
          <cell r="U41">
            <v>30.910555555557949</v>
          </cell>
          <cell r="V41" t="str">
            <v>funded</v>
          </cell>
        </row>
        <row r="42">
          <cell r="D42">
            <v>2000</v>
          </cell>
          <cell r="F42" t="str">
            <v>successful</v>
          </cell>
          <cell r="R42" t="str">
            <v>television</v>
          </cell>
          <cell r="U42">
            <v>19.952685185184237</v>
          </cell>
          <cell r="V42" t="str">
            <v>funded</v>
          </cell>
        </row>
        <row r="43">
          <cell r="D43">
            <v>2000</v>
          </cell>
          <cell r="F43" t="str">
            <v>successful</v>
          </cell>
          <cell r="R43" t="str">
            <v>television</v>
          </cell>
          <cell r="U43">
            <v>30</v>
          </cell>
          <cell r="V43" t="str">
            <v>funded</v>
          </cell>
        </row>
        <row r="44">
          <cell r="D44">
            <v>14000</v>
          </cell>
          <cell r="F44" t="str">
            <v>successful</v>
          </cell>
          <cell r="R44" t="str">
            <v>television</v>
          </cell>
          <cell r="U44">
            <v>30</v>
          </cell>
          <cell r="V44" t="str">
            <v>funded</v>
          </cell>
        </row>
        <row r="45">
          <cell r="D45">
            <v>10000</v>
          </cell>
          <cell r="F45" t="str">
            <v>successful</v>
          </cell>
          <cell r="R45" t="str">
            <v>television</v>
          </cell>
          <cell r="U45">
            <v>30.209652777775773</v>
          </cell>
          <cell r="V45" t="str">
            <v>funded</v>
          </cell>
        </row>
        <row r="46">
          <cell r="D46">
            <v>2000</v>
          </cell>
          <cell r="F46" t="str">
            <v>successful</v>
          </cell>
          <cell r="R46" t="str">
            <v>television</v>
          </cell>
          <cell r="U46">
            <v>45</v>
          </cell>
          <cell r="V46" t="str">
            <v>funded</v>
          </cell>
        </row>
        <row r="47">
          <cell r="D47">
            <v>5000</v>
          </cell>
          <cell r="F47" t="str">
            <v>successful</v>
          </cell>
          <cell r="R47" t="str">
            <v>television</v>
          </cell>
          <cell r="U47">
            <v>30</v>
          </cell>
          <cell r="V47" t="str">
            <v>funded</v>
          </cell>
        </row>
        <row r="48">
          <cell r="D48">
            <v>8400</v>
          </cell>
          <cell r="F48" t="str">
            <v>successful</v>
          </cell>
          <cell r="R48" t="str">
            <v>television</v>
          </cell>
          <cell r="U48">
            <v>30</v>
          </cell>
          <cell r="V48" t="str">
            <v>funded</v>
          </cell>
        </row>
        <row r="49">
          <cell r="D49">
            <v>5000</v>
          </cell>
          <cell r="F49" t="str">
            <v>successful</v>
          </cell>
          <cell r="R49" t="str">
            <v>television</v>
          </cell>
          <cell r="U49">
            <v>60.041666666664241</v>
          </cell>
          <cell r="V49" t="str">
            <v>funded</v>
          </cell>
        </row>
        <row r="50">
          <cell r="D50">
            <v>2000</v>
          </cell>
          <cell r="F50" t="str">
            <v>successful</v>
          </cell>
          <cell r="R50" t="str">
            <v>television</v>
          </cell>
          <cell r="U50">
            <v>30.983101851852552</v>
          </cell>
          <cell r="V50" t="str">
            <v>funded</v>
          </cell>
        </row>
        <row r="51">
          <cell r="D51">
            <v>12000</v>
          </cell>
          <cell r="F51" t="str">
            <v>successful</v>
          </cell>
          <cell r="R51" t="str">
            <v>television</v>
          </cell>
          <cell r="U51">
            <v>30</v>
          </cell>
          <cell r="V51" t="str">
            <v>funded</v>
          </cell>
        </row>
        <row r="52">
          <cell r="D52">
            <v>600</v>
          </cell>
          <cell r="F52" t="str">
            <v>successful</v>
          </cell>
          <cell r="R52" t="str">
            <v>television</v>
          </cell>
          <cell r="U52">
            <v>38.955347222217824</v>
          </cell>
          <cell r="V52" t="str">
            <v>funded</v>
          </cell>
        </row>
        <row r="53">
          <cell r="D53">
            <v>11000</v>
          </cell>
          <cell r="F53" t="str">
            <v>successful</v>
          </cell>
          <cell r="R53" t="str">
            <v>television</v>
          </cell>
          <cell r="U53">
            <v>30</v>
          </cell>
          <cell r="V53" t="str">
            <v>funded</v>
          </cell>
        </row>
        <row r="54">
          <cell r="D54">
            <v>10000</v>
          </cell>
          <cell r="F54" t="str">
            <v>successful</v>
          </cell>
          <cell r="R54" t="str">
            <v>television</v>
          </cell>
          <cell r="U54">
            <v>30</v>
          </cell>
          <cell r="V54" t="str">
            <v>funded</v>
          </cell>
        </row>
        <row r="55">
          <cell r="D55">
            <v>3000</v>
          </cell>
          <cell r="F55" t="str">
            <v>successful</v>
          </cell>
          <cell r="R55" t="str">
            <v>television</v>
          </cell>
          <cell r="U55">
            <v>14.367534722223354</v>
          </cell>
          <cell r="V55" t="str">
            <v>funded</v>
          </cell>
        </row>
        <row r="56">
          <cell r="D56">
            <v>10000</v>
          </cell>
          <cell r="F56" t="str">
            <v>successful</v>
          </cell>
          <cell r="R56" t="str">
            <v>television</v>
          </cell>
          <cell r="U56">
            <v>30</v>
          </cell>
          <cell r="V56" t="str">
            <v>funded</v>
          </cell>
        </row>
        <row r="57">
          <cell r="D57">
            <v>8600</v>
          </cell>
          <cell r="F57" t="str">
            <v>successful</v>
          </cell>
          <cell r="R57" t="str">
            <v>television</v>
          </cell>
          <cell r="U57">
            <v>21</v>
          </cell>
          <cell r="V57" t="str">
            <v>funded</v>
          </cell>
        </row>
        <row r="58">
          <cell r="D58">
            <v>8000</v>
          </cell>
          <cell r="F58" t="str">
            <v>successful</v>
          </cell>
          <cell r="R58" t="str">
            <v>television</v>
          </cell>
          <cell r="U58">
            <v>14.117777777784795</v>
          </cell>
          <cell r="V58" t="str">
            <v>funded</v>
          </cell>
        </row>
        <row r="59">
          <cell r="D59">
            <v>15000</v>
          </cell>
          <cell r="F59" t="str">
            <v>successful</v>
          </cell>
          <cell r="R59" t="str">
            <v>television</v>
          </cell>
          <cell r="U59">
            <v>30</v>
          </cell>
          <cell r="V59" t="str">
            <v>funded</v>
          </cell>
        </row>
        <row r="60">
          <cell r="D60">
            <v>10000</v>
          </cell>
          <cell r="F60" t="str">
            <v>successful</v>
          </cell>
          <cell r="R60" t="str">
            <v>television</v>
          </cell>
          <cell r="U60">
            <v>30.041666666664241</v>
          </cell>
          <cell r="V60" t="str">
            <v>funded</v>
          </cell>
        </row>
        <row r="61">
          <cell r="D61">
            <v>20000</v>
          </cell>
          <cell r="F61" t="str">
            <v>successful</v>
          </cell>
          <cell r="R61" t="str">
            <v>television</v>
          </cell>
          <cell r="U61">
            <v>31.639166666660458</v>
          </cell>
          <cell r="V61" t="str">
            <v>funded</v>
          </cell>
        </row>
        <row r="62">
          <cell r="D62">
            <v>4500</v>
          </cell>
          <cell r="F62" t="str">
            <v>successful</v>
          </cell>
          <cell r="R62" t="str">
            <v>shorts</v>
          </cell>
          <cell r="U62">
            <v>19.098182870373421</v>
          </cell>
          <cell r="V62" t="str">
            <v>funded</v>
          </cell>
        </row>
        <row r="63">
          <cell r="D63">
            <v>5000</v>
          </cell>
          <cell r="F63" t="str">
            <v>successful</v>
          </cell>
          <cell r="R63" t="str">
            <v>shorts</v>
          </cell>
          <cell r="U63">
            <v>22</v>
          </cell>
          <cell r="V63" t="str">
            <v>funded</v>
          </cell>
        </row>
        <row r="64">
          <cell r="D64">
            <v>3000</v>
          </cell>
          <cell r="F64" t="str">
            <v>successful</v>
          </cell>
          <cell r="R64" t="str">
            <v>shorts</v>
          </cell>
          <cell r="U64">
            <v>25</v>
          </cell>
          <cell r="V64" t="str">
            <v>funded</v>
          </cell>
        </row>
        <row r="65">
          <cell r="D65">
            <v>2000</v>
          </cell>
          <cell r="F65" t="str">
            <v>successful</v>
          </cell>
          <cell r="R65" t="str">
            <v>shorts</v>
          </cell>
          <cell r="U65">
            <v>23.295451388890797</v>
          </cell>
          <cell r="V65" t="str">
            <v>funded</v>
          </cell>
        </row>
        <row r="66">
          <cell r="D66">
            <v>1200</v>
          </cell>
          <cell r="F66" t="str">
            <v>successful</v>
          </cell>
          <cell r="R66" t="str">
            <v>shorts</v>
          </cell>
          <cell r="U66">
            <v>30</v>
          </cell>
          <cell r="V66" t="str">
            <v>funded</v>
          </cell>
        </row>
        <row r="67">
          <cell r="D67">
            <v>7000</v>
          </cell>
          <cell r="F67" t="str">
            <v>successful</v>
          </cell>
          <cell r="R67" t="str">
            <v>shorts</v>
          </cell>
          <cell r="U67">
            <v>26.428078703698702</v>
          </cell>
          <cell r="V67" t="str">
            <v>funded</v>
          </cell>
        </row>
        <row r="68">
          <cell r="D68">
            <v>2000</v>
          </cell>
          <cell r="F68" t="str">
            <v>successful</v>
          </cell>
          <cell r="R68" t="str">
            <v>shorts</v>
          </cell>
          <cell r="U68">
            <v>30</v>
          </cell>
          <cell r="V68" t="str">
            <v>funded</v>
          </cell>
        </row>
        <row r="69">
          <cell r="D69">
            <v>2000</v>
          </cell>
          <cell r="F69" t="str">
            <v>successful</v>
          </cell>
          <cell r="R69" t="str">
            <v>shorts</v>
          </cell>
          <cell r="U69">
            <v>30</v>
          </cell>
          <cell r="V69" t="str">
            <v>funded</v>
          </cell>
        </row>
        <row r="70">
          <cell r="D70">
            <v>600</v>
          </cell>
          <cell r="F70" t="str">
            <v>successful</v>
          </cell>
          <cell r="R70" t="str">
            <v>shorts</v>
          </cell>
          <cell r="U70">
            <v>30</v>
          </cell>
          <cell r="V70" t="str">
            <v>funded</v>
          </cell>
        </row>
        <row r="71">
          <cell r="D71">
            <v>10000</v>
          </cell>
          <cell r="F71" t="str">
            <v>successful</v>
          </cell>
          <cell r="R71" t="str">
            <v>shorts</v>
          </cell>
          <cell r="U71">
            <v>32.103182870370802</v>
          </cell>
          <cell r="V71" t="str">
            <v>funded</v>
          </cell>
        </row>
        <row r="72">
          <cell r="D72">
            <v>500</v>
          </cell>
          <cell r="F72" t="str">
            <v>successful</v>
          </cell>
          <cell r="R72" t="str">
            <v>shorts</v>
          </cell>
          <cell r="U72">
            <v>60</v>
          </cell>
          <cell r="V72" t="str">
            <v>funded</v>
          </cell>
        </row>
        <row r="73">
          <cell r="D73">
            <v>1800</v>
          </cell>
          <cell r="F73" t="str">
            <v>successful</v>
          </cell>
          <cell r="R73" t="str">
            <v>shorts</v>
          </cell>
          <cell r="U73">
            <v>60</v>
          </cell>
          <cell r="V73" t="str">
            <v>funded</v>
          </cell>
        </row>
        <row r="74">
          <cell r="D74">
            <v>2200</v>
          </cell>
          <cell r="F74" t="str">
            <v>successful</v>
          </cell>
          <cell r="R74" t="str">
            <v>shorts</v>
          </cell>
          <cell r="U74">
            <v>19.98980324074364</v>
          </cell>
          <cell r="V74" t="str">
            <v>funded</v>
          </cell>
        </row>
        <row r="75">
          <cell r="D75">
            <v>900</v>
          </cell>
          <cell r="F75" t="str">
            <v>successful</v>
          </cell>
          <cell r="R75" t="str">
            <v>shorts</v>
          </cell>
          <cell r="U75">
            <v>78.409212962964375</v>
          </cell>
          <cell r="V75" t="str">
            <v>funded</v>
          </cell>
        </row>
        <row r="76">
          <cell r="D76">
            <v>500</v>
          </cell>
          <cell r="F76" t="str">
            <v>successful</v>
          </cell>
          <cell r="R76" t="str">
            <v>shorts</v>
          </cell>
          <cell r="U76">
            <v>30</v>
          </cell>
          <cell r="V76" t="str">
            <v>funded</v>
          </cell>
        </row>
        <row r="77">
          <cell r="D77">
            <v>3500</v>
          </cell>
          <cell r="F77" t="str">
            <v>successful</v>
          </cell>
          <cell r="R77" t="str">
            <v>shorts</v>
          </cell>
          <cell r="U77">
            <v>30</v>
          </cell>
          <cell r="V77" t="str">
            <v>funded</v>
          </cell>
        </row>
        <row r="78">
          <cell r="D78">
            <v>300</v>
          </cell>
          <cell r="F78" t="str">
            <v>successful</v>
          </cell>
          <cell r="R78" t="str">
            <v>shorts</v>
          </cell>
          <cell r="U78">
            <v>60.041666666664241</v>
          </cell>
          <cell r="V78" t="str">
            <v>funded</v>
          </cell>
        </row>
        <row r="79">
          <cell r="D79">
            <v>400</v>
          </cell>
          <cell r="F79" t="str">
            <v>successful</v>
          </cell>
          <cell r="R79" t="str">
            <v>shorts</v>
          </cell>
          <cell r="U79">
            <v>52.97943287036469</v>
          </cell>
          <cell r="V79" t="str">
            <v>funded</v>
          </cell>
        </row>
        <row r="80">
          <cell r="D80">
            <v>50</v>
          </cell>
          <cell r="F80" t="str">
            <v>successful</v>
          </cell>
          <cell r="R80" t="str">
            <v>shorts</v>
          </cell>
          <cell r="U80">
            <v>10</v>
          </cell>
          <cell r="V80" t="str">
            <v>funded</v>
          </cell>
        </row>
        <row r="81">
          <cell r="D81">
            <v>1300</v>
          </cell>
          <cell r="F81" t="str">
            <v>successful</v>
          </cell>
          <cell r="R81" t="str">
            <v>shorts</v>
          </cell>
          <cell r="U81">
            <v>30</v>
          </cell>
          <cell r="V81" t="str">
            <v>funded</v>
          </cell>
        </row>
        <row r="82">
          <cell r="D82">
            <v>12000</v>
          </cell>
          <cell r="F82" t="str">
            <v>successful</v>
          </cell>
          <cell r="R82" t="str">
            <v>shorts</v>
          </cell>
          <cell r="U82">
            <v>35</v>
          </cell>
          <cell r="V82" t="str">
            <v>funded</v>
          </cell>
        </row>
        <row r="83">
          <cell r="D83">
            <v>750</v>
          </cell>
          <cell r="F83" t="str">
            <v>successful</v>
          </cell>
          <cell r="R83" t="str">
            <v>shorts</v>
          </cell>
          <cell r="U83">
            <v>3.9675115740683395</v>
          </cell>
          <cell r="V83" t="str">
            <v>funded</v>
          </cell>
        </row>
        <row r="84">
          <cell r="D84">
            <v>4000</v>
          </cell>
          <cell r="F84" t="str">
            <v>successful</v>
          </cell>
          <cell r="R84" t="str">
            <v>shorts</v>
          </cell>
          <cell r="U84">
            <v>30</v>
          </cell>
          <cell r="V84" t="str">
            <v>funded</v>
          </cell>
        </row>
        <row r="85">
          <cell r="D85">
            <v>200</v>
          </cell>
          <cell r="F85" t="str">
            <v>successful</v>
          </cell>
          <cell r="R85" t="str">
            <v>shorts</v>
          </cell>
          <cell r="U85">
            <v>14.863553240749752</v>
          </cell>
          <cell r="V85" t="str">
            <v>funded</v>
          </cell>
        </row>
        <row r="86">
          <cell r="D86">
            <v>500</v>
          </cell>
          <cell r="F86" t="str">
            <v>successful</v>
          </cell>
          <cell r="R86" t="str">
            <v>shorts</v>
          </cell>
          <cell r="U86">
            <v>30</v>
          </cell>
          <cell r="V86" t="str">
            <v>funded</v>
          </cell>
        </row>
        <row r="87">
          <cell r="D87">
            <v>1200</v>
          </cell>
          <cell r="F87" t="str">
            <v>successful</v>
          </cell>
          <cell r="R87" t="str">
            <v>shorts</v>
          </cell>
          <cell r="U87">
            <v>30</v>
          </cell>
          <cell r="V87" t="str">
            <v>funded</v>
          </cell>
        </row>
        <row r="88">
          <cell r="D88">
            <v>6000</v>
          </cell>
          <cell r="F88" t="str">
            <v>successful</v>
          </cell>
          <cell r="R88" t="str">
            <v>shorts</v>
          </cell>
          <cell r="U88">
            <v>74.041666666656965</v>
          </cell>
          <cell r="V88" t="str">
            <v>funded</v>
          </cell>
        </row>
        <row r="89">
          <cell r="D89">
            <v>2500</v>
          </cell>
          <cell r="F89" t="str">
            <v>successful</v>
          </cell>
          <cell r="R89" t="str">
            <v>shorts</v>
          </cell>
          <cell r="U89">
            <v>9.5307523148221662</v>
          </cell>
          <cell r="V89" t="str">
            <v>funded</v>
          </cell>
        </row>
        <row r="90">
          <cell r="D90">
            <v>3500</v>
          </cell>
          <cell r="F90" t="str">
            <v>successful</v>
          </cell>
          <cell r="R90" t="str">
            <v>shorts</v>
          </cell>
          <cell r="U90">
            <v>26</v>
          </cell>
          <cell r="V90" t="str">
            <v>funded</v>
          </cell>
        </row>
        <row r="91">
          <cell r="D91">
            <v>6000</v>
          </cell>
          <cell r="F91" t="str">
            <v>successful</v>
          </cell>
          <cell r="R91" t="str">
            <v>shorts</v>
          </cell>
          <cell r="U91">
            <v>25</v>
          </cell>
          <cell r="V91" t="str">
            <v>funded</v>
          </cell>
        </row>
        <row r="92">
          <cell r="D92">
            <v>500</v>
          </cell>
          <cell r="F92" t="str">
            <v>successful</v>
          </cell>
          <cell r="R92" t="str">
            <v>shorts</v>
          </cell>
          <cell r="U92">
            <v>30</v>
          </cell>
          <cell r="V92" t="str">
            <v>funded</v>
          </cell>
        </row>
        <row r="93">
          <cell r="D93">
            <v>3000</v>
          </cell>
          <cell r="F93" t="str">
            <v>successful</v>
          </cell>
          <cell r="R93" t="str">
            <v>shorts</v>
          </cell>
          <cell r="U93">
            <v>61</v>
          </cell>
          <cell r="V93" t="str">
            <v>funded</v>
          </cell>
        </row>
        <row r="94">
          <cell r="D94">
            <v>5000</v>
          </cell>
          <cell r="F94" t="str">
            <v>successful</v>
          </cell>
          <cell r="R94" t="str">
            <v>shorts</v>
          </cell>
          <cell r="U94">
            <v>46.134456018509809</v>
          </cell>
          <cell r="V94" t="str">
            <v>funded</v>
          </cell>
        </row>
        <row r="95">
          <cell r="D95">
            <v>1000</v>
          </cell>
          <cell r="F95" t="str">
            <v>successful</v>
          </cell>
          <cell r="R95" t="str">
            <v>shorts</v>
          </cell>
          <cell r="U95">
            <v>28.01693287037051</v>
          </cell>
          <cell r="V95" t="str">
            <v>funded</v>
          </cell>
        </row>
        <row r="96">
          <cell r="D96">
            <v>250</v>
          </cell>
          <cell r="F96" t="str">
            <v>successful</v>
          </cell>
          <cell r="R96" t="str">
            <v>shorts</v>
          </cell>
          <cell r="U96">
            <v>20</v>
          </cell>
          <cell r="V96" t="str">
            <v>funded</v>
          </cell>
        </row>
        <row r="97">
          <cell r="D97">
            <v>350</v>
          </cell>
          <cell r="F97" t="str">
            <v>successful</v>
          </cell>
          <cell r="R97" t="str">
            <v>shorts</v>
          </cell>
          <cell r="U97">
            <v>30</v>
          </cell>
          <cell r="V97" t="str">
            <v>funded</v>
          </cell>
        </row>
        <row r="98">
          <cell r="D98">
            <v>1500</v>
          </cell>
          <cell r="F98" t="str">
            <v>successful</v>
          </cell>
          <cell r="R98" t="str">
            <v>shorts</v>
          </cell>
          <cell r="U98">
            <v>66.462488425924676</v>
          </cell>
          <cell r="V98" t="str">
            <v>funded</v>
          </cell>
        </row>
        <row r="99">
          <cell r="D99">
            <v>400</v>
          </cell>
          <cell r="F99" t="str">
            <v>successful</v>
          </cell>
          <cell r="R99" t="str">
            <v>shorts</v>
          </cell>
          <cell r="U99">
            <v>30</v>
          </cell>
          <cell r="V99" t="str">
            <v>funded</v>
          </cell>
        </row>
        <row r="100">
          <cell r="D100">
            <v>3200</v>
          </cell>
          <cell r="F100" t="str">
            <v>successful</v>
          </cell>
          <cell r="R100" t="str">
            <v>shorts</v>
          </cell>
          <cell r="U100">
            <v>36.184328703704523</v>
          </cell>
          <cell r="V100" t="str">
            <v>funded</v>
          </cell>
        </row>
        <row r="101">
          <cell r="D101">
            <v>1500</v>
          </cell>
          <cell r="F101" t="str">
            <v>successful</v>
          </cell>
          <cell r="R101" t="str">
            <v>shorts</v>
          </cell>
          <cell r="U101">
            <v>30</v>
          </cell>
          <cell r="V101" t="str">
            <v>funded</v>
          </cell>
        </row>
        <row r="102">
          <cell r="D102">
            <v>5000</v>
          </cell>
          <cell r="F102" t="str">
            <v>successful</v>
          </cell>
          <cell r="R102" t="str">
            <v>shorts</v>
          </cell>
          <cell r="U102">
            <v>20.041666666664241</v>
          </cell>
          <cell r="V102" t="str">
            <v>funded</v>
          </cell>
        </row>
        <row r="103">
          <cell r="D103">
            <v>3500</v>
          </cell>
          <cell r="F103" t="str">
            <v>successful</v>
          </cell>
          <cell r="R103" t="str">
            <v>shorts</v>
          </cell>
          <cell r="U103">
            <v>24</v>
          </cell>
          <cell r="V103" t="str">
            <v>funded</v>
          </cell>
        </row>
        <row r="104">
          <cell r="D104">
            <v>6000</v>
          </cell>
          <cell r="F104" t="str">
            <v>successful</v>
          </cell>
          <cell r="R104" t="str">
            <v>shorts</v>
          </cell>
          <cell r="U104">
            <v>30</v>
          </cell>
          <cell r="V104" t="str">
            <v>funded</v>
          </cell>
        </row>
        <row r="105">
          <cell r="D105">
            <v>1300</v>
          </cell>
          <cell r="F105" t="str">
            <v>successful</v>
          </cell>
          <cell r="R105" t="str">
            <v>shorts</v>
          </cell>
          <cell r="U105">
            <v>23</v>
          </cell>
          <cell r="V105" t="str">
            <v>funded</v>
          </cell>
        </row>
        <row r="106">
          <cell r="D106">
            <v>500</v>
          </cell>
          <cell r="F106" t="str">
            <v>successful</v>
          </cell>
          <cell r="R106" t="str">
            <v>shorts</v>
          </cell>
          <cell r="U106">
            <v>23.34645833333343</v>
          </cell>
          <cell r="V106" t="str">
            <v>funded</v>
          </cell>
        </row>
        <row r="107">
          <cell r="D107">
            <v>2200</v>
          </cell>
          <cell r="F107" t="str">
            <v>successful</v>
          </cell>
          <cell r="R107" t="str">
            <v>shorts</v>
          </cell>
          <cell r="U107">
            <v>18.275231481486117</v>
          </cell>
          <cell r="V107" t="str">
            <v>funded</v>
          </cell>
        </row>
        <row r="108">
          <cell r="D108">
            <v>5000</v>
          </cell>
          <cell r="F108" t="str">
            <v>successful</v>
          </cell>
          <cell r="R108" t="str">
            <v>shorts</v>
          </cell>
          <cell r="U108">
            <v>14</v>
          </cell>
          <cell r="V108" t="str">
            <v>funded</v>
          </cell>
        </row>
        <row r="109">
          <cell r="D109">
            <v>7500</v>
          </cell>
          <cell r="F109" t="str">
            <v>successful</v>
          </cell>
          <cell r="R109" t="str">
            <v>shorts</v>
          </cell>
          <cell r="U109">
            <v>22</v>
          </cell>
          <cell r="V109" t="str">
            <v>funded</v>
          </cell>
        </row>
        <row r="110">
          <cell r="D110">
            <v>1500</v>
          </cell>
          <cell r="F110" t="str">
            <v>successful</v>
          </cell>
          <cell r="R110" t="str">
            <v>shorts</v>
          </cell>
          <cell r="U110">
            <v>60</v>
          </cell>
          <cell r="V110" t="str">
            <v>funded</v>
          </cell>
        </row>
        <row r="111">
          <cell r="D111">
            <v>1000</v>
          </cell>
          <cell r="F111" t="str">
            <v>successful</v>
          </cell>
          <cell r="R111" t="str">
            <v>shorts</v>
          </cell>
          <cell r="U111">
            <v>30</v>
          </cell>
          <cell r="V111" t="str">
            <v>funded</v>
          </cell>
        </row>
        <row r="112">
          <cell r="D112">
            <v>1300</v>
          </cell>
          <cell r="F112" t="str">
            <v>successful</v>
          </cell>
          <cell r="R112" t="str">
            <v>shorts</v>
          </cell>
          <cell r="U112">
            <v>34.299618055549217</v>
          </cell>
          <cell r="V112" t="str">
            <v>funded</v>
          </cell>
        </row>
        <row r="113">
          <cell r="D113">
            <v>3500</v>
          </cell>
          <cell r="F113" t="str">
            <v>successful</v>
          </cell>
          <cell r="R113" t="str">
            <v>shorts</v>
          </cell>
          <cell r="U113">
            <v>30</v>
          </cell>
          <cell r="V113" t="str">
            <v>funded</v>
          </cell>
        </row>
        <row r="114">
          <cell r="D114">
            <v>5000</v>
          </cell>
          <cell r="F114" t="str">
            <v>successful</v>
          </cell>
          <cell r="R114" t="str">
            <v>shorts</v>
          </cell>
          <cell r="U114">
            <v>24.04030092593166</v>
          </cell>
          <cell r="V114" t="str">
            <v>funded</v>
          </cell>
        </row>
        <row r="115">
          <cell r="D115">
            <v>5000</v>
          </cell>
          <cell r="F115" t="str">
            <v>successful</v>
          </cell>
          <cell r="R115" t="str">
            <v>shorts</v>
          </cell>
          <cell r="U115">
            <v>7.8665740740761976</v>
          </cell>
          <cell r="V115" t="str">
            <v>funded</v>
          </cell>
        </row>
        <row r="116">
          <cell r="D116">
            <v>3000</v>
          </cell>
          <cell r="F116" t="str">
            <v>successful</v>
          </cell>
          <cell r="R116" t="str">
            <v>shorts</v>
          </cell>
          <cell r="U116">
            <v>60</v>
          </cell>
          <cell r="V116" t="str">
            <v>funded</v>
          </cell>
        </row>
        <row r="117">
          <cell r="D117">
            <v>450</v>
          </cell>
          <cell r="F117" t="str">
            <v>successful</v>
          </cell>
          <cell r="R117" t="str">
            <v>shorts</v>
          </cell>
          <cell r="U117">
            <v>25</v>
          </cell>
          <cell r="V117" t="str">
            <v>funded</v>
          </cell>
        </row>
        <row r="118">
          <cell r="D118">
            <v>3500</v>
          </cell>
          <cell r="F118" t="str">
            <v>successful</v>
          </cell>
          <cell r="R118" t="str">
            <v>shorts</v>
          </cell>
          <cell r="U118">
            <v>45.958333333335759</v>
          </cell>
          <cell r="V118" t="str">
            <v>funded</v>
          </cell>
        </row>
        <row r="119">
          <cell r="D119">
            <v>4500</v>
          </cell>
          <cell r="F119" t="str">
            <v>successful</v>
          </cell>
          <cell r="R119" t="str">
            <v>shorts</v>
          </cell>
          <cell r="U119">
            <v>89.956666666665114</v>
          </cell>
          <cell r="V119" t="str">
            <v>funded</v>
          </cell>
        </row>
        <row r="120">
          <cell r="D120">
            <v>5000</v>
          </cell>
          <cell r="F120" t="str">
            <v>successful</v>
          </cell>
          <cell r="R120" t="str">
            <v>shorts</v>
          </cell>
          <cell r="U120">
            <v>30</v>
          </cell>
          <cell r="V120" t="str">
            <v>funded</v>
          </cell>
        </row>
        <row r="121">
          <cell r="D121">
            <v>3250</v>
          </cell>
          <cell r="F121" t="str">
            <v>successful</v>
          </cell>
          <cell r="R121" t="str">
            <v>shorts</v>
          </cell>
          <cell r="U121">
            <v>29.889050925929041</v>
          </cell>
          <cell r="V121" t="str">
            <v>funded</v>
          </cell>
        </row>
        <row r="122">
          <cell r="D122">
            <v>70000</v>
          </cell>
          <cell r="F122" t="str">
            <v>canceled</v>
          </cell>
          <cell r="R122" t="str">
            <v>science fiction</v>
          </cell>
          <cell r="U122">
            <v>30</v>
          </cell>
          <cell r="V122" t="str">
            <v>underfunded</v>
          </cell>
        </row>
        <row r="123">
          <cell r="D123">
            <v>3000</v>
          </cell>
          <cell r="F123" t="str">
            <v>canceled</v>
          </cell>
          <cell r="R123" t="str">
            <v>science fiction</v>
          </cell>
          <cell r="U123">
            <v>15.722800925927004</v>
          </cell>
          <cell r="V123" t="str">
            <v>underfunded</v>
          </cell>
        </row>
        <row r="124">
          <cell r="D124">
            <v>100000000</v>
          </cell>
          <cell r="F124" t="str">
            <v>canceled</v>
          </cell>
          <cell r="R124" t="str">
            <v>science fiction</v>
          </cell>
          <cell r="U124">
            <v>60</v>
          </cell>
          <cell r="V124" t="str">
            <v>underfunded</v>
          </cell>
        </row>
        <row r="125">
          <cell r="D125">
            <v>55000</v>
          </cell>
          <cell r="F125" t="str">
            <v>canceled</v>
          </cell>
          <cell r="R125" t="str">
            <v>science fiction</v>
          </cell>
          <cell r="U125">
            <v>36.134675925924967</v>
          </cell>
          <cell r="V125" t="str">
            <v>underfunded</v>
          </cell>
        </row>
        <row r="126">
          <cell r="D126">
            <v>4000</v>
          </cell>
          <cell r="F126" t="str">
            <v>canceled</v>
          </cell>
          <cell r="R126" t="str">
            <v>science fiction</v>
          </cell>
          <cell r="U126">
            <v>25</v>
          </cell>
          <cell r="V126" t="str">
            <v>underfunded</v>
          </cell>
        </row>
        <row r="127">
          <cell r="D127">
            <v>500</v>
          </cell>
          <cell r="F127" t="str">
            <v>canceled</v>
          </cell>
          <cell r="R127" t="str">
            <v>science fiction</v>
          </cell>
          <cell r="U127">
            <v>60</v>
          </cell>
          <cell r="V127" t="str">
            <v>underfunded</v>
          </cell>
        </row>
        <row r="128">
          <cell r="D128">
            <v>25000</v>
          </cell>
          <cell r="F128" t="str">
            <v>canceled</v>
          </cell>
          <cell r="R128" t="str">
            <v>science fiction</v>
          </cell>
          <cell r="U128">
            <v>30.493784722217242</v>
          </cell>
          <cell r="V128" t="str">
            <v>underfunded</v>
          </cell>
        </row>
        <row r="129">
          <cell r="D129">
            <v>8000</v>
          </cell>
          <cell r="F129" t="str">
            <v>canceled</v>
          </cell>
          <cell r="R129" t="str">
            <v>science fiction</v>
          </cell>
          <cell r="U129">
            <v>29.958333333335759</v>
          </cell>
          <cell r="V129" t="str">
            <v>underfunded</v>
          </cell>
        </row>
        <row r="130">
          <cell r="D130">
            <v>100000</v>
          </cell>
          <cell r="F130" t="str">
            <v>canceled</v>
          </cell>
          <cell r="R130" t="str">
            <v>science fiction</v>
          </cell>
          <cell r="U130">
            <v>35</v>
          </cell>
          <cell r="V130" t="str">
            <v>underfunded</v>
          </cell>
        </row>
        <row r="131">
          <cell r="D131">
            <v>20000</v>
          </cell>
          <cell r="F131" t="str">
            <v>canceled</v>
          </cell>
          <cell r="R131" t="str">
            <v>science fiction</v>
          </cell>
          <cell r="U131">
            <v>60</v>
          </cell>
          <cell r="V131" t="str">
            <v>underfunded</v>
          </cell>
        </row>
        <row r="132">
          <cell r="D132">
            <v>600</v>
          </cell>
          <cell r="F132" t="str">
            <v>canceled</v>
          </cell>
          <cell r="R132" t="str">
            <v>science fiction</v>
          </cell>
          <cell r="U132">
            <v>27.929027777783631</v>
          </cell>
          <cell r="V132" t="str">
            <v>underfunded</v>
          </cell>
        </row>
        <row r="133">
          <cell r="D133">
            <v>1200</v>
          </cell>
          <cell r="F133" t="str">
            <v>canceled</v>
          </cell>
          <cell r="R133" t="str">
            <v>science fiction</v>
          </cell>
          <cell r="U133">
            <v>15.162488425921765</v>
          </cell>
          <cell r="V133" t="str">
            <v>underfunded</v>
          </cell>
        </row>
        <row r="134">
          <cell r="D134">
            <v>80000</v>
          </cell>
          <cell r="F134" t="str">
            <v>canceled</v>
          </cell>
          <cell r="R134" t="str">
            <v>science fiction</v>
          </cell>
          <cell r="U134">
            <v>45.041666666671517</v>
          </cell>
          <cell r="V134" t="str">
            <v>underfunded</v>
          </cell>
        </row>
        <row r="135">
          <cell r="D135">
            <v>71764</v>
          </cell>
          <cell r="F135" t="str">
            <v>canceled</v>
          </cell>
          <cell r="R135" t="str">
            <v>science fiction</v>
          </cell>
          <cell r="U135">
            <v>29.922175925930787</v>
          </cell>
          <cell r="V135" t="str">
            <v>underfunded</v>
          </cell>
        </row>
        <row r="136">
          <cell r="D136">
            <v>5000</v>
          </cell>
          <cell r="F136" t="str">
            <v>canceled</v>
          </cell>
          <cell r="R136" t="str">
            <v>science fiction</v>
          </cell>
          <cell r="U136">
            <v>29.798402777771116</v>
          </cell>
          <cell r="V136" t="str">
            <v>underfunded</v>
          </cell>
        </row>
        <row r="137">
          <cell r="D137">
            <v>3000</v>
          </cell>
          <cell r="F137" t="str">
            <v>canceled</v>
          </cell>
          <cell r="R137" t="str">
            <v>science fiction</v>
          </cell>
          <cell r="U137">
            <v>33.409756944442051</v>
          </cell>
          <cell r="V137" t="str">
            <v>underfunded</v>
          </cell>
        </row>
        <row r="138">
          <cell r="D138">
            <v>3000</v>
          </cell>
          <cell r="F138" t="str">
            <v>canceled</v>
          </cell>
          <cell r="R138" t="str">
            <v>science fiction</v>
          </cell>
          <cell r="U138">
            <v>44.017662037033006</v>
          </cell>
          <cell r="V138" t="str">
            <v>underfunded</v>
          </cell>
        </row>
        <row r="139">
          <cell r="D139">
            <v>55000</v>
          </cell>
          <cell r="F139" t="str">
            <v>canceled</v>
          </cell>
          <cell r="R139" t="str">
            <v>science fiction</v>
          </cell>
          <cell r="U139">
            <v>50</v>
          </cell>
          <cell r="V139" t="str">
            <v>underfunded</v>
          </cell>
        </row>
        <row r="140">
          <cell r="D140">
            <v>150000</v>
          </cell>
          <cell r="F140" t="str">
            <v>canceled</v>
          </cell>
          <cell r="R140" t="str">
            <v>science fiction</v>
          </cell>
          <cell r="U140">
            <v>30.950219907412247</v>
          </cell>
          <cell r="V140" t="str">
            <v>underfunded</v>
          </cell>
        </row>
        <row r="141">
          <cell r="D141">
            <v>500</v>
          </cell>
          <cell r="F141" t="str">
            <v>canceled</v>
          </cell>
          <cell r="R141" t="str">
            <v>science fiction</v>
          </cell>
          <cell r="U141">
            <v>10</v>
          </cell>
          <cell r="V141" t="str">
            <v>funded</v>
          </cell>
        </row>
        <row r="142">
          <cell r="D142">
            <v>200000</v>
          </cell>
          <cell r="F142" t="str">
            <v>canceled</v>
          </cell>
          <cell r="R142" t="str">
            <v>science fiction</v>
          </cell>
          <cell r="U142">
            <v>29.958333333328483</v>
          </cell>
          <cell r="V142" t="str">
            <v>underfunded</v>
          </cell>
        </row>
        <row r="143">
          <cell r="D143">
            <v>12000</v>
          </cell>
          <cell r="F143" t="str">
            <v>canceled</v>
          </cell>
          <cell r="R143" t="str">
            <v>science fiction</v>
          </cell>
          <cell r="U143">
            <v>45</v>
          </cell>
          <cell r="V143" t="str">
            <v>underfunded</v>
          </cell>
        </row>
        <row r="144">
          <cell r="D144">
            <v>3000</v>
          </cell>
          <cell r="F144" t="str">
            <v>canceled</v>
          </cell>
          <cell r="R144" t="str">
            <v>science fiction</v>
          </cell>
          <cell r="U144">
            <v>21.041666666664241</v>
          </cell>
          <cell r="V144" t="str">
            <v>underfunded</v>
          </cell>
        </row>
        <row r="145">
          <cell r="D145">
            <v>5500</v>
          </cell>
          <cell r="F145" t="str">
            <v>canceled</v>
          </cell>
          <cell r="R145" t="str">
            <v>science fiction</v>
          </cell>
          <cell r="U145">
            <v>57.182384259256651</v>
          </cell>
          <cell r="V145" t="str">
            <v>underfunded</v>
          </cell>
        </row>
        <row r="146">
          <cell r="D146">
            <v>7500</v>
          </cell>
          <cell r="F146" t="str">
            <v>canceled</v>
          </cell>
          <cell r="R146" t="str">
            <v>science fiction</v>
          </cell>
          <cell r="U146">
            <v>59.958333333328483</v>
          </cell>
          <cell r="V146" t="str">
            <v>underfunded</v>
          </cell>
        </row>
        <row r="147">
          <cell r="D147">
            <v>4500</v>
          </cell>
          <cell r="F147" t="str">
            <v>canceled</v>
          </cell>
          <cell r="R147" t="str">
            <v>science fiction</v>
          </cell>
          <cell r="U147">
            <v>27</v>
          </cell>
          <cell r="V147" t="str">
            <v>underfunded</v>
          </cell>
        </row>
        <row r="148">
          <cell r="D148">
            <v>20000</v>
          </cell>
          <cell r="F148" t="str">
            <v>canceled</v>
          </cell>
          <cell r="R148" t="str">
            <v>science fiction</v>
          </cell>
          <cell r="U148">
            <v>60</v>
          </cell>
          <cell r="V148" t="str">
            <v>underfunded</v>
          </cell>
        </row>
        <row r="149">
          <cell r="D149">
            <v>7000</v>
          </cell>
          <cell r="F149" t="str">
            <v>canceled</v>
          </cell>
          <cell r="R149" t="str">
            <v>science fiction</v>
          </cell>
          <cell r="U149">
            <v>42.994675925918273</v>
          </cell>
          <cell r="V149" t="str">
            <v>underfunded</v>
          </cell>
        </row>
        <row r="150">
          <cell r="D150">
            <v>50000</v>
          </cell>
          <cell r="F150" t="str">
            <v>canceled</v>
          </cell>
          <cell r="R150" t="str">
            <v>science fiction</v>
          </cell>
          <cell r="U150">
            <v>30</v>
          </cell>
          <cell r="V150" t="str">
            <v>underfunded</v>
          </cell>
        </row>
        <row r="151">
          <cell r="D151">
            <v>10000</v>
          </cell>
          <cell r="F151" t="str">
            <v>canceled</v>
          </cell>
          <cell r="R151" t="str">
            <v>science fiction</v>
          </cell>
          <cell r="U151">
            <v>30.161226851851097</v>
          </cell>
          <cell r="V151" t="str">
            <v>underfunded</v>
          </cell>
        </row>
        <row r="152">
          <cell r="D152">
            <v>130000</v>
          </cell>
          <cell r="F152" t="str">
            <v>canceled</v>
          </cell>
          <cell r="R152" t="str">
            <v>science fiction</v>
          </cell>
          <cell r="U152">
            <v>60</v>
          </cell>
          <cell r="V152" t="str">
            <v>underfunded</v>
          </cell>
        </row>
        <row r="153">
          <cell r="D153">
            <v>250000</v>
          </cell>
          <cell r="F153" t="str">
            <v>canceled</v>
          </cell>
          <cell r="R153" t="str">
            <v>science fiction</v>
          </cell>
          <cell r="U153">
            <v>60</v>
          </cell>
          <cell r="V153" t="str">
            <v>underfunded</v>
          </cell>
        </row>
        <row r="154">
          <cell r="D154">
            <v>380000</v>
          </cell>
          <cell r="F154" t="str">
            <v>canceled</v>
          </cell>
          <cell r="R154" t="str">
            <v>science fiction</v>
          </cell>
          <cell r="U154">
            <v>30</v>
          </cell>
          <cell r="V154" t="str">
            <v>underfunded</v>
          </cell>
        </row>
        <row r="155">
          <cell r="D155">
            <v>50000</v>
          </cell>
          <cell r="F155" t="str">
            <v>canceled</v>
          </cell>
          <cell r="R155" t="str">
            <v>science fiction</v>
          </cell>
          <cell r="U155">
            <v>42.041666666671517</v>
          </cell>
          <cell r="V155" t="str">
            <v>underfunded</v>
          </cell>
        </row>
        <row r="156">
          <cell r="D156">
            <v>1500</v>
          </cell>
          <cell r="F156" t="str">
            <v>canceled</v>
          </cell>
          <cell r="R156" t="str">
            <v>science fiction</v>
          </cell>
          <cell r="U156">
            <v>43</v>
          </cell>
          <cell r="V156" t="str">
            <v>underfunded</v>
          </cell>
        </row>
        <row r="157">
          <cell r="D157">
            <v>1350000</v>
          </cell>
          <cell r="F157" t="str">
            <v>canceled</v>
          </cell>
          <cell r="R157" t="str">
            <v>science fiction</v>
          </cell>
          <cell r="U157">
            <v>40</v>
          </cell>
          <cell r="V157" t="str">
            <v>underfunded</v>
          </cell>
        </row>
        <row r="158">
          <cell r="D158">
            <v>35000</v>
          </cell>
          <cell r="F158" t="str">
            <v>canceled</v>
          </cell>
          <cell r="R158" t="str">
            <v>science fiction</v>
          </cell>
          <cell r="U158">
            <v>60</v>
          </cell>
          <cell r="V158" t="str">
            <v>underfunded</v>
          </cell>
        </row>
        <row r="159">
          <cell r="D159">
            <v>2995</v>
          </cell>
          <cell r="F159" t="str">
            <v>canceled</v>
          </cell>
          <cell r="R159" t="str">
            <v>science fiction</v>
          </cell>
          <cell r="U159">
            <v>30</v>
          </cell>
          <cell r="V159" t="str">
            <v>underfunded</v>
          </cell>
        </row>
        <row r="160">
          <cell r="D160">
            <v>5000</v>
          </cell>
          <cell r="F160" t="str">
            <v>canceled</v>
          </cell>
          <cell r="R160" t="str">
            <v>science fiction</v>
          </cell>
          <cell r="U160">
            <v>30</v>
          </cell>
          <cell r="V160" t="str">
            <v>underfunded</v>
          </cell>
        </row>
        <row r="161">
          <cell r="D161">
            <v>500000</v>
          </cell>
          <cell r="F161" t="str">
            <v>canceled</v>
          </cell>
          <cell r="R161" t="str">
            <v>science fiction</v>
          </cell>
          <cell r="U161">
            <v>40</v>
          </cell>
          <cell r="V161" t="str">
            <v>underfunded</v>
          </cell>
        </row>
        <row r="162">
          <cell r="D162">
            <v>5000</v>
          </cell>
          <cell r="F162" t="str">
            <v>failed</v>
          </cell>
          <cell r="R162" t="str">
            <v>drama</v>
          </cell>
          <cell r="U162">
            <v>60</v>
          </cell>
          <cell r="V162" t="str">
            <v>underfunded</v>
          </cell>
        </row>
        <row r="163">
          <cell r="D163">
            <v>50000</v>
          </cell>
          <cell r="F163" t="str">
            <v>failed</v>
          </cell>
          <cell r="R163" t="str">
            <v>drama</v>
          </cell>
          <cell r="U163">
            <v>30</v>
          </cell>
          <cell r="V163" t="str">
            <v>underfunded</v>
          </cell>
        </row>
        <row r="164">
          <cell r="D164">
            <v>2800</v>
          </cell>
          <cell r="F164" t="str">
            <v>failed</v>
          </cell>
          <cell r="R164" t="str">
            <v>drama</v>
          </cell>
          <cell r="U164">
            <v>32.86069444444729</v>
          </cell>
          <cell r="V164" t="str">
            <v>underfunded</v>
          </cell>
        </row>
        <row r="165">
          <cell r="D165">
            <v>2000000</v>
          </cell>
          <cell r="F165" t="str">
            <v>failed</v>
          </cell>
          <cell r="R165" t="str">
            <v>drama</v>
          </cell>
          <cell r="U165">
            <v>34.038726851853426</v>
          </cell>
          <cell r="V165" t="str">
            <v>underfunded</v>
          </cell>
        </row>
        <row r="166">
          <cell r="D166">
            <v>120000</v>
          </cell>
          <cell r="F166" t="str">
            <v>failed</v>
          </cell>
          <cell r="R166" t="str">
            <v>drama</v>
          </cell>
          <cell r="U166">
            <v>60</v>
          </cell>
          <cell r="V166" t="str">
            <v>underfunded</v>
          </cell>
        </row>
        <row r="167">
          <cell r="D167">
            <v>17000</v>
          </cell>
          <cell r="F167" t="str">
            <v>failed</v>
          </cell>
          <cell r="R167" t="str">
            <v>drama</v>
          </cell>
          <cell r="U167">
            <v>30</v>
          </cell>
          <cell r="V167" t="str">
            <v>underfunded</v>
          </cell>
        </row>
        <row r="168">
          <cell r="D168">
            <v>5000</v>
          </cell>
          <cell r="F168" t="str">
            <v>failed</v>
          </cell>
          <cell r="R168" t="str">
            <v>drama</v>
          </cell>
          <cell r="U168">
            <v>30</v>
          </cell>
          <cell r="V168" t="str">
            <v>underfunded</v>
          </cell>
        </row>
        <row r="169">
          <cell r="D169">
            <v>110000</v>
          </cell>
          <cell r="F169" t="str">
            <v>failed</v>
          </cell>
          <cell r="R169" t="str">
            <v>drama</v>
          </cell>
          <cell r="U169">
            <v>60</v>
          </cell>
          <cell r="V169" t="str">
            <v>underfunded</v>
          </cell>
        </row>
        <row r="170">
          <cell r="D170">
            <v>8000</v>
          </cell>
          <cell r="F170" t="str">
            <v>failed</v>
          </cell>
          <cell r="R170" t="str">
            <v>drama</v>
          </cell>
          <cell r="U170">
            <v>29.958333333328483</v>
          </cell>
          <cell r="V170" t="str">
            <v>underfunded</v>
          </cell>
        </row>
        <row r="171">
          <cell r="D171">
            <v>2500</v>
          </cell>
          <cell r="F171" t="str">
            <v>failed</v>
          </cell>
          <cell r="R171" t="str">
            <v>drama</v>
          </cell>
          <cell r="U171">
            <v>30</v>
          </cell>
          <cell r="V171" t="str">
            <v>underfunded</v>
          </cell>
        </row>
        <row r="172">
          <cell r="D172">
            <v>10000</v>
          </cell>
          <cell r="F172" t="str">
            <v>failed</v>
          </cell>
          <cell r="R172" t="str">
            <v>drama</v>
          </cell>
          <cell r="U172">
            <v>29.249965277776937</v>
          </cell>
          <cell r="V172" t="str">
            <v>underfunded</v>
          </cell>
        </row>
        <row r="173">
          <cell r="D173">
            <v>50000</v>
          </cell>
          <cell r="F173" t="str">
            <v>failed</v>
          </cell>
          <cell r="R173" t="str">
            <v>drama</v>
          </cell>
          <cell r="U173">
            <v>60</v>
          </cell>
          <cell r="V173" t="str">
            <v>underfunded</v>
          </cell>
        </row>
        <row r="174">
          <cell r="D174">
            <v>95000</v>
          </cell>
          <cell r="F174" t="str">
            <v>failed</v>
          </cell>
          <cell r="R174" t="str">
            <v>drama</v>
          </cell>
          <cell r="U174">
            <v>34.958333333328483</v>
          </cell>
          <cell r="V174" t="str">
            <v>underfunded</v>
          </cell>
        </row>
        <row r="175">
          <cell r="D175">
            <v>1110</v>
          </cell>
          <cell r="F175" t="str">
            <v>failed</v>
          </cell>
          <cell r="R175" t="str">
            <v>drama</v>
          </cell>
          <cell r="U175">
            <v>30</v>
          </cell>
          <cell r="V175" t="str">
            <v>underfunded</v>
          </cell>
        </row>
        <row r="176">
          <cell r="D176">
            <v>6000</v>
          </cell>
          <cell r="F176" t="str">
            <v>failed</v>
          </cell>
          <cell r="R176" t="str">
            <v>drama</v>
          </cell>
          <cell r="U176">
            <v>60</v>
          </cell>
          <cell r="V176" t="str">
            <v>underfunded</v>
          </cell>
        </row>
        <row r="177">
          <cell r="D177">
            <v>20000</v>
          </cell>
          <cell r="F177" t="str">
            <v>failed</v>
          </cell>
          <cell r="R177" t="str">
            <v>drama</v>
          </cell>
          <cell r="U177">
            <v>25</v>
          </cell>
          <cell r="V177" t="str">
            <v>underfunded</v>
          </cell>
        </row>
        <row r="178">
          <cell r="D178">
            <v>1500</v>
          </cell>
          <cell r="F178" t="str">
            <v>failed</v>
          </cell>
          <cell r="R178" t="str">
            <v>drama</v>
          </cell>
          <cell r="U178">
            <v>30</v>
          </cell>
          <cell r="V178" t="str">
            <v>underfunded</v>
          </cell>
        </row>
        <row r="179">
          <cell r="D179">
            <v>450</v>
          </cell>
          <cell r="F179" t="str">
            <v>failed</v>
          </cell>
          <cell r="R179" t="str">
            <v>drama</v>
          </cell>
          <cell r="U179">
            <v>16.958333333328483</v>
          </cell>
          <cell r="V179" t="str">
            <v>underfunded</v>
          </cell>
        </row>
        <row r="180">
          <cell r="D180">
            <v>500000</v>
          </cell>
          <cell r="F180" t="str">
            <v>failed</v>
          </cell>
          <cell r="R180" t="str">
            <v>drama</v>
          </cell>
          <cell r="U180">
            <v>30.041666666671517</v>
          </cell>
          <cell r="V180" t="str">
            <v>underfunded</v>
          </cell>
        </row>
        <row r="181">
          <cell r="D181">
            <v>1000</v>
          </cell>
          <cell r="F181" t="str">
            <v>failed</v>
          </cell>
          <cell r="R181" t="str">
            <v>drama</v>
          </cell>
          <cell r="U181">
            <v>30</v>
          </cell>
          <cell r="V181" t="str">
            <v>underfunded</v>
          </cell>
        </row>
        <row r="182">
          <cell r="D182">
            <v>1200</v>
          </cell>
          <cell r="F182" t="str">
            <v>failed</v>
          </cell>
          <cell r="R182" t="str">
            <v>drama</v>
          </cell>
          <cell r="U182">
            <v>39.80042824074917</v>
          </cell>
          <cell r="V182" t="str">
            <v>underfunded</v>
          </cell>
        </row>
        <row r="183">
          <cell r="D183">
            <v>3423</v>
          </cell>
          <cell r="F183" t="str">
            <v>failed</v>
          </cell>
          <cell r="R183" t="str">
            <v>drama</v>
          </cell>
          <cell r="U183">
            <v>30</v>
          </cell>
          <cell r="V183" t="str">
            <v>underfunded</v>
          </cell>
        </row>
        <row r="184">
          <cell r="D184">
            <v>1000</v>
          </cell>
          <cell r="F184" t="str">
            <v>failed</v>
          </cell>
          <cell r="R184" t="str">
            <v>drama</v>
          </cell>
          <cell r="U184">
            <v>30</v>
          </cell>
          <cell r="V184" t="str">
            <v>underfunded</v>
          </cell>
        </row>
        <row r="185">
          <cell r="D185">
            <v>12500</v>
          </cell>
          <cell r="F185" t="str">
            <v>failed</v>
          </cell>
          <cell r="R185" t="str">
            <v>drama</v>
          </cell>
          <cell r="U185">
            <v>30.041666666664241</v>
          </cell>
          <cell r="V185" t="str">
            <v>underfunded</v>
          </cell>
        </row>
        <row r="186">
          <cell r="D186">
            <v>1500</v>
          </cell>
          <cell r="F186" t="str">
            <v>failed</v>
          </cell>
          <cell r="R186" t="str">
            <v>drama</v>
          </cell>
          <cell r="U186">
            <v>57.374745370369055</v>
          </cell>
          <cell r="V186" t="str">
            <v>underfunded</v>
          </cell>
        </row>
        <row r="187">
          <cell r="D187">
            <v>40000</v>
          </cell>
          <cell r="F187" t="str">
            <v>failed</v>
          </cell>
          <cell r="R187" t="str">
            <v>drama</v>
          </cell>
          <cell r="U187">
            <v>30</v>
          </cell>
          <cell r="V187" t="str">
            <v>underfunded</v>
          </cell>
        </row>
        <row r="188">
          <cell r="D188">
            <v>5000</v>
          </cell>
          <cell r="F188" t="str">
            <v>failed</v>
          </cell>
          <cell r="R188" t="str">
            <v>drama</v>
          </cell>
          <cell r="U188">
            <v>30.020439814805286</v>
          </cell>
          <cell r="V188" t="str">
            <v>underfunded</v>
          </cell>
        </row>
        <row r="189">
          <cell r="D189">
            <v>5000</v>
          </cell>
          <cell r="F189" t="str">
            <v>failed</v>
          </cell>
          <cell r="R189" t="str">
            <v>drama</v>
          </cell>
          <cell r="U189">
            <v>24.05651620370918</v>
          </cell>
          <cell r="V189" t="str">
            <v>underfunded</v>
          </cell>
        </row>
        <row r="190">
          <cell r="D190">
            <v>1500</v>
          </cell>
          <cell r="F190" t="str">
            <v>failed</v>
          </cell>
          <cell r="R190" t="str">
            <v>drama</v>
          </cell>
          <cell r="U190">
            <v>30</v>
          </cell>
          <cell r="V190" t="str">
            <v>underfunded</v>
          </cell>
        </row>
        <row r="191">
          <cell r="D191">
            <v>500000</v>
          </cell>
          <cell r="F191" t="str">
            <v>failed</v>
          </cell>
          <cell r="R191" t="str">
            <v>drama</v>
          </cell>
          <cell r="U191">
            <v>60</v>
          </cell>
          <cell r="V191" t="str">
            <v>underfunded</v>
          </cell>
        </row>
        <row r="192">
          <cell r="D192">
            <v>12000</v>
          </cell>
          <cell r="F192" t="str">
            <v>failed</v>
          </cell>
          <cell r="R192" t="str">
            <v>drama</v>
          </cell>
          <cell r="U192">
            <v>10</v>
          </cell>
          <cell r="V192" t="str">
            <v>underfunded</v>
          </cell>
        </row>
        <row r="193">
          <cell r="D193">
            <v>5000</v>
          </cell>
          <cell r="F193" t="str">
            <v>failed</v>
          </cell>
          <cell r="R193" t="str">
            <v>drama</v>
          </cell>
          <cell r="U193">
            <v>40</v>
          </cell>
          <cell r="V193" t="str">
            <v>underfunded</v>
          </cell>
        </row>
        <row r="194">
          <cell r="D194">
            <v>1000000</v>
          </cell>
          <cell r="F194" t="str">
            <v>failed</v>
          </cell>
          <cell r="R194" t="str">
            <v>drama</v>
          </cell>
          <cell r="U194">
            <v>30</v>
          </cell>
          <cell r="V194" t="str">
            <v>underfunded</v>
          </cell>
        </row>
        <row r="195">
          <cell r="D195">
            <v>1000</v>
          </cell>
          <cell r="F195" t="str">
            <v>failed</v>
          </cell>
          <cell r="R195" t="str">
            <v>drama</v>
          </cell>
          <cell r="U195">
            <v>60.041666666664241</v>
          </cell>
          <cell r="V195" t="str">
            <v>underfunded</v>
          </cell>
        </row>
        <row r="196">
          <cell r="D196">
            <v>2500</v>
          </cell>
          <cell r="F196" t="str">
            <v>failed</v>
          </cell>
          <cell r="R196" t="str">
            <v>drama</v>
          </cell>
          <cell r="U196">
            <v>60</v>
          </cell>
          <cell r="V196" t="str">
            <v>underfunded</v>
          </cell>
        </row>
        <row r="197">
          <cell r="D197">
            <v>2000000</v>
          </cell>
          <cell r="F197" t="str">
            <v>failed</v>
          </cell>
          <cell r="R197" t="str">
            <v>drama</v>
          </cell>
          <cell r="U197">
            <v>60</v>
          </cell>
          <cell r="V197" t="str">
            <v>underfunded</v>
          </cell>
        </row>
        <row r="198">
          <cell r="D198">
            <v>3500</v>
          </cell>
          <cell r="F198" t="str">
            <v>failed</v>
          </cell>
          <cell r="R198" t="str">
            <v>drama</v>
          </cell>
          <cell r="U198">
            <v>28.332199074073287</v>
          </cell>
          <cell r="V198" t="str">
            <v>underfunded</v>
          </cell>
        </row>
        <row r="199">
          <cell r="D199">
            <v>2500</v>
          </cell>
          <cell r="F199" t="str">
            <v>failed</v>
          </cell>
          <cell r="R199" t="str">
            <v>drama</v>
          </cell>
          <cell r="U199">
            <v>42.026620370364981</v>
          </cell>
          <cell r="V199" t="str">
            <v>underfunded</v>
          </cell>
        </row>
        <row r="200">
          <cell r="D200">
            <v>25000</v>
          </cell>
          <cell r="F200" t="str">
            <v>failed</v>
          </cell>
          <cell r="R200" t="str">
            <v>drama</v>
          </cell>
          <cell r="U200">
            <v>30</v>
          </cell>
          <cell r="V200" t="str">
            <v>underfunded</v>
          </cell>
        </row>
        <row r="201">
          <cell r="D201">
            <v>10000</v>
          </cell>
          <cell r="F201" t="str">
            <v>failed</v>
          </cell>
          <cell r="R201" t="str">
            <v>drama</v>
          </cell>
          <cell r="U201">
            <v>30</v>
          </cell>
          <cell r="V201" t="str">
            <v>underfunded</v>
          </cell>
        </row>
        <row r="202">
          <cell r="D202">
            <v>6000</v>
          </cell>
          <cell r="F202" t="str">
            <v>failed</v>
          </cell>
          <cell r="R202" t="str">
            <v>drama</v>
          </cell>
          <cell r="U202">
            <v>30</v>
          </cell>
          <cell r="V202" t="str">
            <v>underfunded</v>
          </cell>
        </row>
        <row r="203">
          <cell r="D203">
            <v>650</v>
          </cell>
          <cell r="F203" t="str">
            <v>failed</v>
          </cell>
          <cell r="R203" t="str">
            <v>drama</v>
          </cell>
          <cell r="U203">
            <v>20</v>
          </cell>
          <cell r="V203" t="str">
            <v>underfunded</v>
          </cell>
        </row>
        <row r="204">
          <cell r="D204">
            <v>6000</v>
          </cell>
          <cell r="F204" t="str">
            <v>failed</v>
          </cell>
          <cell r="R204" t="str">
            <v>drama</v>
          </cell>
          <cell r="U204">
            <v>29.946481481478259</v>
          </cell>
          <cell r="V204" t="str">
            <v>underfunded</v>
          </cell>
        </row>
        <row r="205">
          <cell r="D205">
            <v>2500</v>
          </cell>
          <cell r="F205" t="str">
            <v>failed</v>
          </cell>
          <cell r="R205" t="str">
            <v>drama</v>
          </cell>
          <cell r="U205">
            <v>60</v>
          </cell>
          <cell r="V205" t="str">
            <v>underfunded</v>
          </cell>
        </row>
        <row r="206">
          <cell r="D206">
            <v>300000</v>
          </cell>
          <cell r="F206" t="str">
            <v>failed</v>
          </cell>
          <cell r="R206" t="str">
            <v>drama</v>
          </cell>
          <cell r="U206">
            <v>30</v>
          </cell>
          <cell r="V206" t="str">
            <v>underfunded</v>
          </cell>
        </row>
        <row r="207">
          <cell r="D207">
            <v>8000</v>
          </cell>
          <cell r="F207" t="str">
            <v>failed</v>
          </cell>
          <cell r="R207" t="str">
            <v>drama</v>
          </cell>
          <cell r="U207">
            <v>35</v>
          </cell>
          <cell r="V207" t="str">
            <v>underfunded</v>
          </cell>
        </row>
        <row r="208">
          <cell r="D208">
            <v>12700</v>
          </cell>
          <cell r="F208" t="str">
            <v>failed</v>
          </cell>
          <cell r="R208" t="str">
            <v>drama</v>
          </cell>
          <cell r="U208">
            <v>21</v>
          </cell>
          <cell r="V208" t="str">
            <v>underfunded</v>
          </cell>
        </row>
        <row r="209">
          <cell r="D209">
            <v>14000</v>
          </cell>
          <cell r="F209" t="str">
            <v>failed</v>
          </cell>
          <cell r="R209" t="str">
            <v>drama</v>
          </cell>
          <cell r="U209">
            <v>30</v>
          </cell>
          <cell r="V209" t="str">
            <v>underfunded</v>
          </cell>
        </row>
        <row r="210">
          <cell r="D210">
            <v>50000</v>
          </cell>
          <cell r="F210" t="str">
            <v>failed</v>
          </cell>
          <cell r="R210" t="str">
            <v>drama</v>
          </cell>
          <cell r="U210">
            <v>30</v>
          </cell>
          <cell r="V210" t="str">
            <v>underfunded</v>
          </cell>
        </row>
        <row r="211">
          <cell r="D211">
            <v>25000</v>
          </cell>
          <cell r="F211" t="str">
            <v>failed</v>
          </cell>
          <cell r="R211" t="str">
            <v>drama</v>
          </cell>
          <cell r="U211">
            <v>30</v>
          </cell>
          <cell r="V211" t="str">
            <v>underfunded</v>
          </cell>
        </row>
        <row r="212">
          <cell r="D212">
            <v>12000</v>
          </cell>
          <cell r="F212" t="str">
            <v>failed</v>
          </cell>
          <cell r="R212" t="str">
            <v>drama</v>
          </cell>
          <cell r="U212">
            <v>29.143611111110658</v>
          </cell>
          <cell r="V212" t="str">
            <v>underfunded</v>
          </cell>
        </row>
        <row r="213">
          <cell r="D213">
            <v>5000</v>
          </cell>
          <cell r="F213" t="str">
            <v>failed</v>
          </cell>
          <cell r="R213" t="str">
            <v>drama</v>
          </cell>
          <cell r="U213">
            <v>30</v>
          </cell>
          <cell r="V213" t="str">
            <v>underfunded</v>
          </cell>
        </row>
        <row r="214">
          <cell r="D214">
            <v>6300</v>
          </cell>
          <cell r="F214" t="str">
            <v>failed</v>
          </cell>
          <cell r="R214" t="str">
            <v>drama</v>
          </cell>
          <cell r="U214">
            <v>59.958333333343035</v>
          </cell>
          <cell r="V214" t="str">
            <v>underfunded</v>
          </cell>
        </row>
        <row r="215">
          <cell r="D215">
            <v>50000</v>
          </cell>
          <cell r="F215" t="str">
            <v>failed</v>
          </cell>
          <cell r="R215" t="str">
            <v>drama</v>
          </cell>
          <cell r="U215">
            <v>29.993680555548053</v>
          </cell>
          <cell r="V215" t="str">
            <v>underfunded</v>
          </cell>
        </row>
        <row r="216">
          <cell r="D216">
            <v>12500</v>
          </cell>
          <cell r="F216" t="str">
            <v>failed</v>
          </cell>
          <cell r="R216" t="str">
            <v>drama</v>
          </cell>
          <cell r="U216">
            <v>60</v>
          </cell>
          <cell r="V216" t="str">
            <v>underfunded</v>
          </cell>
        </row>
        <row r="217">
          <cell r="D217">
            <v>4400</v>
          </cell>
          <cell r="F217" t="str">
            <v>failed</v>
          </cell>
          <cell r="R217" t="str">
            <v>drama</v>
          </cell>
          <cell r="U217">
            <v>42.769189814811398</v>
          </cell>
          <cell r="V217" t="str">
            <v>underfunded</v>
          </cell>
        </row>
        <row r="218">
          <cell r="D218">
            <v>50000</v>
          </cell>
          <cell r="F218" t="str">
            <v>failed</v>
          </cell>
          <cell r="R218" t="str">
            <v>drama</v>
          </cell>
          <cell r="U218">
            <v>49.958333333328483</v>
          </cell>
          <cell r="V218" t="str">
            <v>underfunded</v>
          </cell>
        </row>
        <row r="219">
          <cell r="D219">
            <v>100000</v>
          </cell>
          <cell r="F219" t="str">
            <v>failed</v>
          </cell>
          <cell r="R219" t="str">
            <v>drama</v>
          </cell>
          <cell r="U219">
            <v>31</v>
          </cell>
          <cell r="V219" t="str">
            <v>underfunded</v>
          </cell>
        </row>
        <row r="220">
          <cell r="D220">
            <v>5000</v>
          </cell>
          <cell r="F220" t="str">
            <v>failed</v>
          </cell>
          <cell r="R220" t="str">
            <v>drama</v>
          </cell>
          <cell r="U220">
            <v>60</v>
          </cell>
          <cell r="V220" t="str">
            <v>underfunded</v>
          </cell>
        </row>
        <row r="221">
          <cell r="D221">
            <v>50000</v>
          </cell>
          <cell r="F221" t="str">
            <v>failed</v>
          </cell>
          <cell r="R221" t="str">
            <v>drama</v>
          </cell>
          <cell r="U221">
            <v>31.964293981480296</v>
          </cell>
          <cell r="V221" t="str">
            <v>underfunded</v>
          </cell>
        </row>
        <row r="222">
          <cell r="D222">
            <v>50000</v>
          </cell>
          <cell r="F222" t="str">
            <v>failed</v>
          </cell>
          <cell r="R222" t="str">
            <v>drama</v>
          </cell>
          <cell r="U222">
            <v>41.193634259252576</v>
          </cell>
          <cell r="V222" t="str">
            <v>underfunded</v>
          </cell>
        </row>
        <row r="223">
          <cell r="D223">
            <v>50000</v>
          </cell>
          <cell r="F223" t="str">
            <v>failed</v>
          </cell>
          <cell r="R223" t="str">
            <v>drama</v>
          </cell>
          <cell r="U223">
            <v>59.958333333328483</v>
          </cell>
          <cell r="V223" t="str">
            <v>underfunded</v>
          </cell>
        </row>
        <row r="224">
          <cell r="D224">
            <v>1000</v>
          </cell>
          <cell r="F224" t="str">
            <v>failed</v>
          </cell>
          <cell r="R224" t="str">
            <v>drama</v>
          </cell>
          <cell r="U224">
            <v>58.34053240740468</v>
          </cell>
          <cell r="V224" t="str">
            <v>underfunded</v>
          </cell>
        </row>
        <row r="225">
          <cell r="D225">
            <v>1500000</v>
          </cell>
          <cell r="F225" t="str">
            <v>failed</v>
          </cell>
          <cell r="R225" t="str">
            <v>drama</v>
          </cell>
          <cell r="U225">
            <v>29.997106481481751</v>
          </cell>
          <cell r="V225" t="str">
            <v>underfunded</v>
          </cell>
        </row>
        <row r="226">
          <cell r="D226">
            <v>6000000</v>
          </cell>
          <cell r="F226" t="str">
            <v>failed</v>
          </cell>
          <cell r="R226" t="str">
            <v>drama</v>
          </cell>
          <cell r="U226">
            <v>60</v>
          </cell>
          <cell r="V226" t="str">
            <v>underfunded</v>
          </cell>
        </row>
        <row r="227">
          <cell r="D227">
            <v>200</v>
          </cell>
          <cell r="F227" t="str">
            <v>failed</v>
          </cell>
          <cell r="R227" t="str">
            <v>drama</v>
          </cell>
          <cell r="U227">
            <v>29.958333333335759</v>
          </cell>
          <cell r="V227" t="str">
            <v>underfunded</v>
          </cell>
        </row>
        <row r="228">
          <cell r="D228">
            <v>29000</v>
          </cell>
          <cell r="F228" t="str">
            <v>failed</v>
          </cell>
          <cell r="R228" t="str">
            <v>drama</v>
          </cell>
          <cell r="U228">
            <v>48.729120370371675</v>
          </cell>
          <cell r="V228" t="str">
            <v>underfunded</v>
          </cell>
        </row>
        <row r="229">
          <cell r="D229">
            <v>28000</v>
          </cell>
          <cell r="F229" t="str">
            <v>failed</v>
          </cell>
          <cell r="R229" t="str">
            <v>drama</v>
          </cell>
          <cell r="U229">
            <v>30</v>
          </cell>
          <cell r="V229" t="str">
            <v>underfunded</v>
          </cell>
        </row>
        <row r="230">
          <cell r="D230">
            <v>8000</v>
          </cell>
          <cell r="F230" t="str">
            <v>failed</v>
          </cell>
          <cell r="R230" t="str">
            <v>drama</v>
          </cell>
          <cell r="U230">
            <v>60</v>
          </cell>
          <cell r="V230" t="str">
            <v>underfunded</v>
          </cell>
        </row>
        <row r="231">
          <cell r="D231">
            <v>3000</v>
          </cell>
          <cell r="F231" t="str">
            <v>failed</v>
          </cell>
          <cell r="R231" t="str">
            <v>drama</v>
          </cell>
          <cell r="U231">
            <v>30</v>
          </cell>
          <cell r="V231" t="str">
            <v>underfunded</v>
          </cell>
        </row>
        <row r="232">
          <cell r="D232">
            <v>15000</v>
          </cell>
          <cell r="F232" t="str">
            <v>failed</v>
          </cell>
          <cell r="R232" t="str">
            <v>drama</v>
          </cell>
          <cell r="U232">
            <v>30</v>
          </cell>
          <cell r="V232" t="str">
            <v>underfunded</v>
          </cell>
        </row>
        <row r="233">
          <cell r="D233">
            <v>1500000</v>
          </cell>
          <cell r="F233" t="str">
            <v>failed</v>
          </cell>
          <cell r="R233" t="str">
            <v>drama</v>
          </cell>
          <cell r="U233">
            <v>30</v>
          </cell>
          <cell r="V233" t="str">
            <v>underfunded</v>
          </cell>
        </row>
        <row r="234">
          <cell r="D234">
            <v>4000</v>
          </cell>
          <cell r="F234" t="str">
            <v>failed</v>
          </cell>
          <cell r="R234" t="str">
            <v>drama</v>
          </cell>
          <cell r="U234">
            <v>30</v>
          </cell>
          <cell r="V234" t="str">
            <v>underfunded</v>
          </cell>
        </row>
        <row r="235">
          <cell r="D235">
            <v>350000</v>
          </cell>
          <cell r="F235" t="str">
            <v>failed</v>
          </cell>
          <cell r="R235" t="str">
            <v>drama</v>
          </cell>
          <cell r="U235">
            <v>30</v>
          </cell>
          <cell r="V235" t="str">
            <v>underfunded</v>
          </cell>
        </row>
        <row r="236">
          <cell r="D236">
            <v>1000</v>
          </cell>
          <cell r="F236" t="str">
            <v>failed</v>
          </cell>
          <cell r="R236" t="str">
            <v>drama</v>
          </cell>
          <cell r="U236">
            <v>40</v>
          </cell>
          <cell r="V236" t="str">
            <v>underfunded</v>
          </cell>
        </row>
        <row r="237">
          <cell r="D237">
            <v>10000</v>
          </cell>
          <cell r="F237" t="str">
            <v>failed</v>
          </cell>
          <cell r="R237" t="str">
            <v>drama</v>
          </cell>
          <cell r="U237">
            <v>30</v>
          </cell>
          <cell r="V237" t="str">
            <v>underfunded</v>
          </cell>
        </row>
        <row r="238">
          <cell r="D238">
            <v>150000</v>
          </cell>
          <cell r="F238" t="str">
            <v>failed</v>
          </cell>
          <cell r="R238" t="str">
            <v>drama</v>
          </cell>
          <cell r="U238">
            <v>52.915520833339542</v>
          </cell>
          <cell r="V238" t="str">
            <v>underfunded</v>
          </cell>
        </row>
        <row r="239">
          <cell r="D239">
            <v>15000</v>
          </cell>
          <cell r="F239" t="str">
            <v>failed</v>
          </cell>
          <cell r="R239" t="str">
            <v>drama</v>
          </cell>
          <cell r="U239">
            <v>60</v>
          </cell>
          <cell r="V239" t="str">
            <v>underfunded</v>
          </cell>
        </row>
        <row r="240">
          <cell r="D240">
            <v>26000</v>
          </cell>
          <cell r="F240" t="str">
            <v>failed</v>
          </cell>
          <cell r="R240" t="str">
            <v>drama</v>
          </cell>
          <cell r="U240">
            <v>20.412500000005821</v>
          </cell>
          <cell r="V240" t="str">
            <v>underfunded</v>
          </cell>
        </row>
        <row r="241">
          <cell r="D241">
            <v>1000</v>
          </cell>
          <cell r="F241" t="str">
            <v>failed</v>
          </cell>
          <cell r="R241" t="str">
            <v>drama</v>
          </cell>
          <cell r="U241">
            <v>19.389699074075907</v>
          </cell>
          <cell r="V241" t="str">
            <v>underfunded</v>
          </cell>
        </row>
        <row r="242">
          <cell r="D242">
            <v>15000</v>
          </cell>
          <cell r="F242" t="str">
            <v>successful</v>
          </cell>
          <cell r="R242" t="str">
            <v>documentary</v>
          </cell>
          <cell r="U242">
            <v>45</v>
          </cell>
          <cell r="V242" t="str">
            <v>funded</v>
          </cell>
        </row>
        <row r="243">
          <cell r="D243">
            <v>36400</v>
          </cell>
          <cell r="F243" t="str">
            <v>successful</v>
          </cell>
          <cell r="R243" t="str">
            <v>documentary</v>
          </cell>
          <cell r="U243">
            <v>45</v>
          </cell>
          <cell r="V243" t="str">
            <v>funded</v>
          </cell>
        </row>
        <row r="244">
          <cell r="D244">
            <v>13000</v>
          </cell>
          <cell r="F244" t="str">
            <v>successful</v>
          </cell>
          <cell r="R244" t="str">
            <v>documentary</v>
          </cell>
          <cell r="U244">
            <v>35</v>
          </cell>
          <cell r="V244" t="str">
            <v>funded</v>
          </cell>
        </row>
        <row r="245">
          <cell r="D245">
            <v>25000</v>
          </cell>
          <cell r="F245" t="str">
            <v>successful</v>
          </cell>
          <cell r="R245" t="str">
            <v>documentary</v>
          </cell>
          <cell r="U245">
            <v>30</v>
          </cell>
          <cell r="V245" t="str">
            <v>funded</v>
          </cell>
        </row>
        <row r="246">
          <cell r="D246">
            <v>3500</v>
          </cell>
          <cell r="F246" t="str">
            <v>successful</v>
          </cell>
          <cell r="R246" t="str">
            <v>documentary</v>
          </cell>
          <cell r="U246">
            <v>39.972233796295768</v>
          </cell>
          <cell r="V246" t="str">
            <v>funded</v>
          </cell>
        </row>
        <row r="247">
          <cell r="D247">
            <v>5000</v>
          </cell>
          <cell r="F247" t="str">
            <v>successful</v>
          </cell>
          <cell r="R247" t="str">
            <v>documentary</v>
          </cell>
          <cell r="U247">
            <v>30</v>
          </cell>
          <cell r="V247" t="str">
            <v>funded</v>
          </cell>
        </row>
        <row r="248">
          <cell r="D248">
            <v>5000</v>
          </cell>
          <cell r="F248" t="str">
            <v>successful</v>
          </cell>
          <cell r="R248" t="str">
            <v>documentary</v>
          </cell>
          <cell r="U248">
            <v>50.041666666664241</v>
          </cell>
          <cell r="V248" t="str">
            <v>funded</v>
          </cell>
        </row>
        <row r="249">
          <cell r="D249">
            <v>5000</v>
          </cell>
          <cell r="F249" t="str">
            <v>successful</v>
          </cell>
          <cell r="R249" t="str">
            <v>documentary</v>
          </cell>
          <cell r="U249">
            <v>36.547754629631527</v>
          </cell>
          <cell r="V249" t="str">
            <v>funded</v>
          </cell>
        </row>
        <row r="250">
          <cell r="D250">
            <v>85000</v>
          </cell>
          <cell r="F250" t="str">
            <v>successful</v>
          </cell>
          <cell r="R250" t="str">
            <v>documentary</v>
          </cell>
          <cell r="U250">
            <v>45</v>
          </cell>
          <cell r="V250" t="str">
            <v>funded</v>
          </cell>
        </row>
        <row r="251">
          <cell r="D251">
            <v>10000</v>
          </cell>
          <cell r="F251" t="str">
            <v>successful</v>
          </cell>
          <cell r="R251" t="str">
            <v>documentary</v>
          </cell>
          <cell r="U251">
            <v>79.812268518515339</v>
          </cell>
          <cell r="V251" t="str">
            <v>funded</v>
          </cell>
        </row>
        <row r="252">
          <cell r="D252">
            <v>30000</v>
          </cell>
          <cell r="F252" t="str">
            <v>successful</v>
          </cell>
          <cell r="R252" t="str">
            <v>documentary</v>
          </cell>
          <cell r="U252">
            <v>30</v>
          </cell>
          <cell r="V252" t="str">
            <v>funded</v>
          </cell>
        </row>
        <row r="253">
          <cell r="D253">
            <v>3500</v>
          </cell>
          <cell r="F253" t="str">
            <v>successful</v>
          </cell>
          <cell r="R253" t="str">
            <v>documentary</v>
          </cell>
          <cell r="U253">
            <v>32.004097222219571</v>
          </cell>
          <cell r="V253" t="str">
            <v>funded</v>
          </cell>
        </row>
        <row r="254">
          <cell r="D254">
            <v>5000</v>
          </cell>
          <cell r="F254" t="str">
            <v>successful</v>
          </cell>
          <cell r="R254" t="str">
            <v>documentary</v>
          </cell>
          <cell r="U254">
            <v>63.503263888887886</v>
          </cell>
          <cell r="V254" t="str">
            <v>funded</v>
          </cell>
        </row>
        <row r="255">
          <cell r="D255">
            <v>1500</v>
          </cell>
          <cell r="F255" t="str">
            <v>successful</v>
          </cell>
          <cell r="R255" t="str">
            <v>documentary</v>
          </cell>
          <cell r="U255">
            <v>30</v>
          </cell>
          <cell r="V255" t="str">
            <v>funded</v>
          </cell>
        </row>
        <row r="256">
          <cell r="D256">
            <v>24000</v>
          </cell>
          <cell r="F256" t="str">
            <v>successful</v>
          </cell>
          <cell r="R256" t="str">
            <v>documentary</v>
          </cell>
          <cell r="U256">
            <v>30.130671296297805</v>
          </cell>
          <cell r="V256" t="str">
            <v>funded</v>
          </cell>
        </row>
        <row r="257">
          <cell r="D257">
            <v>8000</v>
          </cell>
          <cell r="F257" t="str">
            <v>successful</v>
          </cell>
          <cell r="R257" t="str">
            <v>documentary</v>
          </cell>
          <cell r="U257">
            <v>29.958333333328483</v>
          </cell>
          <cell r="V257" t="str">
            <v>funded</v>
          </cell>
        </row>
        <row r="258">
          <cell r="D258">
            <v>13000</v>
          </cell>
          <cell r="F258" t="str">
            <v>successful</v>
          </cell>
          <cell r="R258" t="str">
            <v>documentary</v>
          </cell>
          <cell r="U258">
            <v>30</v>
          </cell>
          <cell r="V258" t="str">
            <v>funded</v>
          </cell>
        </row>
        <row r="259">
          <cell r="D259">
            <v>35000</v>
          </cell>
          <cell r="F259" t="str">
            <v>successful</v>
          </cell>
          <cell r="R259" t="str">
            <v>documentary</v>
          </cell>
          <cell r="U259">
            <v>30</v>
          </cell>
          <cell r="V259" t="str">
            <v>funded</v>
          </cell>
        </row>
        <row r="260">
          <cell r="D260">
            <v>30000</v>
          </cell>
          <cell r="F260" t="str">
            <v>successful</v>
          </cell>
          <cell r="R260" t="str">
            <v>documentary</v>
          </cell>
          <cell r="U260">
            <v>30</v>
          </cell>
          <cell r="V260" t="str">
            <v>funded</v>
          </cell>
        </row>
        <row r="261">
          <cell r="D261">
            <v>75000</v>
          </cell>
          <cell r="F261" t="str">
            <v>successful</v>
          </cell>
          <cell r="R261" t="str">
            <v>documentary</v>
          </cell>
          <cell r="U261">
            <v>30</v>
          </cell>
          <cell r="V261" t="str">
            <v>funded</v>
          </cell>
        </row>
        <row r="262">
          <cell r="D262">
            <v>10000</v>
          </cell>
          <cell r="F262" t="str">
            <v>successful</v>
          </cell>
          <cell r="R262" t="str">
            <v>documentary</v>
          </cell>
          <cell r="U262">
            <v>45.660428240742476</v>
          </cell>
          <cell r="V262" t="str">
            <v>funded</v>
          </cell>
        </row>
        <row r="263">
          <cell r="D263">
            <v>20000</v>
          </cell>
          <cell r="F263" t="str">
            <v>successful</v>
          </cell>
          <cell r="R263" t="str">
            <v>documentary</v>
          </cell>
          <cell r="U263">
            <v>49.736064814816928</v>
          </cell>
          <cell r="V263" t="str">
            <v>funded</v>
          </cell>
        </row>
        <row r="264">
          <cell r="D264">
            <v>2500</v>
          </cell>
          <cell r="F264" t="str">
            <v>successful</v>
          </cell>
          <cell r="R264" t="str">
            <v>documentary</v>
          </cell>
          <cell r="U264">
            <v>45</v>
          </cell>
          <cell r="V264" t="str">
            <v>funded</v>
          </cell>
        </row>
        <row r="265">
          <cell r="D265">
            <v>25000</v>
          </cell>
          <cell r="F265" t="str">
            <v>successful</v>
          </cell>
          <cell r="R265" t="str">
            <v>documentary</v>
          </cell>
          <cell r="U265">
            <v>30</v>
          </cell>
          <cell r="V265" t="str">
            <v>funded</v>
          </cell>
        </row>
        <row r="266">
          <cell r="D266">
            <v>5000</v>
          </cell>
          <cell r="F266" t="str">
            <v>successful</v>
          </cell>
          <cell r="R266" t="str">
            <v>documentary</v>
          </cell>
          <cell r="U266">
            <v>30</v>
          </cell>
          <cell r="V266" t="str">
            <v>funded</v>
          </cell>
        </row>
        <row r="267">
          <cell r="D267">
            <v>5000</v>
          </cell>
          <cell r="F267" t="str">
            <v>successful</v>
          </cell>
          <cell r="R267" t="str">
            <v>documentary</v>
          </cell>
          <cell r="U267">
            <v>41.598726851858373</v>
          </cell>
          <cell r="V267" t="str">
            <v>funded</v>
          </cell>
        </row>
        <row r="268">
          <cell r="D268">
            <v>1000</v>
          </cell>
          <cell r="F268" t="str">
            <v>successful</v>
          </cell>
          <cell r="R268" t="str">
            <v>documentary</v>
          </cell>
          <cell r="U268">
            <v>85.985567129624542</v>
          </cell>
          <cell r="V268" t="str">
            <v>funded</v>
          </cell>
        </row>
        <row r="269">
          <cell r="D269">
            <v>9850</v>
          </cell>
          <cell r="F269" t="str">
            <v>successful</v>
          </cell>
          <cell r="R269" t="str">
            <v>documentary</v>
          </cell>
          <cell r="U269">
            <v>30</v>
          </cell>
          <cell r="V269" t="str">
            <v>funded</v>
          </cell>
        </row>
        <row r="270">
          <cell r="D270">
            <v>5000</v>
          </cell>
          <cell r="F270" t="str">
            <v>successful</v>
          </cell>
          <cell r="R270" t="str">
            <v>documentary</v>
          </cell>
          <cell r="U270">
            <v>45.041666666664241</v>
          </cell>
          <cell r="V270" t="str">
            <v>funded</v>
          </cell>
        </row>
        <row r="271">
          <cell r="D271">
            <v>100000</v>
          </cell>
          <cell r="F271" t="str">
            <v>successful</v>
          </cell>
          <cell r="R271" t="str">
            <v>documentary</v>
          </cell>
          <cell r="U271">
            <v>30</v>
          </cell>
          <cell r="V271" t="str">
            <v>funded</v>
          </cell>
        </row>
        <row r="272">
          <cell r="D272">
            <v>2300</v>
          </cell>
          <cell r="F272" t="str">
            <v>successful</v>
          </cell>
          <cell r="R272" t="str">
            <v>documentary</v>
          </cell>
          <cell r="U272">
            <v>50.300115740741603</v>
          </cell>
          <cell r="V272" t="str">
            <v>funded</v>
          </cell>
        </row>
        <row r="273">
          <cell r="D273">
            <v>30000</v>
          </cell>
          <cell r="F273" t="str">
            <v>successful</v>
          </cell>
          <cell r="R273" t="str">
            <v>documentary</v>
          </cell>
          <cell r="U273">
            <v>29.233090277775773</v>
          </cell>
          <cell r="V273" t="str">
            <v>funded</v>
          </cell>
        </row>
        <row r="274">
          <cell r="D274">
            <v>3000</v>
          </cell>
          <cell r="F274" t="str">
            <v>successful</v>
          </cell>
          <cell r="R274" t="str">
            <v>documentary</v>
          </cell>
          <cell r="U274">
            <v>60.883668981485243</v>
          </cell>
          <cell r="V274" t="str">
            <v>funded</v>
          </cell>
        </row>
        <row r="275">
          <cell r="D275">
            <v>5000</v>
          </cell>
          <cell r="F275" t="str">
            <v>successful</v>
          </cell>
          <cell r="R275" t="str">
            <v>documentary</v>
          </cell>
          <cell r="U275">
            <v>30</v>
          </cell>
          <cell r="V275" t="str">
            <v>funded</v>
          </cell>
        </row>
        <row r="276">
          <cell r="D276">
            <v>4000</v>
          </cell>
          <cell r="F276" t="str">
            <v>successful</v>
          </cell>
          <cell r="R276" t="str">
            <v>documentary</v>
          </cell>
          <cell r="U276">
            <v>34.378599537041737</v>
          </cell>
          <cell r="V276" t="str">
            <v>funded</v>
          </cell>
        </row>
        <row r="277">
          <cell r="D277">
            <v>20000</v>
          </cell>
          <cell r="F277" t="str">
            <v>successful</v>
          </cell>
          <cell r="R277" t="str">
            <v>documentary</v>
          </cell>
          <cell r="U277">
            <v>30.041666666664241</v>
          </cell>
          <cell r="V277" t="str">
            <v>funded</v>
          </cell>
        </row>
        <row r="278">
          <cell r="D278">
            <v>4000</v>
          </cell>
          <cell r="F278" t="str">
            <v>successful</v>
          </cell>
          <cell r="R278" t="str">
            <v>documentary</v>
          </cell>
          <cell r="U278">
            <v>59.958333333335759</v>
          </cell>
          <cell r="V278" t="str">
            <v>funded</v>
          </cell>
        </row>
        <row r="279">
          <cell r="D279">
            <v>65000</v>
          </cell>
          <cell r="F279" t="str">
            <v>successful</v>
          </cell>
          <cell r="R279" t="str">
            <v>documentary</v>
          </cell>
          <cell r="U279">
            <v>30</v>
          </cell>
          <cell r="V279" t="str">
            <v>funded</v>
          </cell>
        </row>
        <row r="280">
          <cell r="D280">
            <v>27000</v>
          </cell>
          <cell r="F280" t="str">
            <v>successful</v>
          </cell>
          <cell r="R280" t="str">
            <v>documentary</v>
          </cell>
          <cell r="U280">
            <v>30</v>
          </cell>
          <cell r="V280" t="str">
            <v>funded</v>
          </cell>
        </row>
        <row r="281">
          <cell r="D281">
            <v>17000</v>
          </cell>
          <cell r="F281" t="str">
            <v>successful</v>
          </cell>
          <cell r="R281" t="str">
            <v>documentary</v>
          </cell>
          <cell r="U281">
            <v>33.839861111104256</v>
          </cell>
          <cell r="V281" t="str">
            <v>funded</v>
          </cell>
        </row>
        <row r="282">
          <cell r="D282">
            <v>75000</v>
          </cell>
          <cell r="F282" t="str">
            <v>successful</v>
          </cell>
          <cell r="R282" t="str">
            <v>documentary</v>
          </cell>
          <cell r="U282">
            <v>45</v>
          </cell>
          <cell r="V282" t="str">
            <v>funded</v>
          </cell>
        </row>
        <row r="283">
          <cell r="D283">
            <v>5500</v>
          </cell>
          <cell r="F283" t="str">
            <v>successful</v>
          </cell>
          <cell r="R283" t="str">
            <v>documentary</v>
          </cell>
          <cell r="U283">
            <v>85.646377314813435</v>
          </cell>
          <cell r="V283" t="str">
            <v>funded</v>
          </cell>
        </row>
        <row r="284">
          <cell r="D284">
            <v>45000</v>
          </cell>
          <cell r="F284" t="str">
            <v>successful</v>
          </cell>
          <cell r="R284" t="str">
            <v>documentary</v>
          </cell>
          <cell r="U284">
            <v>36.996620370366145</v>
          </cell>
          <cell r="V284" t="str">
            <v>funded</v>
          </cell>
        </row>
        <row r="285">
          <cell r="D285">
            <v>18000</v>
          </cell>
          <cell r="F285" t="str">
            <v>successful</v>
          </cell>
          <cell r="R285" t="str">
            <v>documentary</v>
          </cell>
          <cell r="U285">
            <v>19.497638888889924</v>
          </cell>
          <cell r="V285" t="str">
            <v>funded</v>
          </cell>
        </row>
        <row r="286">
          <cell r="D286">
            <v>40000</v>
          </cell>
          <cell r="F286" t="str">
            <v>successful</v>
          </cell>
          <cell r="R286" t="str">
            <v>documentary</v>
          </cell>
          <cell r="U286">
            <v>25</v>
          </cell>
          <cell r="V286" t="str">
            <v>funded</v>
          </cell>
        </row>
        <row r="287">
          <cell r="D287">
            <v>14000</v>
          </cell>
          <cell r="F287" t="str">
            <v>successful</v>
          </cell>
          <cell r="R287" t="str">
            <v>documentary</v>
          </cell>
          <cell r="U287">
            <v>30</v>
          </cell>
          <cell r="V287" t="str">
            <v>funded</v>
          </cell>
        </row>
        <row r="288">
          <cell r="D288">
            <v>15000</v>
          </cell>
          <cell r="F288" t="str">
            <v>successful</v>
          </cell>
          <cell r="R288" t="str">
            <v>documentary</v>
          </cell>
          <cell r="U288">
            <v>44.958333333335759</v>
          </cell>
          <cell r="V288" t="str">
            <v>funded</v>
          </cell>
        </row>
        <row r="289">
          <cell r="D289">
            <v>15000</v>
          </cell>
          <cell r="F289" t="str">
            <v>successful</v>
          </cell>
          <cell r="R289" t="str">
            <v>documentary</v>
          </cell>
          <cell r="U289">
            <v>30.888680555552128</v>
          </cell>
          <cell r="V289" t="str">
            <v>funded</v>
          </cell>
        </row>
        <row r="290">
          <cell r="D290">
            <v>50000</v>
          </cell>
          <cell r="F290" t="str">
            <v>successful</v>
          </cell>
          <cell r="R290" t="str">
            <v>documentary</v>
          </cell>
          <cell r="U290">
            <v>35</v>
          </cell>
          <cell r="V290" t="str">
            <v>funded</v>
          </cell>
        </row>
        <row r="291">
          <cell r="D291">
            <v>15000</v>
          </cell>
          <cell r="F291" t="str">
            <v>successful</v>
          </cell>
          <cell r="R291" t="str">
            <v>documentary</v>
          </cell>
          <cell r="U291">
            <v>30</v>
          </cell>
          <cell r="V291" t="str">
            <v>funded</v>
          </cell>
        </row>
        <row r="292">
          <cell r="D292">
            <v>4500</v>
          </cell>
          <cell r="F292" t="str">
            <v>successful</v>
          </cell>
          <cell r="R292" t="str">
            <v>documentary</v>
          </cell>
          <cell r="U292">
            <v>49.963460648148612</v>
          </cell>
          <cell r="V292" t="str">
            <v>funded</v>
          </cell>
        </row>
        <row r="293">
          <cell r="D293">
            <v>5000</v>
          </cell>
          <cell r="F293" t="str">
            <v>successful</v>
          </cell>
          <cell r="R293" t="str">
            <v>documentary</v>
          </cell>
          <cell r="U293">
            <v>18.231643518520286</v>
          </cell>
          <cell r="V293" t="str">
            <v>funded</v>
          </cell>
        </row>
        <row r="294">
          <cell r="D294">
            <v>75000</v>
          </cell>
          <cell r="F294" t="str">
            <v>successful</v>
          </cell>
          <cell r="R294" t="str">
            <v>documentary</v>
          </cell>
          <cell r="U294">
            <v>32.362743055557075</v>
          </cell>
          <cell r="V294" t="str">
            <v>funded</v>
          </cell>
        </row>
        <row r="295">
          <cell r="D295">
            <v>26000</v>
          </cell>
          <cell r="F295" t="str">
            <v>successful</v>
          </cell>
          <cell r="R295" t="str">
            <v>documentary</v>
          </cell>
          <cell r="U295">
            <v>30</v>
          </cell>
          <cell r="V295" t="str">
            <v>funded</v>
          </cell>
        </row>
        <row r="296">
          <cell r="D296">
            <v>5000</v>
          </cell>
          <cell r="F296" t="str">
            <v>successful</v>
          </cell>
          <cell r="R296" t="str">
            <v>documentary</v>
          </cell>
          <cell r="U296">
            <v>35.582245370365854</v>
          </cell>
          <cell r="V296" t="str">
            <v>funded</v>
          </cell>
        </row>
        <row r="297">
          <cell r="D297">
            <v>50000</v>
          </cell>
          <cell r="F297" t="str">
            <v>successful</v>
          </cell>
          <cell r="R297" t="str">
            <v>documentary</v>
          </cell>
          <cell r="U297">
            <v>59.995266203703068</v>
          </cell>
          <cell r="V297" t="str">
            <v>funded</v>
          </cell>
        </row>
        <row r="298">
          <cell r="D298">
            <v>25000</v>
          </cell>
          <cell r="F298" t="str">
            <v>successful</v>
          </cell>
          <cell r="R298" t="str">
            <v>documentary</v>
          </cell>
          <cell r="U298">
            <v>25</v>
          </cell>
          <cell r="V298" t="str">
            <v>funded</v>
          </cell>
        </row>
        <row r="299">
          <cell r="D299">
            <v>20000</v>
          </cell>
          <cell r="F299" t="str">
            <v>successful</v>
          </cell>
          <cell r="R299" t="str">
            <v>documentary</v>
          </cell>
          <cell r="U299">
            <v>35.437951388885267</v>
          </cell>
          <cell r="V299" t="str">
            <v>funded</v>
          </cell>
        </row>
        <row r="300">
          <cell r="D300">
            <v>126000</v>
          </cell>
          <cell r="F300" t="str">
            <v>successful</v>
          </cell>
          <cell r="R300" t="str">
            <v>documentary</v>
          </cell>
          <cell r="U300">
            <v>59.411481481482042</v>
          </cell>
          <cell r="V300" t="str">
            <v>funded</v>
          </cell>
        </row>
        <row r="301">
          <cell r="D301">
            <v>10000</v>
          </cell>
          <cell r="F301" t="str">
            <v>successful</v>
          </cell>
          <cell r="R301" t="str">
            <v>documentary</v>
          </cell>
          <cell r="U301">
            <v>30.041666666664241</v>
          </cell>
          <cell r="V301" t="str">
            <v>funded</v>
          </cell>
        </row>
        <row r="302">
          <cell r="D302">
            <v>25000</v>
          </cell>
          <cell r="F302" t="str">
            <v>successful</v>
          </cell>
          <cell r="R302" t="str">
            <v>documentary</v>
          </cell>
          <cell r="U302">
            <v>31</v>
          </cell>
          <cell r="V302" t="str">
            <v>funded</v>
          </cell>
        </row>
        <row r="303">
          <cell r="D303">
            <v>13000</v>
          </cell>
          <cell r="F303" t="str">
            <v>successful</v>
          </cell>
          <cell r="R303" t="str">
            <v>documentary</v>
          </cell>
          <cell r="U303">
            <v>39.958333333335759</v>
          </cell>
          <cell r="V303" t="str">
            <v>funded</v>
          </cell>
        </row>
        <row r="304">
          <cell r="D304">
            <v>10000</v>
          </cell>
          <cell r="F304" t="str">
            <v>successful</v>
          </cell>
          <cell r="R304" t="str">
            <v>documentary</v>
          </cell>
          <cell r="U304">
            <v>30</v>
          </cell>
          <cell r="V304" t="str">
            <v>funded</v>
          </cell>
        </row>
        <row r="305">
          <cell r="D305">
            <v>3000</v>
          </cell>
          <cell r="F305" t="str">
            <v>successful</v>
          </cell>
          <cell r="R305" t="str">
            <v>documentary</v>
          </cell>
          <cell r="U305">
            <v>30</v>
          </cell>
          <cell r="V305" t="str">
            <v>funded</v>
          </cell>
        </row>
        <row r="306">
          <cell r="D306">
            <v>3400</v>
          </cell>
          <cell r="F306" t="str">
            <v>successful</v>
          </cell>
          <cell r="R306" t="str">
            <v>documentary</v>
          </cell>
          <cell r="U306">
            <v>38.988460648150067</v>
          </cell>
          <cell r="V306" t="str">
            <v>funded</v>
          </cell>
        </row>
        <row r="307">
          <cell r="D307">
            <v>7500</v>
          </cell>
          <cell r="F307" t="str">
            <v>successful</v>
          </cell>
          <cell r="R307" t="str">
            <v>documentary</v>
          </cell>
          <cell r="U307">
            <v>30</v>
          </cell>
          <cell r="V307" t="str">
            <v>funded</v>
          </cell>
        </row>
        <row r="308">
          <cell r="D308">
            <v>1000</v>
          </cell>
          <cell r="F308" t="str">
            <v>successful</v>
          </cell>
          <cell r="R308" t="str">
            <v>documentary</v>
          </cell>
          <cell r="U308">
            <v>19.958333333335759</v>
          </cell>
          <cell r="V308" t="str">
            <v>funded</v>
          </cell>
        </row>
        <row r="309">
          <cell r="D309">
            <v>22000</v>
          </cell>
          <cell r="F309" t="str">
            <v>successful</v>
          </cell>
          <cell r="R309" t="str">
            <v>documentary</v>
          </cell>
          <cell r="U309">
            <v>30</v>
          </cell>
          <cell r="V309" t="str">
            <v>funded</v>
          </cell>
        </row>
        <row r="310">
          <cell r="D310">
            <v>12000</v>
          </cell>
          <cell r="F310" t="str">
            <v>successful</v>
          </cell>
          <cell r="R310" t="str">
            <v>documentary</v>
          </cell>
          <cell r="U310">
            <v>45</v>
          </cell>
          <cell r="V310" t="str">
            <v>funded</v>
          </cell>
        </row>
        <row r="311">
          <cell r="D311">
            <v>18000</v>
          </cell>
          <cell r="F311" t="str">
            <v>successful</v>
          </cell>
          <cell r="R311" t="str">
            <v>documentary</v>
          </cell>
          <cell r="U311">
            <v>21</v>
          </cell>
          <cell r="V311" t="str">
            <v>funded</v>
          </cell>
        </row>
        <row r="312">
          <cell r="D312">
            <v>1000</v>
          </cell>
          <cell r="F312" t="str">
            <v>successful</v>
          </cell>
          <cell r="R312" t="str">
            <v>documentary</v>
          </cell>
          <cell r="U312">
            <v>14.900196759263054</v>
          </cell>
          <cell r="V312" t="str">
            <v>funded</v>
          </cell>
        </row>
        <row r="313">
          <cell r="D313">
            <v>20000</v>
          </cell>
          <cell r="F313" t="str">
            <v>successful</v>
          </cell>
          <cell r="R313" t="str">
            <v>documentary</v>
          </cell>
          <cell r="U313">
            <v>41.112824074072705</v>
          </cell>
          <cell r="V313" t="str">
            <v>funded</v>
          </cell>
        </row>
        <row r="314">
          <cell r="D314">
            <v>8000</v>
          </cell>
          <cell r="F314" t="str">
            <v>successful</v>
          </cell>
          <cell r="R314" t="str">
            <v>documentary</v>
          </cell>
          <cell r="U314">
            <v>30</v>
          </cell>
          <cell r="V314" t="str">
            <v>funded</v>
          </cell>
        </row>
        <row r="315">
          <cell r="D315">
            <v>17000</v>
          </cell>
          <cell r="F315" t="str">
            <v>successful</v>
          </cell>
          <cell r="R315" t="str">
            <v>documentary</v>
          </cell>
          <cell r="U315">
            <v>44.438032407408173</v>
          </cell>
          <cell r="V315" t="str">
            <v>funded</v>
          </cell>
        </row>
        <row r="316">
          <cell r="D316">
            <v>1000</v>
          </cell>
          <cell r="F316" t="str">
            <v>successful</v>
          </cell>
          <cell r="R316" t="str">
            <v>documentary</v>
          </cell>
          <cell r="U316">
            <v>30</v>
          </cell>
          <cell r="V316" t="str">
            <v>funded</v>
          </cell>
        </row>
        <row r="317">
          <cell r="D317">
            <v>25000</v>
          </cell>
          <cell r="F317" t="str">
            <v>successful</v>
          </cell>
          <cell r="R317" t="str">
            <v>documentary</v>
          </cell>
          <cell r="U317">
            <v>30</v>
          </cell>
          <cell r="V317" t="str">
            <v>funded</v>
          </cell>
        </row>
        <row r="318">
          <cell r="D318">
            <v>15000</v>
          </cell>
          <cell r="F318" t="str">
            <v>successful</v>
          </cell>
          <cell r="R318" t="str">
            <v>documentary</v>
          </cell>
          <cell r="U318">
            <v>33.284062500002619</v>
          </cell>
          <cell r="V318" t="str">
            <v>funded</v>
          </cell>
        </row>
        <row r="319">
          <cell r="D319">
            <v>30000</v>
          </cell>
          <cell r="F319" t="str">
            <v>successful</v>
          </cell>
          <cell r="R319" t="str">
            <v>documentary</v>
          </cell>
          <cell r="U319">
            <v>30</v>
          </cell>
          <cell r="V319" t="str">
            <v>funded</v>
          </cell>
        </row>
        <row r="320">
          <cell r="D320">
            <v>5000</v>
          </cell>
          <cell r="F320" t="str">
            <v>successful</v>
          </cell>
          <cell r="R320" t="str">
            <v>documentary</v>
          </cell>
          <cell r="U320">
            <v>29.958333333335759</v>
          </cell>
          <cell r="V320" t="str">
            <v>funded</v>
          </cell>
        </row>
        <row r="321">
          <cell r="D321">
            <v>5000</v>
          </cell>
          <cell r="F321" t="str">
            <v>successful</v>
          </cell>
          <cell r="R321" t="str">
            <v>documentary</v>
          </cell>
          <cell r="U321">
            <v>87.494340277778974</v>
          </cell>
          <cell r="V321" t="str">
            <v>funded</v>
          </cell>
        </row>
        <row r="322">
          <cell r="D322">
            <v>20000</v>
          </cell>
          <cell r="F322" t="str">
            <v>successful</v>
          </cell>
          <cell r="R322" t="str">
            <v>documentary</v>
          </cell>
          <cell r="U322">
            <v>29.407025462962338</v>
          </cell>
          <cell r="V322" t="str">
            <v>funded</v>
          </cell>
        </row>
        <row r="323">
          <cell r="D323">
            <v>35000</v>
          </cell>
          <cell r="F323" t="str">
            <v>successful</v>
          </cell>
          <cell r="R323" t="str">
            <v>documentary</v>
          </cell>
          <cell r="U323">
            <v>35.041666666671517</v>
          </cell>
          <cell r="V323" t="str">
            <v>funded</v>
          </cell>
        </row>
        <row r="324">
          <cell r="D324">
            <v>25000</v>
          </cell>
          <cell r="F324" t="str">
            <v>successful</v>
          </cell>
          <cell r="R324" t="str">
            <v>documentary</v>
          </cell>
          <cell r="U324">
            <v>30</v>
          </cell>
          <cell r="V324" t="str">
            <v>funded</v>
          </cell>
        </row>
        <row r="325">
          <cell r="D325">
            <v>5400</v>
          </cell>
          <cell r="F325" t="str">
            <v>successful</v>
          </cell>
          <cell r="R325" t="str">
            <v>documentary</v>
          </cell>
          <cell r="U325">
            <v>28.011273148149485</v>
          </cell>
          <cell r="V325" t="str">
            <v>funded</v>
          </cell>
        </row>
        <row r="326">
          <cell r="D326">
            <v>8500</v>
          </cell>
          <cell r="F326" t="str">
            <v>successful</v>
          </cell>
          <cell r="R326" t="str">
            <v>documentary</v>
          </cell>
          <cell r="U326">
            <v>33</v>
          </cell>
          <cell r="V326" t="str">
            <v>funded</v>
          </cell>
        </row>
        <row r="327">
          <cell r="D327">
            <v>50000</v>
          </cell>
          <cell r="F327" t="str">
            <v>successful</v>
          </cell>
          <cell r="R327" t="str">
            <v>documentary</v>
          </cell>
          <cell r="U327">
            <v>35</v>
          </cell>
          <cell r="V327" t="str">
            <v>funded</v>
          </cell>
        </row>
        <row r="328">
          <cell r="D328">
            <v>150000</v>
          </cell>
          <cell r="F328" t="str">
            <v>successful</v>
          </cell>
          <cell r="R328" t="str">
            <v>documentary</v>
          </cell>
          <cell r="U328">
            <v>33.641365740739275</v>
          </cell>
          <cell r="V328" t="str">
            <v>funded</v>
          </cell>
        </row>
        <row r="329">
          <cell r="D329">
            <v>4000</v>
          </cell>
          <cell r="F329" t="str">
            <v>successful</v>
          </cell>
          <cell r="R329" t="str">
            <v>documentary</v>
          </cell>
          <cell r="U329">
            <v>27.098043981473893</v>
          </cell>
          <cell r="V329" t="str">
            <v>funded</v>
          </cell>
        </row>
        <row r="330">
          <cell r="D330">
            <v>75000</v>
          </cell>
          <cell r="F330" t="str">
            <v>successful</v>
          </cell>
          <cell r="R330" t="str">
            <v>documentary</v>
          </cell>
          <cell r="U330">
            <v>30.220046296301007</v>
          </cell>
          <cell r="V330" t="str">
            <v>funded</v>
          </cell>
        </row>
        <row r="331">
          <cell r="D331">
            <v>10000</v>
          </cell>
          <cell r="F331" t="str">
            <v>successful</v>
          </cell>
          <cell r="R331" t="str">
            <v>documentary</v>
          </cell>
          <cell r="U331">
            <v>23.69991898148146</v>
          </cell>
          <cell r="V331" t="str">
            <v>funded</v>
          </cell>
        </row>
        <row r="332">
          <cell r="D332">
            <v>35000</v>
          </cell>
          <cell r="F332" t="str">
            <v>successful</v>
          </cell>
          <cell r="R332" t="str">
            <v>documentary</v>
          </cell>
          <cell r="U332">
            <v>31.650196759263054</v>
          </cell>
          <cell r="V332" t="str">
            <v>funded</v>
          </cell>
        </row>
        <row r="333">
          <cell r="D333">
            <v>40000</v>
          </cell>
          <cell r="F333" t="str">
            <v>successful</v>
          </cell>
          <cell r="R333" t="str">
            <v>documentary</v>
          </cell>
          <cell r="U333">
            <v>31</v>
          </cell>
          <cell r="V333" t="str">
            <v>funded</v>
          </cell>
        </row>
        <row r="334">
          <cell r="D334">
            <v>100000</v>
          </cell>
          <cell r="F334" t="str">
            <v>successful</v>
          </cell>
          <cell r="R334" t="str">
            <v>documentary</v>
          </cell>
          <cell r="U334">
            <v>41.65304398148146</v>
          </cell>
          <cell r="V334" t="str">
            <v>funded</v>
          </cell>
        </row>
        <row r="335">
          <cell r="D335">
            <v>40000</v>
          </cell>
          <cell r="F335" t="str">
            <v>successful</v>
          </cell>
          <cell r="R335" t="str">
            <v>documentary</v>
          </cell>
          <cell r="U335">
            <v>29.958333333335759</v>
          </cell>
          <cell r="V335" t="str">
            <v>funded</v>
          </cell>
        </row>
        <row r="336">
          <cell r="D336">
            <v>10000</v>
          </cell>
          <cell r="F336" t="str">
            <v>successful</v>
          </cell>
          <cell r="R336" t="str">
            <v>documentary</v>
          </cell>
          <cell r="U336">
            <v>38.10929398148437</v>
          </cell>
          <cell r="V336" t="str">
            <v>funded</v>
          </cell>
        </row>
        <row r="337">
          <cell r="D337">
            <v>8500</v>
          </cell>
          <cell r="F337" t="str">
            <v>successful</v>
          </cell>
          <cell r="R337" t="str">
            <v>documentary</v>
          </cell>
          <cell r="U337">
            <v>31.179224537045229</v>
          </cell>
          <cell r="V337" t="str">
            <v>funded</v>
          </cell>
        </row>
        <row r="338">
          <cell r="D338">
            <v>25000</v>
          </cell>
          <cell r="F338" t="str">
            <v>successful</v>
          </cell>
          <cell r="R338" t="str">
            <v>documentary</v>
          </cell>
          <cell r="U338">
            <v>30.041666666664241</v>
          </cell>
          <cell r="V338" t="str">
            <v>funded</v>
          </cell>
        </row>
        <row r="339">
          <cell r="D339">
            <v>3000</v>
          </cell>
          <cell r="F339" t="str">
            <v>successful</v>
          </cell>
          <cell r="R339" t="str">
            <v>documentary</v>
          </cell>
          <cell r="U339">
            <v>29.958333333328483</v>
          </cell>
          <cell r="V339" t="str">
            <v>funded</v>
          </cell>
        </row>
        <row r="340">
          <cell r="D340">
            <v>15000</v>
          </cell>
          <cell r="F340" t="str">
            <v>successful</v>
          </cell>
          <cell r="R340" t="str">
            <v>documentary</v>
          </cell>
          <cell r="U340">
            <v>56.285995370373712</v>
          </cell>
          <cell r="V340" t="str">
            <v>funded</v>
          </cell>
        </row>
        <row r="341">
          <cell r="D341">
            <v>6000</v>
          </cell>
          <cell r="F341" t="str">
            <v>successful</v>
          </cell>
          <cell r="R341" t="str">
            <v>documentary</v>
          </cell>
          <cell r="U341">
            <v>30</v>
          </cell>
          <cell r="V341" t="str">
            <v>funded</v>
          </cell>
        </row>
        <row r="342">
          <cell r="D342">
            <v>35000</v>
          </cell>
          <cell r="F342" t="str">
            <v>successful</v>
          </cell>
          <cell r="R342" t="str">
            <v>documentary</v>
          </cell>
          <cell r="U342">
            <v>30.205937499995343</v>
          </cell>
          <cell r="V342" t="str">
            <v>funded</v>
          </cell>
        </row>
        <row r="343">
          <cell r="D343">
            <v>3500</v>
          </cell>
          <cell r="F343" t="str">
            <v>successful</v>
          </cell>
          <cell r="R343" t="str">
            <v>documentary</v>
          </cell>
          <cell r="U343">
            <v>18.286365740743349</v>
          </cell>
          <cell r="V343" t="str">
            <v>funded</v>
          </cell>
        </row>
        <row r="344">
          <cell r="D344">
            <v>55000</v>
          </cell>
          <cell r="F344" t="str">
            <v>successful</v>
          </cell>
          <cell r="R344" t="str">
            <v>documentary</v>
          </cell>
          <cell r="U344">
            <v>30</v>
          </cell>
          <cell r="V344" t="str">
            <v>funded</v>
          </cell>
        </row>
        <row r="345">
          <cell r="D345">
            <v>30000</v>
          </cell>
          <cell r="F345" t="str">
            <v>successful</v>
          </cell>
          <cell r="R345" t="str">
            <v>documentary</v>
          </cell>
          <cell r="U345">
            <v>30.387210648150358</v>
          </cell>
          <cell r="V345" t="str">
            <v>funded</v>
          </cell>
        </row>
        <row r="346">
          <cell r="D346">
            <v>33500</v>
          </cell>
          <cell r="F346" t="str">
            <v>successful</v>
          </cell>
          <cell r="R346" t="str">
            <v>documentary</v>
          </cell>
          <cell r="U346">
            <v>44.126226851847605</v>
          </cell>
          <cell r="V346" t="str">
            <v>funded</v>
          </cell>
        </row>
        <row r="347">
          <cell r="D347">
            <v>14500</v>
          </cell>
          <cell r="F347" t="str">
            <v>successful</v>
          </cell>
          <cell r="R347" t="str">
            <v>documentary</v>
          </cell>
          <cell r="U347">
            <v>30</v>
          </cell>
          <cell r="V347" t="str">
            <v>funded</v>
          </cell>
        </row>
        <row r="348">
          <cell r="D348">
            <v>10000</v>
          </cell>
          <cell r="F348" t="str">
            <v>successful</v>
          </cell>
          <cell r="R348" t="str">
            <v>documentary</v>
          </cell>
          <cell r="U348">
            <v>30</v>
          </cell>
          <cell r="V348" t="str">
            <v>funded</v>
          </cell>
        </row>
        <row r="349">
          <cell r="D349">
            <v>40000</v>
          </cell>
          <cell r="F349" t="str">
            <v>successful</v>
          </cell>
          <cell r="R349" t="str">
            <v>documentary</v>
          </cell>
          <cell r="U349">
            <v>30.041666666671517</v>
          </cell>
          <cell r="V349" t="str">
            <v>funded</v>
          </cell>
        </row>
        <row r="350">
          <cell r="D350">
            <v>10000</v>
          </cell>
          <cell r="F350" t="str">
            <v>successful</v>
          </cell>
          <cell r="R350" t="str">
            <v>documentary</v>
          </cell>
          <cell r="U350">
            <v>30</v>
          </cell>
          <cell r="V350" t="str">
            <v>funded</v>
          </cell>
        </row>
        <row r="351">
          <cell r="D351">
            <v>11260</v>
          </cell>
          <cell r="F351" t="str">
            <v>successful</v>
          </cell>
          <cell r="R351" t="str">
            <v>documentary</v>
          </cell>
          <cell r="U351">
            <v>30</v>
          </cell>
          <cell r="V351" t="str">
            <v>funded</v>
          </cell>
        </row>
        <row r="352">
          <cell r="D352">
            <v>25000</v>
          </cell>
          <cell r="F352" t="str">
            <v>successful</v>
          </cell>
          <cell r="R352" t="str">
            <v>documentary</v>
          </cell>
          <cell r="U352">
            <v>38.099895833336632</v>
          </cell>
          <cell r="V352" t="str">
            <v>funded</v>
          </cell>
        </row>
        <row r="353">
          <cell r="D353">
            <v>34000</v>
          </cell>
          <cell r="F353" t="str">
            <v>successful</v>
          </cell>
          <cell r="R353" t="str">
            <v>documentary</v>
          </cell>
          <cell r="U353">
            <v>39.958333333343035</v>
          </cell>
          <cell r="V353" t="str">
            <v>funded</v>
          </cell>
        </row>
        <row r="354">
          <cell r="D354">
            <v>10000</v>
          </cell>
          <cell r="F354" t="str">
            <v>successful</v>
          </cell>
          <cell r="R354" t="str">
            <v>documentary</v>
          </cell>
          <cell r="U354">
            <v>30</v>
          </cell>
          <cell r="V354" t="str">
            <v>funded</v>
          </cell>
        </row>
        <row r="355">
          <cell r="D355">
            <v>58425</v>
          </cell>
          <cell r="F355" t="str">
            <v>successful</v>
          </cell>
          <cell r="R355" t="str">
            <v>documentary</v>
          </cell>
          <cell r="U355">
            <v>30.041666666656965</v>
          </cell>
          <cell r="V355" t="str">
            <v>funded</v>
          </cell>
        </row>
        <row r="356">
          <cell r="D356">
            <v>3500</v>
          </cell>
          <cell r="F356" t="str">
            <v>successful</v>
          </cell>
          <cell r="R356" t="str">
            <v>documentary</v>
          </cell>
          <cell r="U356">
            <v>29.958333333328483</v>
          </cell>
          <cell r="V356" t="str">
            <v>funded</v>
          </cell>
        </row>
        <row r="357">
          <cell r="D357">
            <v>35000</v>
          </cell>
          <cell r="F357" t="str">
            <v>successful</v>
          </cell>
          <cell r="R357" t="str">
            <v>documentary</v>
          </cell>
          <cell r="U357">
            <v>31.041666666664241</v>
          </cell>
          <cell r="V357" t="str">
            <v>funded</v>
          </cell>
        </row>
        <row r="358">
          <cell r="D358">
            <v>7500</v>
          </cell>
          <cell r="F358" t="str">
            <v>successful</v>
          </cell>
          <cell r="R358" t="str">
            <v>documentary</v>
          </cell>
          <cell r="U358">
            <v>29.958333333335759</v>
          </cell>
          <cell r="V358" t="str">
            <v>funded</v>
          </cell>
        </row>
        <row r="359">
          <cell r="D359">
            <v>15000</v>
          </cell>
          <cell r="F359" t="str">
            <v>successful</v>
          </cell>
          <cell r="R359" t="str">
            <v>documentary</v>
          </cell>
          <cell r="U359">
            <v>40</v>
          </cell>
          <cell r="V359" t="str">
            <v>funded</v>
          </cell>
        </row>
        <row r="360">
          <cell r="D360">
            <v>50000</v>
          </cell>
          <cell r="F360" t="str">
            <v>successful</v>
          </cell>
          <cell r="R360" t="str">
            <v>documentary</v>
          </cell>
          <cell r="U360">
            <v>28.764803240745096</v>
          </cell>
          <cell r="V360" t="str">
            <v>funded</v>
          </cell>
        </row>
        <row r="361">
          <cell r="D361">
            <v>24200</v>
          </cell>
          <cell r="F361" t="str">
            <v>successful</v>
          </cell>
          <cell r="R361" t="str">
            <v>documentary</v>
          </cell>
          <cell r="U361">
            <v>22.146180555559113</v>
          </cell>
          <cell r="V361" t="str">
            <v>funded</v>
          </cell>
        </row>
        <row r="362">
          <cell r="D362">
            <v>12000</v>
          </cell>
          <cell r="F362" t="str">
            <v>successful</v>
          </cell>
          <cell r="R362" t="str">
            <v>documentary</v>
          </cell>
          <cell r="U362">
            <v>44.234722222216078</v>
          </cell>
          <cell r="V362" t="str">
            <v>funded</v>
          </cell>
        </row>
        <row r="363">
          <cell r="D363">
            <v>35000</v>
          </cell>
          <cell r="F363" t="str">
            <v>successful</v>
          </cell>
          <cell r="R363" t="str">
            <v>documentary</v>
          </cell>
          <cell r="U363">
            <v>30.041666666671517</v>
          </cell>
          <cell r="V363" t="str">
            <v>funded</v>
          </cell>
        </row>
        <row r="364">
          <cell r="D364">
            <v>9665</v>
          </cell>
          <cell r="F364" t="str">
            <v>successful</v>
          </cell>
          <cell r="R364" t="str">
            <v>documentary</v>
          </cell>
          <cell r="U364">
            <v>21.789456018515921</v>
          </cell>
          <cell r="V364" t="str">
            <v>funded</v>
          </cell>
        </row>
        <row r="365">
          <cell r="D365">
            <v>8925</v>
          </cell>
          <cell r="F365" t="str">
            <v>successful</v>
          </cell>
          <cell r="R365" t="str">
            <v>documentary</v>
          </cell>
          <cell r="U365">
            <v>45.062314814815181</v>
          </cell>
          <cell r="V365" t="str">
            <v>funded</v>
          </cell>
        </row>
        <row r="366">
          <cell r="D366">
            <v>7000</v>
          </cell>
          <cell r="F366" t="str">
            <v>successful</v>
          </cell>
          <cell r="R366" t="str">
            <v>documentary</v>
          </cell>
          <cell r="U366">
            <v>30.306342592593865</v>
          </cell>
          <cell r="V366" t="str">
            <v>funded</v>
          </cell>
        </row>
        <row r="367">
          <cell r="D367">
            <v>15000</v>
          </cell>
          <cell r="F367" t="str">
            <v>successful</v>
          </cell>
          <cell r="R367" t="str">
            <v>documentary</v>
          </cell>
          <cell r="U367">
            <v>30</v>
          </cell>
          <cell r="V367" t="str">
            <v>funded</v>
          </cell>
        </row>
        <row r="368">
          <cell r="D368">
            <v>38000</v>
          </cell>
          <cell r="F368" t="str">
            <v>successful</v>
          </cell>
          <cell r="R368" t="str">
            <v>documentary</v>
          </cell>
          <cell r="U368">
            <v>30</v>
          </cell>
          <cell r="V368" t="str">
            <v>funded</v>
          </cell>
        </row>
        <row r="369">
          <cell r="D369">
            <v>10000</v>
          </cell>
          <cell r="F369" t="str">
            <v>successful</v>
          </cell>
          <cell r="R369" t="str">
            <v>documentary</v>
          </cell>
          <cell r="U369">
            <v>39.630347222220735</v>
          </cell>
          <cell r="V369" t="str">
            <v>funded</v>
          </cell>
        </row>
        <row r="370">
          <cell r="D370">
            <v>12500</v>
          </cell>
          <cell r="F370" t="str">
            <v>successful</v>
          </cell>
          <cell r="R370" t="str">
            <v>documentary</v>
          </cell>
          <cell r="U370">
            <v>34.958333333328483</v>
          </cell>
          <cell r="V370" t="str">
            <v>funded</v>
          </cell>
        </row>
        <row r="371">
          <cell r="D371">
            <v>6500</v>
          </cell>
          <cell r="F371" t="str">
            <v>successful</v>
          </cell>
          <cell r="R371" t="str">
            <v>documentary</v>
          </cell>
          <cell r="U371">
            <v>30</v>
          </cell>
          <cell r="V371" t="str">
            <v>funded</v>
          </cell>
        </row>
        <row r="372">
          <cell r="D372">
            <v>25000</v>
          </cell>
          <cell r="F372" t="str">
            <v>successful</v>
          </cell>
          <cell r="R372" t="str">
            <v>documentary</v>
          </cell>
          <cell r="U372">
            <v>30</v>
          </cell>
          <cell r="V372" t="str">
            <v>funded</v>
          </cell>
        </row>
        <row r="373">
          <cell r="D373">
            <v>150000</v>
          </cell>
          <cell r="F373" t="str">
            <v>successful</v>
          </cell>
          <cell r="R373" t="str">
            <v>documentary</v>
          </cell>
          <cell r="U373">
            <v>45</v>
          </cell>
          <cell r="V373" t="str">
            <v>funded</v>
          </cell>
        </row>
        <row r="374">
          <cell r="D374">
            <v>300</v>
          </cell>
          <cell r="F374" t="str">
            <v>successful</v>
          </cell>
          <cell r="R374" t="str">
            <v>documentary</v>
          </cell>
          <cell r="U374">
            <v>40.089768518519122</v>
          </cell>
          <cell r="V374" t="str">
            <v>funded</v>
          </cell>
        </row>
        <row r="375">
          <cell r="D375">
            <v>7500</v>
          </cell>
          <cell r="F375" t="str">
            <v>successful</v>
          </cell>
          <cell r="R375" t="str">
            <v>documentary</v>
          </cell>
          <cell r="U375">
            <v>30</v>
          </cell>
          <cell r="V375" t="str">
            <v>funded</v>
          </cell>
        </row>
        <row r="376">
          <cell r="D376">
            <v>6000</v>
          </cell>
          <cell r="F376" t="str">
            <v>successful</v>
          </cell>
          <cell r="R376" t="str">
            <v>documentary</v>
          </cell>
          <cell r="U376">
            <v>45</v>
          </cell>
          <cell r="V376" t="str">
            <v>funded</v>
          </cell>
        </row>
        <row r="377">
          <cell r="D377">
            <v>500</v>
          </cell>
          <cell r="F377" t="str">
            <v>successful</v>
          </cell>
          <cell r="R377" t="str">
            <v>documentary</v>
          </cell>
          <cell r="U377">
            <v>41.735752314816636</v>
          </cell>
          <cell r="V377" t="str">
            <v>funded</v>
          </cell>
        </row>
        <row r="378">
          <cell r="D378">
            <v>2450</v>
          </cell>
          <cell r="F378" t="str">
            <v>successful</v>
          </cell>
          <cell r="R378" t="str">
            <v>documentary</v>
          </cell>
          <cell r="U378">
            <v>31</v>
          </cell>
          <cell r="V378" t="str">
            <v>funded</v>
          </cell>
        </row>
        <row r="379">
          <cell r="D379">
            <v>12000</v>
          </cell>
          <cell r="F379" t="str">
            <v>successful</v>
          </cell>
          <cell r="R379" t="str">
            <v>documentary</v>
          </cell>
          <cell r="U379">
            <v>30.041574074079108</v>
          </cell>
          <cell r="V379" t="str">
            <v>funded</v>
          </cell>
        </row>
        <row r="380">
          <cell r="D380">
            <v>3000</v>
          </cell>
          <cell r="F380" t="str">
            <v>successful</v>
          </cell>
          <cell r="R380" t="str">
            <v>documentary</v>
          </cell>
          <cell r="U380">
            <v>24.422592592585715</v>
          </cell>
          <cell r="V380" t="str">
            <v>funded</v>
          </cell>
        </row>
        <row r="381">
          <cell r="D381">
            <v>15000</v>
          </cell>
          <cell r="F381" t="str">
            <v>successful</v>
          </cell>
          <cell r="R381" t="str">
            <v>documentary</v>
          </cell>
          <cell r="U381">
            <v>45</v>
          </cell>
          <cell r="V381" t="str">
            <v>funded</v>
          </cell>
        </row>
        <row r="382">
          <cell r="D382">
            <v>4000</v>
          </cell>
          <cell r="F382" t="str">
            <v>successful</v>
          </cell>
          <cell r="R382" t="str">
            <v>documentary</v>
          </cell>
          <cell r="U382">
            <v>25</v>
          </cell>
          <cell r="V382" t="str">
            <v>funded</v>
          </cell>
        </row>
        <row r="383">
          <cell r="D383">
            <v>25000</v>
          </cell>
          <cell r="F383" t="str">
            <v>successful</v>
          </cell>
          <cell r="R383" t="str">
            <v>documentary</v>
          </cell>
          <cell r="U383">
            <v>34.510219907409919</v>
          </cell>
          <cell r="V383" t="str">
            <v>funded</v>
          </cell>
        </row>
        <row r="384">
          <cell r="D384">
            <v>600</v>
          </cell>
          <cell r="F384" t="str">
            <v>successful</v>
          </cell>
          <cell r="R384" t="str">
            <v>documentary</v>
          </cell>
          <cell r="U384">
            <v>14</v>
          </cell>
          <cell r="V384" t="str">
            <v>funded</v>
          </cell>
        </row>
        <row r="385">
          <cell r="D385">
            <v>999</v>
          </cell>
          <cell r="F385" t="str">
            <v>successful</v>
          </cell>
          <cell r="R385" t="str">
            <v>documentary</v>
          </cell>
          <cell r="U385">
            <v>23</v>
          </cell>
          <cell r="V385" t="str">
            <v>funded</v>
          </cell>
        </row>
        <row r="386">
          <cell r="D386">
            <v>20000</v>
          </cell>
          <cell r="F386" t="str">
            <v>successful</v>
          </cell>
          <cell r="R386" t="str">
            <v>documentary</v>
          </cell>
          <cell r="U386">
            <v>30</v>
          </cell>
          <cell r="V386" t="str">
            <v>funded</v>
          </cell>
        </row>
        <row r="387">
          <cell r="D387">
            <v>25000</v>
          </cell>
          <cell r="F387" t="str">
            <v>successful</v>
          </cell>
          <cell r="R387" t="str">
            <v>documentary</v>
          </cell>
          <cell r="U387">
            <v>30.041666666671517</v>
          </cell>
          <cell r="V387" t="str">
            <v>funded</v>
          </cell>
        </row>
        <row r="388">
          <cell r="D388">
            <v>600</v>
          </cell>
          <cell r="F388" t="str">
            <v>successful</v>
          </cell>
          <cell r="R388" t="str">
            <v>documentary</v>
          </cell>
          <cell r="U388">
            <v>15</v>
          </cell>
          <cell r="V388" t="str">
            <v>funded</v>
          </cell>
        </row>
        <row r="389">
          <cell r="D389">
            <v>38000</v>
          </cell>
          <cell r="F389" t="str">
            <v>successful</v>
          </cell>
          <cell r="R389" t="str">
            <v>documentary</v>
          </cell>
          <cell r="U389">
            <v>30.573402777779847</v>
          </cell>
          <cell r="V389" t="str">
            <v>funded</v>
          </cell>
        </row>
        <row r="390">
          <cell r="D390">
            <v>5000</v>
          </cell>
          <cell r="F390" t="str">
            <v>successful</v>
          </cell>
          <cell r="R390" t="str">
            <v>documentary</v>
          </cell>
          <cell r="U390">
            <v>30</v>
          </cell>
          <cell r="V390" t="str">
            <v>funded</v>
          </cell>
        </row>
        <row r="391">
          <cell r="D391">
            <v>68000</v>
          </cell>
          <cell r="F391" t="str">
            <v>successful</v>
          </cell>
          <cell r="R391" t="str">
            <v>documentary</v>
          </cell>
          <cell r="U391">
            <v>31.894560185188311</v>
          </cell>
          <cell r="V391" t="str">
            <v>funded</v>
          </cell>
        </row>
        <row r="392">
          <cell r="D392">
            <v>1000</v>
          </cell>
          <cell r="F392" t="str">
            <v>successful</v>
          </cell>
          <cell r="R392" t="str">
            <v>documentary</v>
          </cell>
          <cell r="U392">
            <v>20</v>
          </cell>
          <cell r="V392" t="str">
            <v>funded</v>
          </cell>
        </row>
        <row r="393">
          <cell r="D393">
            <v>20000</v>
          </cell>
          <cell r="F393" t="str">
            <v>successful</v>
          </cell>
          <cell r="R393" t="str">
            <v>documentary</v>
          </cell>
          <cell r="U393">
            <v>29.998715277775773</v>
          </cell>
          <cell r="V393" t="str">
            <v>funded</v>
          </cell>
        </row>
        <row r="394">
          <cell r="D394">
            <v>18500</v>
          </cell>
          <cell r="F394" t="str">
            <v>successful</v>
          </cell>
          <cell r="R394" t="str">
            <v>documentary</v>
          </cell>
          <cell r="U394">
            <v>30.407743055555329</v>
          </cell>
          <cell r="V394" t="str">
            <v>funded</v>
          </cell>
        </row>
        <row r="395">
          <cell r="D395">
            <v>50000</v>
          </cell>
          <cell r="F395" t="str">
            <v>successful</v>
          </cell>
          <cell r="R395" t="str">
            <v>documentary</v>
          </cell>
          <cell r="U395">
            <v>31</v>
          </cell>
          <cell r="V395" t="str">
            <v>funded</v>
          </cell>
        </row>
        <row r="396">
          <cell r="D396">
            <v>4700</v>
          </cell>
          <cell r="F396" t="str">
            <v>successful</v>
          </cell>
          <cell r="R396" t="str">
            <v>documentary</v>
          </cell>
          <cell r="U396">
            <v>59.958333333335759</v>
          </cell>
          <cell r="V396" t="str">
            <v>funded</v>
          </cell>
        </row>
        <row r="397">
          <cell r="D397">
            <v>10000</v>
          </cell>
          <cell r="F397" t="str">
            <v>successful</v>
          </cell>
          <cell r="R397" t="str">
            <v>documentary</v>
          </cell>
          <cell r="U397">
            <v>35.987962962964957</v>
          </cell>
          <cell r="V397" t="str">
            <v>funded</v>
          </cell>
        </row>
        <row r="398">
          <cell r="D398">
            <v>15000</v>
          </cell>
          <cell r="F398" t="str">
            <v>successful</v>
          </cell>
          <cell r="R398" t="str">
            <v>documentary</v>
          </cell>
          <cell r="U398">
            <v>15</v>
          </cell>
          <cell r="V398" t="str">
            <v>funded</v>
          </cell>
        </row>
        <row r="399">
          <cell r="D399">
            <v>12444</v>
          </cell>
          <cell r="F399" t="str">
            <v>successful</v>
          </cell>
          <cell r="R399" t="str">
            <v>documentary</v>
          </cell>
          <cell r="U399">
            <v>42.379120370365854</v>
          </cell>
          <cell r="V399" t="str">
            <v>funded</v>
          </cell>
        </row>
        <row r="400">
          <cell r="D400">
            <v>7500</v>
          </cell>
          <cell r="F400" t="str">
            <v>successful</v>
          </cell>
          <cell r="R400" t="str">
            <v>documentary</v>
          </cell>
          <cell r="U400">
            <v>45</v>
          </cell>
          <cell r="V400" t="str">
            <v>funded</v>
          </cell>
        </row>
        <row r="401">
          <cell r="D401">
            <v>20000</v>
          </cell>
          <cell r="F401" t="str">
            <v>successful</v>
          </cell>
          <cell r="R401" t="str">
            <v>documentary</v>
          </cell>
          <cell r="U401">
            <v>30.624224537037662</v>
          </cell>
          <cell r="V401" t="str">
            <v>funded</v>
          </cell>
        </row>
        <row r="402">
          <cell r="D402">
            <v>10000</v>
          </cell>
          <cell r="F402" t="str">
            <v>successful</v>
          </cell>
          <cell r="R402" t="str">
            <v>documentary</v>
          </cell>
          <cell r="U402">
            <v>30.509872685186565</v>
          </cell>
          <cell r="V402" t="str">
            <v>funded</v>
          </cell>
        </row>
        <row r="403">
          <cell r="D403">
            <v>50000</v>
          </cell>
          <cell r="F403" t="str">
            <v>successful</v>
          </cell>
          <cell r="R403" t="str">
            <v>documentary</v>
          </cell>
          <cell r="U403">
            <v>30</v>
          </cell>
          <cell r="V403" t="str">
            <v>funded</v>
          </cell>
        </row>
        <row r="404">
          <cell r="D404">
            <v>2000</v>
          </cell>
          <cell r="F404" t="str">
            <v>successful</v>
          </cell>
          <cell r="R404" t="str">
            <v>documentary</v>
          </cell>
          <cell r="U404">
            <v>21.041666666671517</v>
          </cell>
          <cell r="V404" t="str">
            <v>funded</v>
          </cell>
        </row>
        <row r="405">
          <cell r="D405">
            <v>5000</v>
          </cell>
          <cell r="F405" t="str">
            <v>successful</v>
          </cell>
          <cell r="R405" t="str">
            <v>documentary</v>
          </cell>
          <cell r="U405">
            <v>46.986562500002037</v>
          </cell>
          <cell r="V405" t="str">
            <v>funded</v>
          </cell>
        </row>
        <row r="406">
          <cell r="D406">
            <v>35000</v>
          </cell>
          <cell r="F406" t="str">
            <v>successful</v>
          </cell>
          <cell r="R406" t="str">
            <v>documentary</v>
          </cell>
          <cell r="U406">
            <v>29.333078703697538</v>
          </cell>
          <cell r="V406" t="str">
            <v>funded</v>
          </cell>
        </row>
        <row r="407">
          <cell r="D407">
            <v>2820</v>
          </cell>
          <cell r="F407" t="str">
            <v>successful</v>
          </cell>
          <cell r="R407" t="str">
            <v>documentary</v>
          </cell>
          <cell r="U407">
            <v>30</v>
          </cell>
          <cell r="V407" t="str">
            <v>funded</v>
          </cell>
        </row>
        <row r="408">
          <cell r="D408">
            <v>2800</v>
          </cell>
          <cell r="F408" t="str">
            <v>successful</v>
          </cell>
          <cell r="R408" t="str">
            <v>documentary</v>
          </cell>
          <cell r="U408">
            <v>34.08684027777781</v>
          </cell>
          <cell r="V408" t="str">
            <v>funded</v>
          </cell>
        </row>
        <row r="409">
          <cell r="D409">
            <v>2000</v>
          </cell>
          <cell r="F409" t="str">
            <v>successful</v>
          </cell>
          <cell r="R409" t="str">
            <v>documentary</v>
          </cell>
          <cell r="U409">
            <v>60.041666666671517</v>
          </cell>
          <cell r="V409" t="str">
            <v>funded</v>
          </cell>
        </row>
        <row r="410">
          <cell r="D410">
            <v>6000</v>
          </cell>
          <cell r="F410" t="str">
            <v>successful</v>
          </cell>
          <cell r="R410" t="str">
            <v>documentary</v>
          </cell>
          <cell r="U410">
            <v>40.041666666664241</v>
          </cell>
          <cell r="V410" t="str">
            <v>funded</v>
          </cell>
        </row>
        <row r="411">
          <cell r="D411">
            <v>500</v>
          </cell>
          <cell r="F411" t="str">
            <v>successful</v>
          </cell>
          <cell r="R411" t="str">
            <v>documentary</v>
          </cell>
          <cell r="U411">
            <v>30</v>
          </cell>
          <cell r="V411" t="str">
            <v>funded</v>
          </cell>
        </row>
        <row r="412">
          <cell r="D412">
            <v>1000</v>
          </cell>
          <cell r="F412" t="str">
            <v>successful</v>
          </cell>
          <cell r="R412" t="str">
            <v>documentary</v>
          </cell>
          <cell r="U412">
            <v>60</v>
          </cell>
          <cell r="V412" t="str">
            <v>funded</v>
          </cell>
        </row>
        <row r="413">
          <cell r="D413">
            <v>30000</v>
          </cell>
          <cell r="F413" t="str">
            <v>successful</v>
          </cell>
          <cell r="R413" t="str">
            <v>documentary</v>
          </cell>
          <cell r="U413">
            <v>32.032361111116188</v>
          </cell>
          <cell r="V413" t="str">
            <v>funded</v>
          </cell>
        </row>
        <row r="414">
          <cell r="D414">
            <v>2500</v>
          </cell>
          <cell r="F414" t="str">
            <v>successful</v>
          </cell>
          <cell r="R414" t="str">
            <v>documentary</v>
          </cell>
          <cell r="U414">
            <v>16</v>
          </cell>
          <cell r="V414" t="str">
            <v>funded</v>
          </cell>
        </row>
        <row r="415">
          <cell r="D415">
            <v>12800</v>
          </cell>
          <cell r="F415" t="str">
            <v>successful</v>
          </cell>
          <cell r="R415" t="str">
            <v>documentary</v>
          </cell>
          <cell r="U415">
            <v>30</v>
          </cell>
          <cell r="V415" t="str">
            <v>funded</v>
          </cell>
        </row>
        <row r="416">
          <cell r="D416">
            <v>18500</v>
          </cell>
          <cell r="F416" t="str">
            <v>successful</v>
          </cell>
          <cell r="R416" t="str">
            <v>documentary</v>
          </cell>
          <cell r="U416">
            <v>30</v>
          </cell>
          <cell r="V416" t="str">
            <v>funded</v>
          </cell>
        </row>
        <row r="417">
          <cell r="D417">
            <v>1400</v>
          </cell>
          <cell r="F417" t="str">
            <v>successful</v>
          </cell>
          <cell r="R417" t="str">
            <v>documentary</v>
          </cell>
          <cell r="U417">
            <v>24.648124999999709</v>
          </cell>
          <cell r="V417" t="str">
            <v>funded</v>
          </cell>
        </row>
        <row r="418">
          <cell r="D418">
            <v>1000</v>
          </cell>
          <cell r="F418" t="str">
            <v>successful</v>
          </cell>
          <cell r="R418" t="str">
            <v>documentary</v>
          </cell>
          <cell r="U418">
            <v>30</v>
          </cell>
          <cell r="V418" t="str">
            <v>funded</v>
          </cell>
        </row>
        <row r="419">
          <cell r="D419">
            <v>10500</v>
          </cell>
          <cell r="F419" t="str">
            <v>successful</v>
          </cell>
          <cell r="R419" t="str">
            <v>documentary</v>
          </cell>
          <cell r="U419">
            <v>11.218981481477385</v>
          </cell>
          <cell r="V419" t="str">
            <v>funded</v>
          </cell>
        </row>
        <row r="420">
          <cell r="D420">
            <v>22400</v>
          </cell>
          <cell r="F420" t="str">
            <v>successful</v>
          </cell>
          <cell r="R420" t="str">
            <v>documentary</v>
          </cell>
          <cell r="U420">
            <v>30</v>
          </cell>
          <cell r="V420" t="str">
            <v>funded</v>
          </cell>
        </row>
        <row r="421">
          <cell r="D421">
            <v>8000</v>
          </cell>
          <cell r="F421" t="str">
            <v>successful</v>
          </cell>
          <cell r="R421" t="str">
            <v>documentary</v>
          </cell>
          <cell r="U421">
            <v>60</v>
          </cell>
          <cell r="V421" t="str">
            <v>funded</v>
          </cell>
        </row>
        <row r="422">
          <cell r="D422">
            <v>3300</v>
          </cell>
          <cell r="F422" t="str">
            <v>failed</v>
          </cell>
          <cell r="R422" t="str">
            <v>animation</v>
          </cell>
          <cell r="U422">
            <v>29.958333333328483</v>
          </cell>
          <cell r="V422" t="str">
            <v>underfunded</v>
          </cell>
        </row>
        <row r="423">
          <cell r="D423">
            <v>15000</v>
          </cell>
          <cell r="F423" t="str">
            <v>failed</v>
          </cell>
          <cell r="R423" t="str">
            <v>animation</v>
          </cell>
          <cell r="U423">
            <v>60</v>
          </cell>
          <cell r="V423" t="str">
            <v>underfunded</v>
          </cell>
        </row>
        <row r="424">
          <cell r="D424">
            <v>40000</v>
          </cell>
          <cell r="F424" t="str">
            <v>failed</v>
          </cell>
          <cell r="R424" t="str">
            <v>animation</v>
          </cell>
          <cell r="U424">
            <v>30</v>
          </cell>
          <cell r="V424" t="str">
            <v>underfunded</v>
          </cell>
        </row>
        <row r="425">
          <cell r="D425">
            <v>20000</v>
          </cell>
          <cell r="F425" t="str">
            <v>failed</v>
          </cell>
          <cell r="R425" t="str">
            <v>animation</v>
          </cell>
          <cell r="U425">
            <v>30</v>
          </cell>
          <cell r="V425" t="str">
            <v>underfunded</v>
          </cell>
        </row>
        <row r="426">
          <cell r="D426">
            <v>3000</v>
          </cell>
          <cell r="F426" t="str">
            <v>failed</v>
          </cell>
          <cell r="R426" t="str">
            <v>animation</v>
          </cell>
          <cell r="U426">
            <v>59.958333333335759</v>
          </cell>
          <cell r="V426" t="str">
            <v>underfunded</v>
          </cell>
        </row>
        <row r="427">
          <cell r="D427">
            <v>50000</v>
          </cell>
          <cell r="F427" t="str">
            <v>failed</v>
          </cell>
          <cell r="R427" t="str">
            <v>animation</v>
          </cell>
          <cell r="U427">
            <v>60.041666666671517</v>
          </cell>
          <cell r="V427" t="str">
            <v>underfunded</v>
          </cell>
        </row>
        <row r="428">
          <cell r="D428">
            <v>10000</v>
          </cell>
          <cell r="F428" t="str">
            <v>failed</v>
          </cell>
          <cell r="R428" t="str">
            <v>animation</v>
          </cell>
          <cell r="U428">
            <v>30</v>
          </cell>
          <cell r="V428" t="str">
            <v>underfunded</v>
          </cell>
        </row>
        <row r="429">
          <cell r="D429">
            <v>6500</v>
          </cell>
          <cell r="F429" t="str">
            <v>failed</v>
          </cell>
          <cell r="R429" t="str">
            <v>animation</v>
          </cell>
          <cell r="U429">
            <v>13.881944444452529</v>
          </cell>
          <cell r="V429" t="str">
            <v>underfunded</v>
          </cell>
        </row>
        <row r="430">
          <cell r="D430">
            <v>12000</v>
          </cell>
          <cell r="F430" t="str">
            <v>failed</v>
          </cell>
          <cell r="R430" t="str">
            <v>animation</v>
          </cell>
          <cell r="U430">
            <v>28.149942129624833</v>
          </cell>
          <cell r="V430" t="str">
            <v>underfunded</v>
          </cell>
        </row>
        <row r="431">
          <cell r="D431">
            <v>5000</v>
          </cell>
          <cell r="F431" t="str">
            <v>failed</v>
          </cell>
          <cell r="R431" t="str">
            <v>animation</v>
          </cell>
          <cell r="U431">
            <v>73.306226851847896</v>
          </cell>
          <cell r="V431" t="str">
            <v>underfunded</v>
          </cell>
        </row>
        <row r="432">
          <cell r="D432">
            <v>1000</v>
          </cell>
          <cell r="F432" t="str">
            <v>failed</v>
          </cell>
          <cell r="R432" t="str">
            <v>animation</v>
          </cell>
          <cell r="U432">
            <v>15</v>
          </cell>
          <cell r="V432" t="str">
            <v>underfunded</v>
          </cell>
        </row>
        <row r="433">
          <cell r="D433">
            <v>3000</v>
          </cell>
          <cell r="F433" t="str">
            <v>failed</v>
          </cell>
          <cell r="R433" t="str">
            <v>animation</v>
          </cell>
          <cell r="U433">
            <v>30</v>
          </cell>
          <cell r="V433" t="str">
            <v>underfunded</v>
          </cell>
        </row>
        <row r="434">
          <cell r="D434">
            <v>6000</v>
          </cell>
          <cell r="F434" t="str">
            <v>failed</v>
          </cell>
          <cell r="R434" t="str">
            <v>animation</v>
          </cell>
          <cell r="U434">
            <v>60</v>
          </cell>
          <cell r="V434" t="str">
            <v>underfunded</v>
          </cell>
        </row>
        <row r="435">
          <cell r="D435">
            <v>3000</v>
          </cell>
          <cell r="F435" t="str">
            <v>failed</v>
          </cell>
          <cell r="R435" t="str">
            <v>animation</v>
          </cell>
          <cell r="U435">
            <v>60</v>
          </cell>
          <cell r="V435" t="str">
            <v>underfunded</v>
          </cell>
        </row>
        <row r="436">
          <cell r="D436">
            <v>2500</v>
          </cell>
          <cell r="F436" t="str">
            <v>failed</v>
          </cell>
          <cell r="R436" t="str">
            <v>animation</v>
          </cell>
          <cell r="U436">
            <v>33.041666666664241</v>
          </cell>
          <cell r="V436" t="str">
            <v>underfunded</v>
          </cell>
        </row>
        <row r="437">
          <cell r="D437">
            <v>110000</v>
          </cell>
          <cell r="F437" t="str">
            <v>failed</v>
          </cell>
          <cell r="R437" t="str">
            <v>animation</v>
          </cell>
          <cell r="U437">
            <v>30</v>
          </cell>
          <cell r="V437" t="str">
            <v>underfunded</v>
          </cell>
        </row>
        <row r="438">
          <cell r="D438">
            <v>1000</v>
          </cell>
          <cell r="F438" t="str">
            <v>failed</v>
          </cell>
          <cell r="R438" t="str">
            <v>animation</v>
          </cell>
          <cell r="U438">
            <v>30</v>
          </cell>
          <cell r="V438" t="str">
            <v>underfunded</v>
          </cell>
        </row>
        <row r="439">
          <cell r="D439">
            <v>7000</v>
          </cell>
          <cell r="F439" t="str">
            <v>failed</v>
          </cell>
          <cell r="R439" t="str">
            <v>animation</v>
          </cell>
          <cell r="U439">
            <v>60</v>
          </cell>
          <cell r="V439" t="str">
            <v>underfunded</v>
          </cell>
        </row>
        <row r="440">
          <cell r="D440">
            <v>20000</v>
          </cell>
          <cell r="F440" t="str">
            <v>failed</v>
          </cell>
          <cell r="R440" t="str">
            <v>animation</v>
          </cell>
          <cell r="U440">
            <v>30.041666666664241</v>
          </cell>
          <cell r="V440" t="str">
            <v>underfunded</v>
          </cell>
        </row>
        <row r="441">
          <cell r="D441">
            <v>450</v>
          </cell>
          <cell r="F441" t="str">
            <v>failed</v>
          </cell>
          <cell r="R441" t="str">
            <v>animation</v>
          </cell>
          <cell r="U441">
            <v>10</v>
          </cell>
          <cell r="V441" t="str">
            <v>underfunded</v>
          </cell>
        </row>
        <row r="442">
          <cell r="D442">
            <v>5000</v>
          </cell>
          <cell r="F442" t="str">
            <v>failed</v>
          </cell>
          <cell r="R442" t="str">
            <v>animation</v>
          </cell>
          <cell r="U442">
            <v>29.958333333343035</v>
          </cell>
          <cell r="V442" t="str">
            <v>underfunded</v>
          </cell>
        </row>
        <row r="443">
          <cell r="D443">
            <v>400</v>
          </cell>
          <cell r="F443" t="str">
            <v>failed</v>
          </cell>
          <cell r="R443" t="str">
            <v>animation</v>
          </cell>
          <cell r="U443">
            <v>30</v>
          </cell>
          <cell r="V443" t="str">
            <v>underfunded</v>
          </cell>
        </row>
        <row r="444">
          <cell r="D444">
            <v>17000</v>
          </cell>
          <cell r="F444" t="str">
            <v>failed</v>
          </cell>
          <cell r="R444" t="str">
            <v>animation</v>
          </cell>
          <cell r="U444">
            <v>30</v>
          </cell>
          <cell r="V444" t="str">
            <v>underfunded</v>
          </cell>
        </row>
        <row r="445">
          <cell r="D445">
            <v>10000</v>
          </cell>
          <cell r="F445" t="str">
            <v>failed</v>
          </cell>
          <cell r="R445" t="str">
            <v>animation</v>
          </cell>
          <cell r="U445">
            <v>30</v>
          </cell>
          <cell r="V445" t="str">
            <v>underfunded</v>
          </cell>
        </row>
        <row r="446">
          <cell r="D446">
            <v>1000</v>
          </cell>
          <cell r="F446" t="str">
            <v>failed</v>
          </cell>
          <cell r="R446" t="str">
            <v>animation</v>
          </cell>
          <cell r="U446">
            <v>60</v>
          </cell>
          <cell r="V446" t="str">
            <v>underfunded</v>
          </cell>
        </row>
        <row r="447">
          <cell r="D447">
            <v>60000</v>
          </cell>
          <cell r="F447" t="str">
            <v>failed</v>
          </cell>
          <cell r="R447" t="str">
            <v>animation</v>
          </cell>
          <cell r="U447">
            <v>15</v>
          </cell>
          <cell r="V447" t="str">
            <v>underfunded</v>
          </cell>
        </row>
        <row r="448">
          <cell r="D448">
            <v>10500</v>
          </cell>
          <cell r="F448" t="str">
            <v>failed</v>
          </cell>
          <cell r="R448" t="str">
            <v>animation</v>
          </cell>
          <cell r="U448">
            <v>30</v>
          </cell>
          <cell r="V448" t="str">
            <v>underfunded</v>
          </cell>
        </row>
        <row r="449">
          <cell r="D449">
            <v>30000</v>
          </cell>
          <cell r="F449" t="str">
            <v>failed</v>
          </cell>
          <cell r="R449" t="str">
            <v>animation</v>
          </cell>
          <cell r="U449">
            <v>24.958333333328483</v>
          </cell>
          <cell r="V449" t="str">
            <v>underfunded</v>
          </cell>
        </row>
        <row r="450">
          <cell r="D450">
            <v>2500</v>
          </cell>
          <cell r="F450" t="str">
            <v>failed</v>
          </cell>
          <cell r="R450" t="str">
            <v>animation</v>
          </cell>
          <cell r="U450">
            <v>20</v>
          </cell>
          <cell r="V450" t="str">
            <v>underfunded</v>
          </cell>
        </row>
        <row r="451">
          <cell r="D451">
            <v>2000</v>
          </cell>
          <cell r="F451" t="str">
            <v>failed</v>
          </cell>
          <cell r="R451" t="str">
            <v>animation</v>
          </cell>
          <cell r="U451">
            <v>30</v>
          </cell>
          <cell r="V451" t="str">
            <v>underfunded</v>
          </cell>
        </row>
        <row r="452">
          <cell r="D452">
            <v>50000</v>
          </cell>
          <cell r="F452" t="str">
            <v>failed</v>
          </cell>
          <cell r="R452" t="str">
            <v>animation</v>
          </cell>
          <cell r="U452">
            <v>30</v>
          </cell>
          <cell r="V452" t="str">
            <v>underfunded</v>
          </cell>
        </row>
        <row r="453">
          <cell r="D453">
            <v>20000</v>
          </cell>
          <cell r="F453" t="str">
            <v>failed</v>
          </cell>
          <cell r="R453" t="str">
            <v>animation</v>
          </cell>
          <cell r="U453">
            <v>30</v>
          </cell>
          <cell r="V453" t="str">
            <v>underfunded</v>
          </cell>
        </row>
        <row r="454">
          <cell r="D454">
            <v>750</v>
          </cell>
          <cell r="F454" t="str">
            <v>failed</v>
          </cell>
          <cell r="R454" t="str">
            <v>animation</v>
          </cell>
          <cell r="U454">
            <v>30</v>
          </cell>
          <cell r="V454" t="str">
            <v>underfunded</v>
          </cell>
        </row>
        <row r="455">
          <cell r="D455">
            <v>94875</v>
          </cell>
          <cell r="F455" t="str">
            <v>failed</v>
          </cell>
          <cell r="R455" t="str">
            <v>animation</v>
          </cell>
          <cell r="U455">
            <v>16</v>
          </cell>
          <cell r="V455" t="str">
            <v>underfunded</v>
          </cell>
        </row>
        <row r="456">
          <cell r="D456">
            <v>10000</v>
          </cell>
          <cell r="F456" t="str">
            <v>failed</v>
          </cell>
          <cell r="R456" t="str">
            <v>animation</v>
          </cell>
          <cell r="U456">
            <v>30.83413194444438</v>
          </cell>
          <cell r="V456" t="str">
            <v>underfunded</v>
          </cell>
        </row>
        <row r="457">
          <cell r="D457">
            <v>65000</v>
          </cell>
          <cell r="F457" t="str">
            <v>failed</v>
          </cell>
          <cell r="R457" t="str">
            <v>animation</v>
          </cell>
          <cell r="U457">
            <v>45.018958333334012</v>
          </cell>
          <cell r="V457" t="str">
            <v>underfunded</v>
          </cell>
        </row>
        <row r="458">
          <cell r="D458">
            <v>8888</v>
          </cell>
          <cell r="F458" t="str">
            <v>failed</v>
          </cell>
          <cell r="R458" t="str">
            <v>animation</v>
          </cell>
          <cell r="U458">
            <v>21.471516203710053</v>
          </cell>
          <cell r="V458" t="str">
            <v>underfunded</v>
          </cell>
        </row>
        <row r="459">
          <cell r="D459">
            <v>20000</v>
          </cell>
          <cell r="F459" t="str">
            <v>failed</v>
          </cell>
          <cell r="R459" t="str">
            <v>animation</v>
          </cell>
          <cell r="U459">
            <v>30</v>
          </cell>
          <cell r="V459" t="str">
            <v>underfunded</v>
          </cell>
        </row>
        <row r="460">
          <cell r="D460">
            <v>10000</v>
          </cell>
          <cell r="F460" t="str">
            <v>failed</v>
          </cell>
          <cell r="R460" t="str">
            <v>animation</v>
          </cell>
          <cell r="U460">
            <v>30</v>
          </cell>
          <cell r="V460" t="str">
            <v>underfunded</v>
          </cell>
        </row>
        <row r="461">
          <cell r="D461">
            <v>39000</v>
          </cell>
          <cell r="F461" t="str">
            <v>failed</v>
          </cell>
          <cell r="R461" t="str">
            <v>animation</v>
          </cell>
          <cell r="U461">
            <v>60.041666666664241</v>
          </cell>
          <cell r="V461" t="str">
            <v>underfunded</v>
          </cell>
        </row>
        <row r="462">
          <cell r="D462">
            <v>8500</v>
          </cell>
          <cell r="F462" t="str">
            <v>failed</v>
          </cell>
          <cell r="R462" t="str">
            <v>animation</v>
          </cell>
          <cell r="U462">
            <v>31.624131944445253</v>
          </cell>
          <cell r="V462" t="str">
            <v>underfunded</v>
          </cell>
        </row>
        <row r="463">
          <cell r="D463">
            <v>550</v>
          </cell>
          <cell r="F463" t="str">
            <v>failed</v>
          </cell>
          <cell r="R463" t="str">
            <v>animation</v>
          </cell>
          <cell r="U463">
            <v>20</v>
          </cell>
          <cell r="V463" t="str">
            <v>underfunded</v>
          </cell>
        </row>
        <row r="464">
          <cell r="D464">
            <v>100000</v>
          </cell>
          <cell r="F464" t="str">
            <v>failed</v>
          </cell>
          <cell r="R464" t="str">
            <v>animation</v>
          </cell>
          <cell r="U464">
            <v>60</v>
          </cell>
          <cell r="V464" t="str">
            <v>underfunded</v>
          </cell>
        </row>
        <row r="465">
          <cell r="D465">
            <v>55000</v>
          </cell>
          <cell r="F465" t="str">
            <v>failed</v>
          </cell>
          <cell r="R465" t="str">
            <v>animation</v>
          </cell>
          <cell r="U465">
            <v>60</v>
          </cell>
          <cell r="V465" t="str">
            <v>underfunded</v>
          </cell>
        </row>
        <row r="466">
          <cell r="D466">
            <v>1010</v>
          </cell>
          <cell r="F466" t="str">
            <v>failed</v>
          </cell>
          <cell r="R466" t="str">
            <v>animation</v>
          </cell>
          <cell r="U466">
            <v>20</v>
          </cell>
          <cell r="V466" t="str">
            <v>underfunded</v>
          </cell>
        </row>
        <row r="467">
          <cell r="D467">
            <v>512</v>
          </cell>
          <cell r="F467" t="str">
            <v>failed</v>
          </cell>
          <cell r="R467" t="str">
            <v>animation</v>
          </cell>
          <cell r="U467">
            <v>16</v>
          </cell>
          <cell r="V467" t="str">
            <v>underfunded</v>
          </cell>
        </row>
        <row r="468">
          <cell r="D468">
            <v>10000</v>
          </cell>
          <cell r="F468" t="str">
            <v>failed</v>
          </cell>
          <cell r="R468" t="str">
            <v>animation</v>
          </cell>
          <cell r="U468">
            <v>30</v>
          </cell>
          <cell r="V468" t="str">
            <v>underfunded</v>
          </cell>
        </row>
        <row r="469">
          <cell r="D469">
            <v>20000</v>
          </cell>
          <cell r="F469" t="str">
            <v>failed</v>
          </cell>
          <cell r="R469" t="str">
            <v>animation</v>
          </cell>
          <cell r="U469">
            <v>45</v>
          </cell>
          <cell r="V469" t="str">
            <v>underfunded</v>
          </cell>
        </row>
        <row r="470">
          <cell r="D470">
            <v>7500</v>
          </cell>
          <cell r="F470" t="str">
            <v>failed</v>
          </cell>
          <cell r="R470" t="str">
            <v>animation</v>
          </cell>
          <cell r="U470">
            <v>59.992847222223645</v>
          </cell>
          <cell r="V470" t="str">
            <v>underfunded</v>
          </cell>
        </row>
        <row r="471">
          <cell r="D471">
            <v>6000</v>
          </cell>
          <cell r="F471" t="str">
            <v>failed</v>
          </cell>
          <cell r="R471" t="str">
            <v>animation</v>
          </cell>
          <cell r="U471">
            <v>60</v>
          </cell>
          <cell r="V471" t="str">
            <v>underfunded</v>
          </cell>
        </row>
        <row r="472">
          <cell r="D472">
            <v>5000</v>
          </cell>
          <cell r="F472" t="str">
            <v>failed</v>
          </cell>
          <cell r="R472" t="str">
            <v>animation</v>
          </cell>
          <cell r="U472">
            <v>49.998969907406718</v>
          </cell>
          <cell r="V472" t="str">
            <v>underfunded</v>
          </cell>
        </row>
        <row r="473">
          <cell r="D473">
            <v>55000</v>
          </cell>
          <cell r="F473" t="str">
            <v>failed</v>
          </cell>
          <cell r="R473" t="str">
            <v>animation</v>
          </cell>
          <cell r="U473">
            <v>44.958333333335759</v>
          </cell>
          <cell r="V473" t="str">
            <v>underfunded</v>
          </cell>
        </row>
        <row r="474">
          <cell r="D474">
            <v>800</v>
          </cell>
          <cell r="F474" t="str">
            <v>failed</v>
          </cell>
          <cell r="R474" t="str">
            <v>animation</v>
          </cell>
          <cell r="U474">
            <v>30</v>
          </cell>
          <cell r="V474" t="str">
            <v>underfunded</v>
          </cell>
        </row>
        <row r="475">
          <cell r="D475">
            <v>30000</v>
          </cell>
          <cell r="F475" t="str">
            <v>failed</v>
          </cell>
          <cell r="R475" t="str">
            <v>animation</v>
          </cell>
          <cell r="U475">
            <v>30</v>
          </cell>
          <cell r="V475" t="str">
            <v>underfunded</v>
          </cell>
        </row>
        <row r="476">
          <cell r="D476">
            <v>3300</v>
          </cell>
          <cell r="F476" t="str">
            <v>failed</v>
          </cell>
          <cell r="R476" t="str">
            <v>animation</v>
          </cell>
          <cell r="U476">
            <v>30</v>
          </cell>
          <cell r="V476" t="str">
            <v>underfunded</v>
          </cell>
        </row>
        <row r="477">
          <cell r="D477">
            <v>2000</v>
          </cell>
          <cell r="F477" t="str">
            <v>failed</v>
          </cell>
          <cell r="R477" t="str">
            <v>animation</v>
          </cell>
          <cell r="U477">
            <v>30</v>
          </cell>
          <cell r="V477" t="str">
            <v>underfunded</v>
          </cell>
        </row>
        <row r="478">
          <cell r="D478">
            <v>220000</v>
          </cell>
          <cell r="F478" t="str">
            <v>failed</v>
          </cell>
          <cell r="R478" t="str">
            <v>animation</v>
          </cell>
          <cell r="U478">
            <v>35.190960648149485</v>
          </cell>
          <cell r="V478" t="str">
            <v>underfunded</v>
          </cell>
        </row>
        <row r="479">
          <cell r="D479">
            <v>1500</v>
          </cell>
          <cell r="F479" t="str">
            <v>failed</v>
          </cell>
          <cell r="R479" t="str">
            <v>animation</v>
          </cell>
          <cell r="U479">
            <v>60</v>
          </cell>
          <cell r="V479" t="str">
            <v>underfunded</v>
          </cell>
        </row>
        <row r="480">
          <cell r="D480">
            <v>10000</v>
          </cell>
          <cell r="F480" t="str">
            <v>failed</v>
          </cell>
          <cell r="R480" t="str">
            <v>animation</v>
          </cell>
          <cell r="U480">
            <v>29.958333333335759</v>
          </cell>
          <cell r="V480" t="str">
            <v>underfunded</v>
          </cell>
        </row>
        <row r="481">
          <cell r="D481">
            <v>15000</v>
          </cell>
          <cell r="F481" t="str">
            <v>failed</v>
          </cell>
          <cell r="R481" t="str">
            <v>animation</v>
          </cell>
          <cell r="U481">
            <v>60.041666666664241</v>
          </cell>
          <cell r="V481" t="str">
            <v>underfunded</v>
          </cell>
        </row>
        <row r="482">
          <cell r="D482">
            <v>40000</v>
          </cell>
          <cell r="F482" t="str">
            <v>failed</v>
          </cell>
          <cell r="R482" t="str">
            <v>animation</v>
          </cell>
          <cell r="U482">
            <v>30</v>
          </cell>
          <cell r="V482" t="str">
            <v>underfunded</v>
          </cell>
        </row>
        <row r="483">
          <cell r="D483">
            <v>30000</v>
          </cell>
          <cell r="F483" t="str">
            <v>failed</v>
          </cell>
          <cell r="R483" t="str">
            <v>animation</v>
          </cell>
          <cell r="U483">
            <v>30</v>
          </cell>
          <cell r="V483" t="str">
            <v>underfunded</v>
          </cell>
        </row>
        <row r="484">
          <cell r="D484">
            <v>10000</v>
          </cell>
          <cell r="F484" t="str">
            <v>failed</v>
          </cell>
          <cell r="R484" t="str">
            <v>animation</v>
          </cell>
          <cell r="U484">
            <v>26.710069444437977</v>
          </cell>
          <cell r="V484" t="str">
            <v>underfunded</v>
          </cell>
        </row>
        <row r="485">
          <cell r="D485">
            <v>15000</v>
          </cell>
          <cell r="F485" t="str">
            <v>failed</v>
          </cell>
          <cell r="R485" t="str">
            <v>animation</v>
          </cell>
          <cell r="U485">
            <v>60</v>
          </cell>
          <cell r="V485" t="str">
            <v>underfunded</v>
          </cell>
        </row>
        <row r="486">
          <cell r="D486">
            <v>80000</v>
          </cell>
          <cell r="F486" t="str">
            <v>failed</v>
          </cell>
          <cell r="R486" t="str">
            <v>animation</v>
          </cell>
          <cell r="U486">
            <v>41.041666666671517</v>
          </cell>
          <cell r="V486" t="str">
            <v>underfunded</v>
          </cell>
        </row>
        <row r="487">
          <cell r="D487">
            <v>37956</v>
          </cell>
          <cell r="F487" t="str">
            <v>failed</v>
          </cell>
          <cell r="R487" t="str">
            <v>animation</v>
          </cell>
          <cell r="U487">
            <v>30</v>
          </cell>
          <cell r="V487" t="str">
            <v>underfunded</v>
          </cell>
        </row>
        <row r="488">
          <cell r="D488">
            <v>550000</v>
          </cell>
          <cell r="F488" t="str">
            <v>failed</v>
          </cell>
          <cell r="R488" t="str">
            <v>animation</v>
          </cell>
          <cell r="U488">
            <v>30</v>
          </cell>
          <cell r="V488" t="str">
            <v>underfunded</v>
          </cell>
        </row>
        <row r="489">
          <cell r="D489">
            <v>50000</v>
          </cell>
          <cell r="F489" t="str">
            <v>failed</v>
          </cell>
          <cell r="R489" t="str">
            <v>animation</v>
          </cell>
          <cell r="U489">
            <v>60.041666666664241</v>
          </cell>
          <cell r="V489" t="str">
            <v>underfunded</v>
          </cell>
        </row>
        <row r="490">
          <cell r="D490">
            <v>12000</v>
          </cell>
          <cell r="F490" t="str">
            <v>failed</v>
          </cell>
          <cell r="R490" t="str">
            <v>animation</v>
          </cell>
          <cell r="U490">
            <v>30</v>
          </cell>
          <cell r="V490" t="str">
            <v>underfunded</v>
          </cell>
        </row>
        <row r="491">
          <cell r="D491">
            <v>74997</v>
          </cell>
          <cell r="F491" t="str">
            <v>failed</v>
          </cell>
          <cell r="R491" t="str">
            <v>animation</v>
          </cell>
          <cell r="U491">
            <v>30.99958333333052</v>
          </cell>
          <cell r="V491" t="str">
            <v>underfunded</v>
          </cell>
        </row>
        <row r="492">
          <cell r="D492">
            <v>1000</v>
          </cell>
          <cell r="F492" t="str">
            <v>failed</v>
          </cell>
          <cell r="R492" t="str">
            <v>animation</v>
          </cell>
          <cell r="U492">
            <v>30</v>
          </cell>
          <cell r="V492" t="str">
            <v>underfunded</v>
          </cell>
        </row>
        <row r="493">
          <cell r="D493">
            <v>10000</v>
          </cell>
          <cell r="F493" t="str">
            <v>failed</v>
          </cell>
          <cell r="R493" t="str">
            <v>animation</v>
          </cell>
          <cell r="U493">
            <v>30</v>
          </cell>
          <cell r="V493" t="str">
            <v>underfunded</v>
          </cell>
        </row>
        <row r="494">
          <cell r="D494">
            <v>10000000</v>
          </cell>
          <cell r="F494" t="str">
            <v>failed</v>
          </cell>
          <cell r="R494" t="str">
            <v>animation</v>
          </cell>
          <cell r="U494">
            <v>60</v>
          </cell>
          <cell r="V494" t="str">
            <v>underfunded</v>
          </cell>
        </row>
        <row r="495">
          <cell r="D495">
            <v>30000</v>
          </cell>
          <cell r="F495" t="str">
            <v>failed</v>
          </cell>
          <cell r="R495" t="str">
            <v>animation</v>
          </cell>
          <cell r="U495">
            <v>30</v>
          </cell>
          <cell r="V495" t="str">
            <v>underfunded</v>
          </cell>
        </row>
        <row r="496">
          <cell r="D496">
            <v>20000</v>
          </cell>
          <cell r="F496" t="str">
            <v>failed</v>
          </cell>
          <cell r="R496" t="str">
            <v>animation</v>
          </cell>
          <cell r="U496">
            <v>23.294386574074451</v>
          </cell>
          <cell r="V496" t="str">
            <v>underfunded</v>
          </cell>
        </row>
        <row r="497">
          <cell r="D497">
            <v>7000</v>
          </cell>
          <cell r="F497" t="str">
            <v>failed</v>
          </cell>
          <cell r="R497" t="str">
            <v>animation</v>
          </cell>
          <cell r="U497">
            <v>30</v>
          </cell>
          <cell r="V497" t="str">
            <v>underfunded</v>
          </cell>
        </row>
        <row r="498">
          <cell r="D498">
            <v>60000</v>
          </cell>
          <cell r="F498" t="str">
            <v>failed</v>
          </cell>
          <cell r="R498" t="str">
            <v>animation</v>
          </cell>
          <cell r="U498">
            <v>60</v>
          </cell>
          <cell r="V498" t="str">
            <v>underfunded</v>
          </cell>
        </row>
        <row r="499">
          <cell r="D499">
            <v>4480</v>
          </cell>
          <cell r="F499" t="str">
            <v>failed</v>
          </cell>
          <cell r="R499" t="str">
            <v>animation</v>
          </cell>
          <cell r="U499">
            <v>53.17054398147593</v>
          </cell>
          <cell r="V499" t="str">
            <v>underfunded</v>
          </cell>
        </row>
        <row r="500">
          <cell r="D500">
            <v>65108</v>
          </cell>
          <cell r="F500" t="str">
            <v>failed</v>
          </cell>
          <cell r="R500" t="str">
            <v>animation</v>
          </cell>
          <cell r="U500">
            <v>42</v>
          </cell>
          <cell r="V500" t="str">
            <v>underfunded</v>
          </cell>
        </row>
        <row r="501">
          <cell r="D501">
            <v>20000</v>
          </cell>
          <cell r="F501" t="str">
            <v>failed</v>
          </cell>
          <cell r="R501" t="str">
            <v>animation</v>
          </cell>
          <cell r="U501">
            <v>54.978842592594447</v>
          </cell>
          <cell r="V501" t="str">
            <v>underfunded</v>
          </cell>
        </row>
        <row r="502">
          <cell r="D502">
            <v>6500</v>
          </cell>
          <cell r="F502" t="str">
            <v>failed</v>
          </cell>
          <cell r="R502" t="str">
            <v>animation</v>
          </cell>
          <cell r="U502">
            <v>59.041770833326154</v>
          </cell>
          <cell r="V502" t="str">
            <v>underfunded</v>
          </cell>
        </row>
        <row r="503">
          <cell r="D503">
            <v>10000</v>
          </cell>
          <cell r="F503" t="str">
            <v>failed</v>
          </cell>
          <cell r="R503" t="str">
            <v>animation</v>
          </cell>
          <cell r="U503">
            <v>30</v>
          </cell>
          <cell r="V503" t="str">
            <v>underfunded</v>
          </cell>
        </row>
        <row r="504">
          <cell r="D504">
            <v>20000</v>
          </cell>
          <cell r="F504" t="str">
            <v>failed</v>
          </cell>
          <cell r="R504" t="str">
            <v>animation</v>
          </cell>
          <cell r="U504">
            <v>29.958333333335759</v>
          </cell>
          <cell r="V504" t="str">
            <v>underfunded</v>
          </cell>
        </row>
        <row r="505">
          <cell r="D505">
            <v>6500</v>
          </cell>
          <cell r="F505" t="str">
            <v>failed</v>
          </cell>
          <cell r="R505" t="str">
            <v>animation</v>
          </cell>
          <cell r="U505">
            <v>30</v>
          </cell>
          <cell r="V505" t="str">
            <v>underfunded</v>
          </cell>
        </row>
        <row r="506">
          <cell r="D506">
            <v>24500</v>
          </cell>
          <cell r="F506" t="str">
            <v>failed</v>
          </cell>
          <cell r="R506" t="str">
            <v>animation</v>
          </cell>
          <cell r="U506">
            <v>59.958333333335759</v>
          </cell>
          <cell r="V506" t="str">
            <v>underfunded</v>
          </cell>
        </row>
        <row r="507">
          <cell r="D507">
            <v>12000</v>
          </cell>
          <cell r="F507" t="str">
            <v>failed</v>
          </cell>
          <cell r="R507" t="str">
            <v>animation</v>
          </cell>
          <cell r="U507">
            <v>45</v>
          </cell>
          <cell r="V507" t="str">
            <v>underfunded</v>
          </cell>
        </row>
        <row r="508">
          <cell r="D508">
            <v>200000</v>
          </cell>
          <cell r="F508" t="str">
            <v>failed</v>
          </cell>
          <cell r="R508" t="str">
            <v>animation</v>
          </cell>
          <cell r="U508">
            <v>30</v>
          </cell>
          <cell r="V508" t="str">
            <v>underfunded</v>
          </cell>
        </row>
        <row r="509">
          <cell r="D509">
            <v>20000</v>
          </cell>
          <cell r="F509" t="str">
            <v>failed</v>
          </cell>
          <cell r="R509" t="str">
            <v>animation</v>
          </cell>
          <cell r="U509">
            <v>45</v>
          </cell>
          <cell r="V509" t="str">
            <v>underfunded</v>
          </cell>
        </row>
        <row r="510">
          <cell r="D510">
            <v>50000</v>
          </cell>
          <cell r="F510" t="str">
            <v>failed</v>
          </cell>
          <cell r="R510" t="str">
            <v>animation</v>
          </cell>
          <cell r="U510">
            <v>59.568738425921765</v>
          </cell>
          <cell r="V510" t="str">
            <v>underfunded</v>
          </cell>
        </row>
        <row r="511">
          <cell r="D511">
            <v>5000</v>
          </cell>
          <cell r="F511" t="str">
            <v>failed</v>
          </cell>
          <cell r="R511" t="str">
            <v>animation</v>
          </cell>
          <cell r="U511">
            <v>30</v>
          </cell>
          <cell r="V511" t="str">
            <v>underfunded</v>
          </cell>
        </row>
        <row r="512">
          <cell r="D512">
            <v>14000</v>
          </cell>
          <cell r="F512" t="str">
            <v>failed</v>
          </cell>
          <cell r="R512" t="str">
            <v>animation</v>
          </cell>
          <cell r="U512">
            <v>30</v>
          </cell>
          <cell r="V512" t="str">
            <v>underfunded</v>
          </cell>
        </row>
        <row r="513">
          <cell r="D513">
            <v>5000</v>
          </cell>
          <cell r="F513" t="str">
            <v>failed</v>
          </cell>
          <cell r="R513" t="str">
            <v>animation</v>
          </cell>
          <cell r="U513">
            <v>29.958333333335759</v>
          </cell>
          <cell r="V513" t="str">
            <v>underfunded</v>
          </cell>
        </row>
        <row r="514">
          <cell r="D514">
            <v>8000</v>
          </cell>
          <cell r="F514" t="str">
            <v>failed</v>
          </cell>
          <cell r="R514" t="str">
            <v>animation</v>
          </cell>
          <cell r="U514">
            <v>45.041666666656965</v>
          </cell>
          <cell r="V514" t="str">
            <v>underfunded</v>
          </cell>
        </row>
        <row r="515">
          <cell r="D515">
            <v>50000</v>
          </cell>
          <cell r="F515" t="str">
            <v>failed</v>
          </cell>
          <cell r="R515" t="str">
            <v>animation</v>
          </cell>
          <cell r="U515">
            <v>44.637673611112405</v>
          </cell>
          <cell r="V515" t="str">
            <v>underfunded</v>
          </cell>
        </row>
        <row r="516">
          <cell r="D516">
            <v>1500</v>
          </cell>
          <cell r="F516" t="str">
            <v>failed</v>
          </cell>
          <cell r="R516" t="str">
            <v>animation</v>
          </cell>
          <cell r="U516">
            <v>30</v>
          </cell>
          <cell r="V516" t="str">
            <v>underfunded</v>
          </cell>
        </row>
        <row r="517">
          <cell r="D517">
            <v>97000</v>
          </cell>
          <cell r="F517" t="str">
            <v>failed</v>
          </cell>
          <cell r="R517" t="str">
            <v>animation</v>
          </cell>
          <cell r="U517">
            <v>40</v>
          </cell>
          <cell r="V517" t="str">
            <v>underfunded</v>
          </cell>
        </row>
        <row r="518">
          <cell r="D518">
            <v>5000</v>
          </cell>
          <cell r="F518" t="str">
            <v>failed</v>
          </cell>
          <cell r="R518" t="str">
            <v>animation</v>
          </cell>
          <cell r="U518">
            <v>60</v>
          </cell>
          <cell r="V518" t="str">
            <v>underfunded</v>
          </cell>
        </row>
        <row r="519">
          <cell r="D519">
            <v>15000</v>
          </cell>
          <cell r="F519" t="str">
            <v>failed</v>
          </cell>
          <cell r="R519" t="str">
            <v>animation</v>
          </cell>
          <cell r="U519">
            <v>30</v>
          </cell>
          <cell r="V519" t="str">
            <v>underfunded</v>
          </cell>
        </row>
        <row r="520">
          <cell r="D520">
            <v>7175</v>
          </cell>
          <cell r="F520" t="str">
            <v>failed</v>
          </cell>
          <cell r="R520" t="str">
            <v>animation</v>
          </cell>
          <cell r="U520">
            <v>29.999259259260725</v>
          </cell>
          <cell r="V520" t="str">
            <v>underfunded</v>
          </cell>
        </row>
        <row r="521">
          <cell r="D521">
            <v>12001</v>
          </cell>
          <cell r="F521" t="str">
            <v>failed</v>
          </cell>
          <cell r="R521" t="str">
            <v>animation</v>
          </cell>
          <cell r="U521">
            <v>30</v>
          </cell>
          <cell r="V521" t="str">
            <v>underfunded</v>
          </cell>
        </row>
        <row r="522">
          <cell r="D522">
            <v>5000</v>
          </cell>
          <cell r="F522" t="str">
            <v>successful</v>
          </cell>
          <cell r="R522" t="str">
            <v>plays</v>
          </cell>
          <cell r="U522">
            <v>30</v>
          </cell>
          <cell r="V522" t="str">
            <v>funded</v>
          </cell>
        </row>
        <row r="523">
          <cell r="D523">
            <v>5000</v>
          </cell>
          <cell r="F523" t="str">
            <v>successful</v>
          </cell>
          <cell r="R523" t="str">
            <v>plays</v>
          </cell>
          <cell r="U523">
            <v>29.114826388889924</v>
          </cell>
          <cell r="V523" t="str">
            <v>funded</v>
          </cell>
        </row>
        <row r="524">
          <cell r="D524">
            <v>3000</v>
          </cell>
          <cell r="F524" t="str">
            <v>successful</v>
          </cell>
          <cell r="R524" t="str">
            <v>plays</v>
          </cell>
          <cell r="U524">
            <v>19.958333333335759</v>
          </cell>
          <cell r="V524" t="str">
            <v>funded</v>
          </cell>
        </row>
        <row r="525">
          <cell r="D525">
            <v>5000</v>
          </cell>
          <cell r="F525" t="str">
            <v>successful</v>
          </cell>
          <cell r="R525" t="str">
            <v>plays</v>
          </cell>
          <cell r="U525">
            <v>30</v>
          </cell>
          <cell r="V525" t="str">
            <v>funded</v>
          </cell>
        </row>
        <row r="526">
          <cell r="D526">
            <v>3500</v>
          </cell>
          <cell r="F526" t="str">
            <v>successful</v>
          </cell>
          <cell r="R526" t="str">
            <v>plays</v>
          </cell>
          <cell r="U526">
            <v>30</v>
          </cell>
          <cell r="V526" t="str">
            <v>funded</v>
          </cell>
        </row>
        <row r="527">
          <cell r="D527">
            <v>12000</v>
          </cell>
          <cell r="F527" t="str">
            <v>successful</v>
          </cell>
          <cell r="R527" t="str">
            <v>plays</v>
          </cell>
          <cell r="U527">
            <v>45</v>
          </cell>
          <cell r="V527" t="str">
            <v>funded</v>
          </cell>
        </row>
        <row r="528">
          <cell r="D528">
            <v>1500</v>
          </cell>
          <cell r="F528" t="str">
            <v>successful</v>
          </cell>
          <cell r="R528" t="str">
            <v>plays</v>
          </cell>
          <cell r="U528">
            <v>31.116388888884103</v>
          </cell>
          <cell r="V528" t="str">
            <v>funded</v>
          </cell>
        </row>
        <row r="529">
          <cell r="D529">
            <v>10000</v>
          </cell>
          <cell r="F529" t="str">
            <v>successful</v>
          </cell>
          <cell r="R529" t="str">
            <v>plays</v>
          </cell>
          <cell r="U529">
            <v>30.464513888888177</v>
          </cell>
          <cell r="V529" t="str">
            <v>funded</v>
          </cell>
        </row>
        <row r="530">
          <cell r="D530">
            <v>1150</v>
          </cell>
          <cell r="F530" t="str">
            <v>successful</v>
          </cell>
          <cell r="R530" t="str">
            <v>plays</v>
          </cell>
          <cell r="U530">
            <v>20.96866898148437</v>
          </cell>
          <cell r="V530" t="str">
            <v>funded</v>
          </cell>
        </row>
        <row r="531">
          <cell r="D531">
            <v>1200</v>
          </cell>
          <cell r="F531" t="str">
            <v>successful</v>
          </cell>
          <cell r="R531" t="str">
            <v>plays</v>
          </cell>
          <cell r="U531">
            <v>21.177152777774609</v>
          </cell>
          <cell r="V531" t="str">
            <v>funded</v>
          </cell>
        </row>
        <row r="532">
          <cell r="D532">
            <v>3405</v>
          </cell>
          <cell r="F532" t="str">
            <v>successful</v>
          </cell>
          <cell r="R532" t="str">
            <v>plays</v>
          </cell>
          <cell r="U532">
            <v>21.49226851851563</v>
          </cell>
          <cell r="V532" t="str">
            <v>funded</v>
          </cell>
        </row>
        <row r="533">
          <cell r="D533">
            <v>4000</v>
          </cell>
          <cell r="F533" t="str">
            <v>successful</v>
          </cell>
          <cell r="R533" t="str">
            <v>plays</v>
          </cell>
          <cell r="U533">
            <v>45.225821759260725</v>
          </cell>
          <cell r="V533" t="str">
            <v>funded</v>
          </cell>
        </row>
        <row r="534">
          <cell r="D534">
            <v>10000</v>
          </cell>
          <cell r="F534" t="str">
            <v>successful</v>
          </cell>
          <cell r="R534" t="str">
            <v>plays</v>
          </cell>
          <cell r="U534">
            <v>30</v>
          </cell>
          <cell r="V534" t="str">
            <v>funded</v>
          </cell>
        </row>
        <row r="535">
          <cell r="D535">
            <v>2000</v>
          </cell>
          <cell r="F535" t="str">
            <v>successful</v>
          </cell>
          <cell r="R535" t="str">
            <v>plays</v>
          </cell>
          <cell r="U535">
            <v>24</v>
          </cell>
          <cell r="V535" t="str">
            <v>funded</v>
          </cell>
        </row>
        <row r="536">
          <cell r="D536">
            <v>15000</v>
          </cell>
          <cell r="F536" t="str">
            <v>successful</v>
          </cell>
          <cell r="R536" t="str">
            <v>plays</v>
          </cell>
          <cell r="U536">
            <v>39.147337962960592</v>
          </cell>
          <cell r="V536" t="str">
            <v>funded</v>
          </cell>
        </row>
        <row r="537">
          <cell r="D537">
            <v>2000</v>
          </cell>
          <cell r="F537" t="str">
            <v>successful</v>
          </cell>
          <cell r="R537" t="str">
            <v>plays</v>
          </cell>
          <cell r="U537">
            <v>30</v>
          </cell>
          <cell r="V537" t="str">
            <v>funded</v>
          </cell>
        </row>
        <row r="538">
          <cell r="D538">
            <v>3300</v>
          </cell>
          <cell r="F538" t="str">
            <v>successful</v>
          </cell>
          <cell r="R538" t="str">
            <v>plays</v>
          </cell>
          <cell r="U538">
            <v>40.40501157406834</v>
          </cell>
          <cell r="V538" t="str">
            <v>funded</v>
          </cell>
        </row>
        <row r="539">
          <cell r="D539">
            <v>2000</v>
          </cell>
          <cell r="F539" t="str">
            <v>successful</v>
          </cell>
          <cell r="R539" t="str">
            <v>plays</v>
          </cell>
          <cell r="U539">
            <v>30.041666666656965</v>
          </cell>
          <cell r="V539" t="str">
            <v>funded</v>
          </cell>
        </row>
        <row r="540">
          <cell r="D540">
            <v>5000</v>
          </cell>
          <cell r="F540" t="str">
            <v>successful</v>
          </cell>
          <cell r="R540" t="str">
            <v>plays</v>
          </cell>
          <cell r="U540">
            <v>30</v>
          </cell>
          <cell r="V540" t="str">
            <v>funded</v>
          </cell>
        </row>
        <row r="541">
          <cell r="D541">
            <v>500</v>
          </cell>
          <cell r="F541" t="str">
            <v>successful</v>
          </cell>
          <cell r="R541" t="str">
            <v>plays</v>
          </cell>
          <cell r="U541">
            <v>21</v>
          </cell>
          <cell r="V541" t="str">
            <v>funded</v>
          </cell>
        </row>
        <row r="542">
          <cell r="D542">
            <v>15000</v>
          </cell>
          <cell r="F542" t="str">
            <v>failed</v>
          </cell>
          <cell r="R542" t="str">
            <v>web</v>
          </cell>
          <cell r="U542">
            <v>30</v>
          </cell>
          <cell r="V542" t="str">
            <v>underfunded</v>
          </cell>
        </row>
        <row r="543">
          <cell r="D543">
            <v>4500</v>
          </cell>
          <cell r="F543" t="str">
            <v>failed</v>
          </cell>
          <cell r="R543" t="str">
            <v>web</v>
          </cell>
          <cell r="U543">
            <v>30</v>
          </cell>
          <cell r="V543" t="str">
            <v>underfunded</v>
          </cell>
        </row>
        <row r="544">
          <cell r="D544">
            <v>250000</v>
          </cell>
          <cell r="F544" t="str">
            <v>failed</v>
          </cell>
          <cell r="R544" t="str">
            <v>web</v>
          </cell>
          <cell r="U544">
            <v>59.958333333335759</v>
          </cell>
          <cell r="V544" t="str">
            <v>underfunded</v>
          </cell>
        </row>
        <row r="545">
          <cell r="D545">
            <v>22000</v>
          </cell>
          <cell r="F545" t="str">
            <v>failed</v>
          </cell>
          <cell r="R545" t="str">
            <v>web</v>
          </cell>
          <cell r="U545">
            <v>30</v>
          </cell>
          <cell r="V545" t="str">
            <v>underfunded</v>
          </cell>
        </row>
        <row r="546">
          <cell r="D546">
            <v>500</v>
          </cell>
          <cell r="F546" t="str">
            <v>failed</v>
          </cell>
          <cell r="R546" t="str">
            <v>web</v>
          </cell>
          <cell r="U546">
            <v>30</v>
          </cell>
          <cell r="V546" t="str">
            <v>underfunded</v>
          </cell>
        </row>
        <row r="547">
          <cell r="D547">
            <v>50000</v>
          </cell>
          <cell r="F547" t="str">
            <v>failed</v>
          </cell>
          <cell r="R547" t="str">
            <v>web</v>
          </cell>
          <cell r="U547">
            <v>40.041666666671517</v>
          </cell>
          <cell r="V547" t="str">
            <v>underfunded</v>
          </cell>
        </row>
        <row r="548">
          <cell r="D548">
            <v>60000</v>
          </cell>
          <cell r="F548" t="str">
            <v>failed</v>
          </cell>
          <cell r="R548" t="str">
            <v>web</v>
          </cell>
          <cell r="U548">
            <v>45</v>
          </cell>
          <cell r="V548" t="str">
            <v>underfunded</v>
          </cell>
        </row>
        <row r="549">
          <cell r="D549">
            <v>7500</v>
          </cell>
          <cell r="F549" t="str">
            <v>failed</v>
          </cell>
          <cell r="R549" t="str">
            <v>web</v>
          </cell>
          <cell r="U549">
            <v>30</v>
          </cell>
          <cell r="V549" t="str">
            <v>underfunded</v>
          </cell>
        </row>
        <row r="550">
          <cell r="D550">
            <v>10000</v>
          </cell>
          <cell r="F550" t="str">
            <v>failed</v>
          </cell>
          <cell r="R550" t="str">
            <v>web</v>
          </cell>
          <cell r="U550">
            <v>30</v>
          </cell>
          <cell r="V550" t="str">
            <v>underfunded</v>
          </cell>
        </row>
        <row r="551">
          <cell r="D551">
            <v>2500</v>
          </cell>
          <cell r="F551" t="str">
            <v>failed</v>
          </cell>
          <cell r="R551" t="str">
            <v>web</v>
          </cell>
          <cell r="U551">
            <v>30</v>
          </cell>
          <cell r="V551" t="str">
            <v>underfunded</v>
          </cell>
        </row>
        <row r="552">
          <cell r="D552">
            <v>5000</v>
          </cell>
          <cell r="F552" t="str">
            <v>failed</v>
          </cell>
          <cell r="R552" t="str">
            <v>web</v>
          </cell>
          <cell r="U552">
            <v>12.529571759252576</v>
          </cell>
          <cell r="V552" t="str">
            <v>underfunded</v>
          </cell>
        </row>
        <row r="553">
          <cell r="D553">
            <v>75000</v>
          </cell>
          <cell r="F553" t="str">
            <v>failed</v>
          </cell>
          <cell r="R553" t="str">
            <v>web</v>
          </cell>
          <cell r="U553">
            <v>44.469398148146865</v>
          </cell>
          <cell r="V553" t="str">
            <v>underfunded</v>
          </cell>
        </row>
        <row r="554">
          <cell r="D554">
            <v>45000</v>
          </cell>
          <cell r="F554" t="str">
            <v>failed</v>
          </cell>
          <cell r="R554" t="str">
            <v>web</v>
          </cell>
          <cell r="U554">
            <v>60</v>
          </cell>
          <cell r="V554" t="str">
            <v>underfunded</v>
          </cell>
        </row>
        <row r="555">
          <cell r="D555">
            <v>25000</v>
          </cell>
          <cell r="F555" t="str">
            <v>failed</v>
          </cell>
          <cell r="R555" t="str">
            <v>web</v>
          </cell>
          <cell r="U555">
            <v>30.041666666664241</v>
          </cell>
          <cell r="V555" t="str">
            <v>underfunded</v>
          </cell>
        </row>
        <row r="556">
          <cell r="D556">
            <v>3870</v>
          </cell>
          <cell r="F556" t="str">
            <v>failed</v>
          </cell>
          <cell r="R556" t="str">
            <v>web</v>
          </cell>
          <cell r="U556">
            <v>30</v>
          </cell>
          <cell r="V556" t="str">
            <v>underfunded</v>
          </cell>
        </row>
        <row r="557">
          <cell r="D557">
            <v>7500</v>
          </cell>
          <cell r="F557" t="str">
            <v>failed</v>
          </cell>
          <cell r="R557" t="str">
            <v>web</v>
          </cell>
          <cell r="U557">
            <v>30</v>
          </cell>
          <cell r="V557" t="str">
            <v>underfunded</v>
          </cell>
        </row>
        <row r="558">
          <cell r="D558">
            <v>8000</v>
          </cell>
          <cell r="F558" t="str">
            <v>failed</v>
          </cell>
          <cell r="R558" t="str">
            <v>web</v>
          </cell>
          <cell r="U558">
            <v>30</v>
          </cell>
          <cell r="V558" t="str">
            <v>underfunded</v>
          </cell>
        </row>
        <row r="559">
          <cell r="D559">
            <v>150000</v>
          </cell>
          <cell r="F559" t="str">
            <v>failed</v>
          </cell>
          <cell r="R559" t="str">
            <v>web</v>
          </cell>
          <cell r="U559">
            <v>30.041666666664241</v>
          </cell>
          <cell r="V559" t="str">
            <v>underfunded</v>
          </cell>
        </row>
        <row r="560">
          <cell r="D560">
            <v>750</v>
          </cell>
          <cell r="F560" t="str">
            <v>failed</v>
          </cell>
          <cell r="R560" t="str">
            <v>web</v>
          </cell>
          <cell r="U560">
            <v>29.958333333335759</v>
          </cell>
          <cell r="V560" t="str">
            <v>underfunded</v>
          </cell>
        </row>
        <row r="561">
          <cell r="D561">
            <v>240000</v>
          </cell>
          <cell r="F561" t="str">
            <v>failed</v>
          </cell>
          <cell r="R561" t="str">
            <v>web</v>
          </cell>
          <cell r="U561">
            <v>30</v>
          </cell>
          <cell r="V561" t="str">
            <v>underfunded</v>
          </cell>
        </row>
        <row r="562">
          <cell r="D562">
            <v>100000</v>
          </cell>
          <cell r="F562" t="str">
            <v>failed</v>
          </cell>
          <cell r="R562" t="str">
            <v>web</v>
          </cell>
          <cell r="U562">
            <v>30</v>
          </cell>
          <cell r="V562" t="str">
            <v>underfunded</v>
          </cell>
        </row>
        <row r="563">
          <cell r="D563">
            <v>15000</v>
          </cell>
          <cell r="F563" t="str">
            <v>failed</v>
          </cell>
          <cell r="R563" t="str">
            <v>web</v>
          </cell>
          <cell r="U563">
            <v>35</v>
          </cell>
          <cell r="V563" t="str">
            <v>underfunded</v>
          </cell>
        </row>
        <row r="564">
          <cell r="D564">
            <v>50000</v>
          </cell>
          <cell r="F564" t="str">
            <v>failed</v>
          </cell>
          <cell r="R564" t="str">
            <v>web</v>
          </cell>
          <cell r="U564">
            <v>30</v>
          </cell>
          <cell r="V564" t="str">
            <v>underfunded</v>
          </cell>
        </row>
        <row r="565">
          <cell r="D565">
            <v>75000</v>
          </cell>
          <cell r="F565" t="str">
            <v>failed</v>
          </cell>
          <cell r="R565" t="str">
            <v>web</v>
          </cell>
          <cell r="U565">
            <v>30</v>
          </cell>
          <cell r="V565" t="str">
            <v>underfunded</v>
          </cell>
        </row>
        <row r="566">
          <cell r="D566">
            <v>18000</v>
          </cell>
          <cell r="F566" t="str">
            <v>failed</v>
          </cell>
          <cell r="R566" t="str">
            <v>web</v>
          </cell>
          <cell r="U566">
            <v>30</v>
          </cell>
          <cell r="V566" t="str">
            <v>underfunded</v>
          </cell>
        </row>
        <row r="567">
          <cell r="D567">
            <v>25000</v>
          </cell>
          <cell r="F567" t="str">
            <v>failed</v>
          </cell>
          <cell r="R567" t="str">
            <v>web</v>
          </cell>
          <cell r="U567">
            <v>30</v>
          </cell>
          <cell r="V567" t="str">
            <v>underfunded</v>
          </cell>
        </row>
        <row r="568">
          <cell r="D568">
            <v>5000</v>
          </cell>
          <cell r="F568" t="str">
            <v>failed</v>
          </cell>
          <cell r="R568" t="str">
            <v>web</v>
          </cell>
          <cell r="U568">
            <v>30</v>
          </cell>
          <cell r="V568" t="str">
            <v>underfunded</v>
          </cell>
        </row>
        <row r="569">
          <cell r="D569">
            <v>10000</v>
          </cell>
          <cell r="F569" t="str">
            <v>failed</v>
          </cell>
          <cell r="R569" t="str">
            <v>web</v>
          </cell>
          <cell r="U569">
            <v>30</v>
          </cell>
          <cell r="V569" t="str">
            <v>underfunded</v>
          </cell>
        </row>
        <row r="570">
          <cell r="D570">
            <v>24500</v>
          </cell>
          <cell r="F570" t="str">
            <v>failed</v>
          </cell>
          <cell r="R570" t="str">
            <v>web</v>
          </cell>
          <cell r="U570">
            <v>36.536770833328774</v>
          </cell>
          <cell r="V570" t="str">
            <v>underfunded</v>
          </cell>
        </row>
        <row r="571">
          <cell r="D571">
            <v>2500</v>
          </cell>
          <cell r="F571" t="str">
            <v>failed</v>
          </cell>
          <cell r="R571" t="str">
            <v>web</v>
          </cell>
          <cell r="U571">
            <v>30</v>
          </cell>
          <cell r="V571" t="str">
            <v>underfunded</v>
          </cell>
        </row>
        <row r="572">
          <cell r="D572">
            <v>85000</v>
          </cell>
          <cell r="F572" t="str">
            <v>failed</v>
          </cell>
          <cell r="R572" t="str">
            <v>web</v>
          </cell>
          <cell r="U572">
            <v>30</v>
          </cell>
          <cell r="V572" t="str">
            <v>underfunded</v>
          </cell>
        </row>
        <row r="573">
          <cell r="D573">
            <v>25000</v>
          </cell>
          <cell r="F573" t="str">
            <v>failed</v>
          </cell>
          <cell r="R573" t="str">
            <v>web</v>
          </cell>
          <cell r="U573">
            <v>19.349733796298096</v>
          </cell>
          <cell r="V573" t="str">
            <v>underfunded</v>
          </cell>
        </row>
        <row r="574">
          <cell r="D574">
            <v>2500</v>
          </cell>
          <cell r="F574" t="str">
            <v>failed</v>
          </cell>
          <cell r="R574" t="str">
            <v>web</v>
          </cell>
          <cell r="U574">
            <v>30.041666666671517</v>
          </cell>
          <cell r="V574" t="str">
            <v>underfunded</v>
          </cell>
        </row>
        <row r="575">
          <cell r="D575">
            <v>88888</v>
          </cell>
          <cell r="F575" t="str">
            <v>failed</v>
          </cell>
          <cell r="R575" t="str">
            <v>web</v>
          </cell>
          <cell r="U575">
            <v>58.999872685191804</v>
          </cell>
          <cell r="V575" t="str">
            <v>underfunded</v>
          </cell>
        </row>
        <row r="576">
          <cell r="D576">
            <v>11180</v>
          </cell>
          <cell r="F576" t="str">
            <v>failed</v>
          </cell>
          <cell r="R576" t="str">
            <v>web</v>
          </cell>
          <cell r="U576">
            <v>30</v>
          </cell>
          <cell r="V576" t="str">
            <v>underfunded</v>
          </cell>
        </row>
        <row r="577">
          <cell r="D577">
            <v>60000</v>
          </cell>
          <cell r="F577" t="str">
            <v>failed</v>
          </cell>
          <cell r="R577" t="str">
            <v>web</v>
          </cell>
          <cell r="U577">
            <v>30</v>
          </cell>
          <cell r="V577" t="str">
            <v>underfunded</v>
          </cell>
        </row>
        <row r="578">
          <cell r="D578">
            <v>80000</v>
          </cell>
          <cell r="F578" t="str">
            <v>failed</v>
          </cell>
          <cell r="R578" t="str">
            <v>web</v>
          </cell>
          <cell r="U578">
            <v>59.958333333335759</v>
          </cell>
          <cell r="V578" t="str">
            <v>underfunded</v>
          </cell>
        </row>
        <row r="579">
          <cell r="D579">
            <v>5000</v>
          </cell>
          <cell r="F579" t="str">
            <v>failed</v>
          </cell>
          <cell r="R579" t="str">
            <v>web</v>
          </cell>
          <cell r="U579">
            <v>60</v>
          </cell>
          <cell r="V579" t="str">
            <v>underfunded</v>
          </cell>
        </row>
        <row r="580">
          <cell r="D580">
            <v>125000</v>
          </cell>
          <cell r="F580" t="str">
            <v>failed</v>
          </cell>
          <cell r="R580" t="str">
            <v>web</v>
          </cell>
          <cell r="U580">
            <v>24</v>
          </cell>
          <cell r="V580" t="str">
            <v>underfunded</v>
          </cell>
        </row>
        <row r="581">
          <cell r="D581">
            <v>12000</v>
          </cell>
          <cell r="F581" t="str">
            <v>failed</v>
          </cell>
          <cell r="R581" t="str">
            <v>web</v>
          </cell>
          <cell r="U581">
            <v>30</v>
          </cell>
          <cell r="V581" t="str">
            <v>underfunded</v>
          </cell>
        </row>
        <row r="582">
          <cell r="D582">
            <v>3000</v>
          </cell>
          <cell r="F582" t="str">
            <v>failed</v>
          </cell>
          <cell r="R582" t="str">
            <v>web</v>
          </cell>
          <cell r="U582">
            <v>30</v>
          </cell>
          <cell r="V582" t="str">
            <v>underfunded</v>
          </cell>
        </row>
        <row r="583">
          <cell r="D583">
            <v>400</v>
          </cell>
          <cell r="F583" t="str">
            <v>failed</v>
          </cell>
          <cell r="R583" t="str">
            <v>web</v>
          </cell>
          <cell r="U583">
            <v>30</v>
          </cell>
          <cell r="V583" t="str">
            <v>underfunded</v>
          </cell>
        </row>
        <row r="584">
          <cell r="D584">
            <v>100000</v>
          </cell>
          <cell r="F584" t="str">
            <v>failed</v>
          </cell>
          <cell r="R584" t="str">
            <v>web</v>
          </cell>
          <cell r="U584">
            <v>23.010196759263636</v>
          </cell>
          <cell r="V584" t="str">
            <v>underfunded</v>
          </cell>
        </row>
        <row r="585">
          <cell r="D585">
            <v>9000</v>
          </cell>
          <cell r="F585" t="str">
            <v>failed</v>
          </cell>
          <cell r="R585" t="str">
            <v>web</v>
          </cell>
          <cell r="U585">
            <v>29.958333333343035</v>
          </cell>
          <cell r="V585" t="str">
            <v>underfunded</v>
          </cell>
        </row>
        <row r="586">
          <cell r="D586">
            <v>1000</v>
          </cell>
          <cell r="F586" t="str">
            <v>failed</v>
          </cell>
          <cell r="R586" t="str">
            <v>web</v>
          </cell>
          <cell r="U586">
            <v>29.958333333335759</v>
          </cell>
          <cell r="V586" t="str">
            <v>underfunded</v>
          </cell>
        </row>
        <row r="587">
          <cell r="D587">
            <v>9000</v>
          </cell>
          <cell r="F587" t="str">
            <v>failed</v>
          </cell>
          <cell r="R587" t="str">
            <v>web</v>
          </cell>
          <cell r="U587">
            <v>55.609062499999709</v>
          </cell>
          <cell r="V587" t="str">
            <v>underfunded</v>
          </cell>
        </row>
        <row r="588">
          <cell r="D588">
            <v>10000</v>
          </cell>
          <cell r="F588" t="str">
            <v>failed</v>
          </cell>
          <cell r="R588" t="str">
            <v>web</v>
          </cell>
          <cell r="U588">
            <v>30</v>
          </cell>
          <cell r="V588" t="str">
            <v>underfunded</v>
          </cell>
        </row>
        <row r="589">
          <cell r="D589">
            <v>30000</v>
          </cell>
          <cell r="F589" t="str">
            <v>failed</v>
          </cell>
          <cell r="R589" t="str">
            <v>web</v>
          </cell>
          <cell r="U589">
            <v>30</v>
          </cell>
          <cell r="V589" t="str">
            <v>underfunded</v>
          </cell>
        </row>
        <row r="590">
          <cell r="D590">
            <v>9000</v>
          </cell>
          <cell r="F590" t="str">
            <v>failed</v>
          </cell>
          <cell r="R590" t="str">
            <v>web</v>
          </cell>
          <cell r="U590">
            <v>60.041666666656965</v>
          </cell>
          <cell r="V590" t="str">
            <v>underfunded</v>
          </cell>
        </row>
        <row r="591">
          <cell r="D591">
            <v>7500</v>
          </cell>
          <cell r="F591" t="str">
            <v>failed</v>
          </cell>
          <cell r="R591" t="str">
            <v>web</v>
          </cell>
          <cell r="U591">
            <v>15</v>
          </cell>
          <cell r="V591" t="str">
            <v>underfunded</v>
          </cell>
        </row>
        <row r="592">
          <cell r="D592">
            <v>5000</v>
          </cell>
          <cell r="F592" t="str">
            <v>failed</v>
          </cell>
          <cell r="R592" t="str">
            <v>web</v>
          </cell>
          <cell r="U592">
            <v>30.987604166664823</v>
          </cell>
          <cell r="V592" t="str">
            <v>underfunded</v>
          </cell>
        </row>
        <row r="593">
          <cell r="D593">
            <v>100000</v>
          </cell>
          <cell r="F593" t="str">
            <v>failed</v>
          </cell>
          <cell r="R593" t="str">
            <v>web</v>
          </cell>
          <cell r="U593">
            <v>30</v>
          </cell>
          <cell r="V593" t="str">
            <v>underfunded</v>
          </cell>
        </row>
        <row r="594">
          <cell r="D594">
            <v>7500</v>
          </cell>
          <cell r="F594" t="str">
            <v>failed</v>
          </cell>
          <cell r="R594" t="str">
            <v>web</v>
          </cell>
          <cell r="U594">
            <v>29.999999999992724</v>
          </cell>
          <cell r="V594" t="str">
            <v>underfunded</v>
          </cell>
        </row>
        <row r="595">
          <cell r="D595">
            <v>500</v>
          </cell>
          <cell r="F595" t="str">
            <v>failed</v>
          </cell>
          <cell r="R595" t="str">
            <v>web</v>
          </cell>
          <cell r="U595">
            <v>29.958333333335759</v>
          </cell>
          <cell r="V595" t="str">
            <v>underfunded</v>
          </cell>
        </row>
        <row r="596">
          <cell r="D596">
            <v>25000</v>
          </cell>
          <cell r="F596" t="str">
            <v>failed</v>
          </cell>
          <cell r="R596" t="str">
            <v>web</v>
          </cell>
          <cell r="U596">
            <v>30</v>
          </cell>
          <cell r="V596" t="str">
            <v>underfunded</v>
          </cell>
        </row>
        <row r="597">
          <cell r="D597">
            <v>100000</v>
          </cell>
          <cell r="F597" t="str">
            <v>failed</v>
          </cell>
          <cell r="R597" t="str">
            <v>web</v>
          </cell>
          <cell r="U597">
            <v>45</v>
          </cell>
          <cell r="V597" t="str">
            <v>underfunded</v>
          </cell>
        </row>
        <row r="598">
          <cell r="D598">
            <v>20000</v>
          </cell>
          <cell r="F598" t="str">
            <v>failed</v>
          </cell>
          <cell r="R598" t="str">
            <v>web</v>
          </cell>
          <cell r="U598">
            <v>30</v>
          </cell>
          <cell r="V598" t="str">
            <v>underfunded</v>
          </cell>
        </row>
        <row r="599">
          <cell r="D599">
            <v>7500</v>
          </cell>
          <cell r="F599" t="str">
            <v>failed</v>
          </cell>
          <cell r="R599" t="str">
            <v>web</v>
          </cell>
          <cell r="U599">
            <v>36.961400462969323</v>
          </cell>
          <cell r="V599" t="str">
            <v>underfunded</v>
          </cell>
        </row>
        <row r="600">
          <cell r="D600">
            <v>2500</v>
          </cell>
          <cell r="F600" t="str">
            <v>failed</v>
          </cell>
          <cell r="R600" t="str">
            <v>web</v>
          </cell>
          <cell r="U600">
            <v>30</v>
          </cell>
          <cell r="V600" t="str">
            <v>underfunded</v>
          </cell>
        </row>
        <row r="601">
          <cell r="D601">
            <v>50000</v>
          </cell>
          <cell r="F601" t="str">
            <v>failed</v>
          </cell>
          <cell r="R601" t="str">
            <v>web</v>
          </cell>
          <cell r="U601">
            <v>23.82358796295739</v>
          </cell>
          <cell r="V601" t="str">
            <v>underfunded</v>
          </cell>
        </row>
        <row r="602">
          <cell r="D602">
            <v>5000</v>
          </cell>
          <cell r="F602" t="str">
            <v>canceled</v>
          </cell>
          <cell r="R602" t="str">
            <v>web</v>
          </cell>
          <cell r="U602">
            <v>60</v>
          </cell>
          <cell r="V602" t="str">
            <v>underfunded</v>
          </cell>
        </row>
        <row r="603">
          <cell r="D603">
            <v>10000</v>
          </cell>
          <cell r="F603" t="str">
            <v>canceled</v>
          </cell>
          <cell r="R603" t="str">
            <v>web</v>
          </cell>
          <cell r="U603">
            <v>30</v>
          </cell>
          <cell r="V603" t="str">
            <v>underfunded</v>
          </cell>
        </row>
        <row r="604">
          <cell r="D604">
            <v>70000</v>
          </cell>
          <cell r="F604" t="str">
            <v>canceled</v>
          </cell>
          <cell r="R604" t="str">
            <v>web</v>
          </cell>
          <cell r="U604">
            <v>30</v>
          </cell>
          <cell r="V604" t="str">
            <v>underfunded</v>
          </cell>
        </row>
        <row r="605">
          <cell r="D605">
            <v>15000</v>
          </cell>
          <cell r="F605" t="str">
            <v>canceled</v>
          </cell>
          <cell r="R605" t="str">
            <v>web</v>
          </cell>
          <cell r="U605">
            <v>30</v>
          </cell>
          <cell r="V605" t="str">
            <v>underfunded</v>
          </cell>
        </row>
        <row r="606">
          <cell r="D606">
            <v>1500</v>
          </cell>
          <cell r="F606" t="str">
            <v>canceled</v>
          </cell>
          <cell r="R606" t="str">
            <v>web</v>
          </cell>
          <cell r="U606">
            <v>30</v>
          </cell>
          <cell r="V606" t="str">
            <v>underfunded</v>
          </cell>
        </row>
        <row r="607">
          <cell r="D607">
            <v>5000</v>
          </cell>
          <cell r="F607" t="str">
            <v>canceled</v>
          </cell>
          <cell r="R607" t="str">
            <v>web</v>
          </cell>
          <cell r="U607">
            <v>45</v>
          </cell>
          <cell r="V607" t="str">
            <v>underfunded</v>
          </cell>
        </row>
        <row r="608">
          <cell r="D608">
            <v>5000</v>
          </cell>
          <cell r="F608" t="str">
            <v>canceled</v>
          </cell>
          <cell r="R608" t="str">
            <v>web</v>
          </cell>
          <cell r="U608">
            <v>45.974432870367309</v>
          </cell>
          <cell r="V608" t="str">
            <v>underfunded</v>
          </cell>
        </row>
        <row r="609">
          <cell r="D609">
            <v>250</v>
          </cell>
          <cell r="F609" t="str">
            <v>canceled</v>
          </cell>
          <cell r="R609" t="str">
            <v>web</v>
          </cell>
          <cell r="U609">
            <v>30.041666666664241</v>
          </cell>
          <cell r="V609" t="str">
            <v>underfunded</v>
          </cell>
        </row>
        <row r="610">
          <cell r="D610">
            <v>150000</v>
          </cell>
          <cell r="F610" t="str">
            <v>canceled</v>
          </cell>
          <cell r="R610" t="str">
            <v>web</v>
          </cell>
          <cell r="U610">
            <v>30</v>
          </cell>
          <cell r="V610" t="str">
            <v>underfunded</v>
          </cell>
        </row>
        <row r="611">
          <cell r="D611">
            <v>780</v>
          </cell>
          <cell r="F611" t="str">
            <v>canceled</v>
          </cell>
          <cell r="R611" t="str">
            <v>web</v>
          </cell>
          <cell r="U611">
            <v>30.041666666656965</v>
          </cell>
          <cell r="V611" t="str">
            <v>underfunded</v>
          </cell>
        </row>
        <row r="612">
          <cell r="D612">
            <v>13803</v>
          </cell>
          <cell r="F612" t="str">
            <v>canceled</v>
          </cell>
          <cell r="R612" t="str">
            <v>web</v>
          </cell>
          <cell r="U612">
            <v>30</v>
          </cell>
          <cell r="V612" t="str">
            <v>underfunded</v>
          </cell>
        </row>
        <row r="613">
          <cell r="D613">
            <v>80000</v>
          </cell>
          <cell r="F613" t="str">
            <v>canceled</v>
          </cell>
          <cell r="R613" t="str">
            <v>web</v>
          </cell>
          <cell r="U613">
            <v>60</v>
          </cell>
          <cell r="V613" t="str">
            <v>underfunded</v>
          </cell>
        </row>
        <row r="614">
          <cell r="D614">
            <v>10000</v>
          </cell>
          <cell r="F614" t="str">
            <v>canceled</v>
          </cell>
          <cell r="R614" t="str">
            <v>web</v>
          </cell>
          <cell r="U614">
            <v>30</v>
          </cell>
          <cell r="V614" t="str">
            <v>underfunded</v>
          </cell>
        </row>
        <row r="615">
          <cell r="D615">
            <v>60000</v>
          </cell>
          <cell r="F615" t="str">
            <v>canceled</v>
          </cell>
          <cell r="R615" t="str">
            <v>web</v>
          </cell>
          <cell r="U615">
            <v>30.710879629630654</v>
          </cell>
          <cell r="V615" t="str">
            <v>underfunded</v>
          </cell>
        </row>
        <row r="616">
          <cell r="D616">
            <v>10000</v>
          </cell>
          <cell r="F616" t="str">
            <v>canceled</v>
          </cell>
          <cell r="R616" t="str">
            <v>web</v>
          </cell>
          <cell r="U616">
            <v>30</v>
          </cell>
          <cell r="V616" t="str">
            <v>underfunded</v>
          </cell>
        </row>
        <row r="617">
          <cell r="D617">
            <v>515</v>
          </cell>
          <cell r="F617" t="str">
            <v>canceled</v>
          </cell>
          <cell r="R617" t="str">
            <v>web</v>
          </cell>
          <cell r="U617">
            <v>30</v>
          </cell>
          <cell r="V617" t="str">
            <v>underfunded</v>
          </cell>
        </row>
        <row r="618">
          <cell r="D618">
            <v>5000</v>
          </cell>
          <cell r="F618" t="str">
            <v>canceled</v>
          </cell>
          <cell r="R618" t="str">
            <v>web</v>
          </cell>
          <cell r="U618">
            <v>30</v>
          </cell>
          <cell r="V618" t="str">
            <v>underfunded</v>
          </cell>
        </row>
        <row r="619">
          <cell r="D619">
            <v>2000</v>
          </cell>
          <cell r="F619" t="str">
            <v>canceled</v>
          </cell>
          <cell r="R619" t="str">
            <v>web</v>
          </cell>
          <cell r="U619">
            <v>45</v>
          </cell>
          <cell r="V619" t="str">
            <v>underfunded</v>
          </cell>
        </row>
        <row r="620">
          <cell r="D620">
            <v>400</v>
          </cell>
          <cell r="F620" t="str">
            <v>canceled</v>
          </cell>
          <cell r="R620" t="str">
            <v>web</v>
          </cell>
          <cell r="U620">
            <v>30</v>
          </cell>
          <cell r="V620" t="str">
            <v>underfunded</v>
          </cell>
        </row>
        <row r="621">
          <cell r="D621">
            <v>2500000</v>
          </cell>
          <cell r="F621" t="str">
            <v>canceled</v>
          </cell>
          <cell r="R621" t="str">
            <v>web</v>
          </cell>
          <cell r="U621">
            <v>60.041666666664241</v>
          </cell>
          <cell r="V621" t="str">
            <v>underfunded</v>
          </cell>
        </row>
        <row r="622">
          <cell r="D622">
            <v>30000</v>
          </cell>
          <cell r="F622" t="str">
            <v>canceled</v>
          </cell>
          <cell r="R622" t="str">
            <v>web</v>
          </cell>
          <cell r="U622">
            <v>45</v>
          </cell>
          <cell r="V622" t="str">
            <v>underfunded</v>
          </cell>
        </row>
        <row r="623">
          <cell r="D623">
            <v>25000</v>
          </cell>
          <cell r="F623" t="str">
            <v>canceled</v>
          </cell>
          <cell r="R623" t="str">
            <v>web</v>
          </cell>
          <cell r="U623">
            <v>30</v>
          </cell>
          <cell r="V623" t="str">
            <v>underfunded</v>
          </cell>
        </row>
        <row r="624">
          <cell r="D624">
            <v>6000</v>
          </cell>
          <cell r="F624" t="str">
            <v>canceled</v>
          </cell>
          <cell r="R624" t="str">
            <v>web</v>
          </cell>
          <cell r="U624">
            <v>20</v>
          </cell>
          <cell r="V624" t="str">
            <v>underfunded</v>
          </cell>
        </row>
        <row r="625">
          <cell r="D625">
            <v>75000</v>
          </cell>
          <cell r="F625" t="str">
            <v>canceled</v>
          </cell>
          <cell r="R625" t="str">
            <v>web</v>
          </cell>
          <cell r="U625">
            <v>30</v>
          </cell>
          <cell r="V625" t="str">
            <v>underfunded</v>
          </cell>
        </row>
        <row r="626">
          <cell r="D626">
            <v>5000</v>
          </cell>
          <cell r="F626" t="str">
            <v>canceled</v>
          </cell>
          <cell r="R626" t="str">
            <v>web</v>
          </cell>
          <cell r="U626">
            <v>30</v>
          </cell>
          <cell r="V626" t="str">
            <v>underfunded</v>
          </cell>
        </row>
        <row r="627">
          <cell r="D627">
            <v>25000</v>
          </cell>
          <cell r="F627" t="str">
            <v>canceled</v>
          </cell>
          <cell r="R627" t="str">
            <v>web</v>
          </cell>
          <cell r="U627">
            <v>29.958333333335759</v>
          </cell>
          <cell r="V627" t="str">
            <v>underfunded</v>
          </cell>
        </row>
        <row r="628">
          <cell r="D628">
            <v>25000</v>
          </cell>
          <cell r="F628" t="str">
            <v>canceled</v>
          </cell>
          <cell r="R628" t="str">
            <v>web</v>
          </cell>
          <cell r="U628">
            <v>32.997465277774609</v>
          </cell>
          <cell r="V628" t="str">
            <v>underfunded</v>
          </cell>
        </row>
        <row r="629">
          <cell r="D629">
            <v>450000</v>
          </cell>
          <cell r="F629" t="str">
            <v>canceled</v>
          </cell>
          <cell r="R629" t="str">
            <v>web</v>
          </cell>
          <cell r="U629">
            <v>59.651493055549508</v>
          </cell>
          <cell r="V629" t="str">
            <v>underfunded</v>
          </cell>
        </row>
        <row r="630">
          <cell r="D630">
            <v>5000</v>
          </cell>
          <cell r="F630" t="str">
            <v>canceled</v>
          </cell>
          <cell r="R630" t="str">
            <v>web</v>
          </cell>
          <cell r="U630">
            <v>30</v>
          </cell>
          <cell r="V630" t="str">
            <v>underfunded</v>
          </cell>
        </row>
        <row r="631">
          <cell r="D631">
            <v>200000</v>
          </cell>
          <cell r="F631" t="str">
            <v>canceled</v>
          </cell>
          <cell r="R631" t="str">
            <v>web</v>
          </cell>
          <cell r="U631">
            <v>30</v>
          </cell>
          <cell r="V631" t="str">
            <v>underfunded</v>
          </cell>
        </row>
        <row r="632">
          <cell r="D632">
            <v>11999</v>
          </cell>
          <cell r="F632" t="str">
            <v>canceled</v>
          </cell>
          <cell r="R632" t="str">
            <v>web</v>
          </cell>
          <cell r="U632">
            <v>29.595821759263345</v>
          </cell>
          <cell r="V632" t="str">
            <v>underfunded</v>
          </cell>
        </row>
        <row r="633">
          <cell r="D633">
            <v>50000</v>
          </cell>
          <cell r="F633" t="str">
            <v>canceled</v>
          </cell>
          <cell r="R633" t="str">
            <v>web</v>
          </cell>
          <cell r="U633">
            <v>29</v>
          </cell>
          <cell r="V633" t="str">
            <v>underfunded</v>
          </cell>
        </row>
        <row r="634">
          <cell r="D634">
            <v>20000</v>
          </cell>
          <cell r="F634" t="str">
            <v>canceled</v>
          </cell>
          <cell r="R634" t="str">
            <v>web</v>
          </cell>
          <cell r="U634">
            <v>30.041666666671517</v>
          </cell>
          <cell r="V634" t="str">
            <v>underfunded</v>
          </cell>
        </row>
        <row r="635">
          <cell r="D635">
            <v>10000</v>
          </cell>
          <cell r="F635" t="str">
            <v>canceled</v>
          </cell>
          <cell r="R635" t="str">
            <v>web</v>
          </cell>
          <cell r="U635">
            <v>31.659004629618721</v>
          </cell>
          <cell r="V635" t="str">
            <v>underfunded</v>
          </cell>
        </row>
        <row r="636">
          <cell r="D636">
            <v>5000</v>
          </cell>
          <cell r="F636" t="str">
            <v>canceled</v>
          </cell>
          <cell r="R636" t="str">
            <v>web</v>
          </cell>
          <cell r="U636">
            <v>30</v>
          </cell>
          <cell r="V636" t="str">
            <v>underfunded</v>
          </cell>
        </row>
        <row r="637">
          <cell r="D637">
            <v>25000</v>
          </cell>
          <cell r="F637" t="str">
            <v>canceled</v>
          </cell>
          <cell r="R637" t="str">
            <v>web</v>
          </cell>
          <cell r="U637">
            <v>30</v>
          </cell>
          <cell r="V637" t="str">
            <v>underfunded</v>
          </cell>
        </row>
        <row r="638">
          <cell r="D638">
            <v>2000</v>
          </cell>
          <cell r="F638" t="str">
            <v>canceled</v>
          </cell>
          <cell r="R638" t="str">
            <v>web</v>
          </cell>
          <cell r="U638">
            <v>29.993865740732872</v>
          </cell>
          <cell r="V638" t="str">
            <v>underfunded</v>
          </cell>
        </row>
        <row r="639">
          <cell r="D639">
            <v>100000</v>
          </cell>
          <cell r="F639" t="str">
            <v>canceled</v>
          </cell>
          <cell r="R639" t="str">
            <v>web</v>
          </cell>
          <cell r="U639">
            <v>28.999097222229466</v>
          </cell>
          <cell r="V639" t="str">
            <v>underfunded</v>
          </cell>
        </row>
        <row r="640">
          <cell r="D640">
            <v>200000</v>
          </cell>
          <cell r="F640" t="str">
            <v>canceled</v>
          </cell>
          <cell r="R640" t="str">
            <v>web</v>
          </cell>
          <cell r="U640">
            <v>59.958333333335759</v>
          </cell>
          <cell r="V640" t="str">
            <v>underfunded</v>
          </cell>
        </row>
        <row r="641">
          <cell r="D641">
            <v>1000000</v>
          </cell>
          <cell r="F641" t="str">
            <v>canceled</v>
          </cell>
          <cell r="R641" t="str">
            <v>web</v>
          </cell>
          <cell r="U641">
            <v>60</v>
          </cell>
          <cell r="V641" t="str">
            <v>underfunded</v>
          </cell>
        </row>
        <row r="642">
          <cell r="D642">
            <v>70</v>
          </cell>
          <cell r="F642" t="str">
            <v>successful</v>
          </cell>
          <cell r="R642" t="str">
            <v>wearables</v>
          </cell>
          <cell r="U642">
            <v>15.538020833322662</v>
          </cell>
          <cell r="V642" t="str">
            <v>funded</v>
          </cell>
        </row>
        <row r="643">
          <cell r="D643">
            <v>40000</v>
          </cell>
          <cell r="F643" t="str">
            <v>successful</v>
          </cell>
          <cell r="R643" t="str">
            <v>wearables</v>
          </cell>
          <cell r="U643">
            <v>30</v>
          </cell>
          <cell r="V643" t="str">
            <v>funded</v>
          </cell>
        </row>
        <row r="644">
          <cell r="D644">
            <v>20000</v>
          </cell>
          <cell r="F644" t="str">
            <v>successful</v>
          </cell>
          <cell r="R644" t="str">
            <v>wearables</v>
          </cell>
          <cell r="U644">
            <v>36</v>
          </cell>
          <cell r="V644" t="str">
            <v>funded</v>
          </cell>
        </row>
        <row r="645">
          <cell r="D645">
            <v>25000</v>
          </cell>
          <cell r="F645" t="str">
            <v>successful</v>
          </cell>
          <cell r="R645" t="str">
            <v>wearables</v>
          </cell>
          <cell r="U645">
            <v>55</v>
          </cell>
          <cell r="V645" t="str">
            <v>funded</v>
          </cell>
        </row>
        <row r="646">
          <cell r="D646">
            <v>25000</v>
          </cell>
          <cell r="F646" t="str">
            <v>successful</v>
          </cell>
          <cell r="R646" t="str">
            <v>wearables</v>
          </cell>
          <cell r="U646">
            <v>42.375706018516212</v>
          </cell>
          <cell r="V646" t="str">
            <v>funded</v>
          </cell>
        </row>
        <row r="647">
          <cell r="D647">
            <v>2000</v>
          </cell>
          <cell r="F647" t="str">
            <v>successful</v>
          </cell>
          <cell r="R647" t="str">
            <v>wearables</v>
          </cell>
          <cell r="U647">
            <v>30</v>
          </cell>
          <cell r="V647" t="str">
            <v>funded</v>
          </cell>
        </row>
        <row r="648">
          <cell r="D648">
            <v>800</v>
          </cell>
          <cell r="F648" t="str">
            <v>successful</v>
          </cell>
          <cell r="R648" t="str">
            <v>wearables</v>
          </cell>
          <cell r="U648">
            <v>30</v>
          </cell>
          <cell r="V648" t="str">
            <v>funded</v>
          </cell>
        </row>
        <row r="649">
          <cell r="D649">
            <v>2000</v>
          </cell>
          <cell r="F649" t="str">
            <v>successful</v>
          </cell>
          <cell r="R649" t="str">
            <v>wearables</v>
          </cell>
          <cell r="U649">
            <v>29.958333333335759</v>
          </cell>
          <cell r="V649" t="str">
            <v>funded</v>
          </cell>
        </row>
        <row r="650">
          <cell r="D650">
            <v>35000</v>
          </cell>
          <cell r="F650" t="str">
            <v>successful</v>
          </cell>
          <cell r="R650" t="str">
            <v>wearables</v>
          </cell>
          <cell r="U650">
            <v>35</v>
          </cell>
          <cell r="V650" t="str">
            <v>funded</v>
          </cell>
        </row>
        <row r="651">
          <cell r="D651">
            <v>2500</v>
          </cell>
          <cell r="F651" t="str">
            <v>successful</v>
          </cell>
          <cell r="R651" t="str">
            <v>wearables</v>
          </cell>
          <cell r="U651">
            <v>21</v>
          </cell>
          <cell r="V651" t="str">
            <v>funded</v>
          </cell>
        </row>
        <row r="652">
          <cell r="D652">
            <v>1500</v>
          </cell>
          <cell r="F652" t="str">
            <v>successful</v>
          </cell>
          <cell r="R652" t="str">
            <v>wearables</v>
          </cell>
          <cell r="U652">
            <v>60.041666666671517</v>
          </cell>
          <cell r="V652" t="str">
            <v>funded</v>
          </cell>
        </row>
        <row r="653">
          <cell r="D653">
            <v>25000</v>
          </cell>
          <cell r="F653" t="str">
            <v>successful</v>
          </cell>
          <cell r="R653" t="str">
            <v>wearables</v>
          </cell>
          <cell r="U653">
            <v>30</v>
          </cell>
          <cell r="V653" t="str">
            <v>funded</v>
          </cell>
        </row>
        <row r="654">
          <cell r="D654">
            <v>3000</v>
          </cell>
          <cell r="F654" t="str">
            <v>successful</v>
          </cell>
          <cell r="R654" t="str">
            <v>wearables</v>
          </cell>
          <cell r="U654">
            <v>30.041666666664241</v>
          </cell>
          <cell r="V654" t="str">
            <v>funded</v>
          </cell>
        </row>
        <row r="655">
          <cell r="D655">
            <v>75000</v>
          </cell>
          <cell r="F655" t="str">
            <v>successful</v>
          </cell>
          <cell r="R655" t="str">
            <v>wearables</v>
          </cell>
          <cell r="U655">
            <v>37</v>
          </cell>
          <cell r="V655" t="str">
            <v>funded</v>
          </cell>
        </row>
        <row r="656">
          <cell r="D656">
            <v>12000</v>
          </cell>
          <cell r="F656" t="str">
            <v>successful</v>
          </cell>
          <cell r="R656" t="str">
            <v>wearables</v>
          </cell>
          <cell r="U656">
            <v>30</v>
          </cell>
          <cell r="V656" t="str">
            <v>funded</v>
          </cell>
        </row>
        <row r="657">
          <cell r="D657">
            <v>8000</v>
          </cell>
          <cell r="F657" t="str">
            <v>successful</v>
          </cell>
          <cell r="R657" t="str">
            <v>wearables</v>
          </cell>
          <cell r="U657">
            <v>29.958333333328483</v>
          </cell>
          <cell r="V657" t="str">
            <v>funded</v>
          </cell>
        </row>
        <row r="658">
          <cell r="D658">
            <v>5000</v>
          </cell>
          <cell r="F658" t="str">
            <v>successful</v>
          </cell>
          <cell r="R658" t="str">
            <v>wearables</v>
          </cell>
          <cell r="U658">
            <v>59.958333333328483</v>
          </cell>
          <cell r="V658" t="str">
            <v>funded</v>
          </cell>
        </row>
        <row r="659">
          <cell r="D659">
            <v>15000</v>
          </cell>
          <cell r="F659" t="str">
            <v>successful</v>
          </cell>
          <cell r="R659" t="str">
            <v>wearables</v>
          </cell>
          <cell r="U659">
            <v>30</v>
          </cell>
          <cell r="V659" t="str">
            <v>funded</v>
          </cell>
        </row>
        <row r="660">
          <cell r="D660">
            <v>28888</v>
          </cell>
          <cell r="F660" t="str">
            <v>successful</v>
          </cell>
          <cell r="R660" t="str">
            <v>wearables</v>
          </cell>
          <cell r="U660">
            <v>32.589247685187729</v>
          </cell>
          <cell r="V660" t="str">
            <v>funded</v>
          </cell>
        </row>
        <row r="661">
          <cell r="D661">
            <v>3000</v>
          </cell>
          <cell r="F661" t="str">
            <v>successful</v>
          </cell>
          <cell r="R661" t="str">
            <v>wearables</v>
          </cell>
          <cell r="U661">
            <v>30</v>
          </cell>
          <cell r="V661" t="str">
            <v>funded</v>
          </cell>
        </row>
        <row r="662">
          <cell r="D662">
            <v>50000</v>
          </cell>
          <cell r="F662" t="str">
            <v>failed</v>
          </cell>
          <cell r="R662" t="str">
            <v>wearables</v>
          </cell>
          <cell r="U662">
            <v>30.041666666671517</v>
          </cell>
          <cell r="V662" t="str">
            <v>underfunded</v>
          </cell>
        </row>
        <row r="663">
          <cell r="D663">
            <v>10000</v>
          </cell>
          <cell r="F663" t="str">
            <v>failed</v>
          </cell>
          <cell r="R663" t="str">
            <v>wearables</v>
          </cell>
          <cell r="U663">
            <v>30</v>
          </cell>
          <cell r="V663" t="str">
            <v>underfunded</v>
          </cell>
        </row>
        <row r="664">
          <cell r="D664">
            <v>39000</v>
          </cell>
          <cell r="F664" t="str">
            <v>failed</v>
          </cell>
          <cell r="R664" t="str">
            <v>wearables</v>
          </cell>
          <cell r="U664">
            <v>30</v>
          </cell>
          <cell r="V664" t="str">
            <v>underfunded</v>
          </cell>
        </row>
        <row r="665">
          <cell r="D665">
            <v>200000</v>
          </cell>
          <cell r="F665" t="str">
            <v>failed</v>
          </cell>
          <cell r="R665" t="str">
            <v>wearables</v>
          </cell>
          <cell r="U665">
            <v>30</v>
          </cell>
          <cell r="V665" t="str">
            <v>underfunded</v>
          </cell>
        </row>
        <row r="666">
          <cell r="D666">
            <v>12000</v>
          </cell>
          <cell r="F666" t="str">
            <v>failed</v>
          </cell>
          <cell r="R666" t="str">
            <v>wearables</v>
          </cell>
          <cell r="U666">
            <v>30</v>
          </cell>
          <cell r="V666" t="str">
            <v>underfunded</v>
          </cell>
        </row>
        <row r="667">
          <cell r="D667">
            <v>10000</v>
          </cell>
          <cell r="F667" t="str">
            <v>failed</v>
          </cell>
          <cell r="R667" t="str">
            <v>wearables</v>
          </cell>
          <cell r="U667">
            <v>60</v>
          </cell>
          <cell r="V667" t="str">
            <v>underfunded</v>
          </cell>
        </row>
        <row r="668">
          <cell r="D668">
            <v>200000</v>
          </cell>
          <cell r="F668" t="str">
            <v>failed</v>
          </cell>
          <cell r="R668" t="str">
            <v>wearables</v>
          </cell>
          <cell r="U668">
            <v>30</v>
          </cell>
          <cell r="V668" t="str">
            <v>underfunded</v>
          </cell>
        </row>
        <row r="669">
          <cell r="D669">
            <v>50000</v>
          </cell>
          <cell r="F669" t="str">
            <v>failed</v>
          </cell>
          <cell r="R669" t="str">
            <v>wearables</v>
          </cell>
          <cell r="U669">
            <v>40</v>
          </cell>
          <cell r="V669" t="str">
            <v>underfunded</v>
          </cell>
        </row>
        <row r="670">
          <cell r="D670">
            <v>15000</v>
          </cell>
          <cell r="F670" t="str">
            <v>failed</v>
          </cell>
          <cell r="R670" t="str">
            <v>wearables</v>
          </cell>
          <cell r="U670">
            <v>45</v>
          </cell>
          <cell r="V670" t="str">
            <v>underfunded</v>
          </cell>
        </row>
        <row r="671">
          <cell r="D671">
            <v>200000</v>
          </cell>
          <cell r="F671" t="str">
            <v>failed</v>
          </cell>
          <cell r="R671" t="str">
            <v>wearables</v>
          </cell>
          <cell r="U671">
            <v>30</v>
          </cell>
          <cell r="V671" t="str">
            <v>underfunded</v>
          </cell>
        </row>
        <row r="672">
          <cell r="D672">
            <v>90000</v>
          </cell>
          <cell r="F672" t="str">
            <v>failed</v>
          </cell>
          <cell r="R672" t="str">
            <v>wearables</v>
          </cell>
          <cell r="U672">
            <v>33.630555555559113</v>
          </cell>
          <cell r="V672" t="str">
            <v>underfunded</v>
          </cell>
        </row>
        <row r="673">
          <cell r="D673">
            <v>30000</v>
          </cell>
          <cell r="F673" t="str">
            <v>failed</v>
          </cell>
          <cell r="R673" t="str">
            <v>wearables</v>
          </cell>
          <cell r="U673">
            <v>33.473935185189475</v>
          </cell>
          <cell r="V673" t="str">
            <v>underfunded</v>
          </cell>
        </row>
        <row r="674">
          <cell r="D674">
            <v>50000</v>
          </cell>
          <cell r="F674" t="str">
            <v>failed</v>
          </cell>
          <cell r="R674" t="str">
            <v>wearables</v>
          </cell>
          <cell r="U674">
            <v>30.988148148149776</v>
          </cell>
          <cell r="V674" t="str">
            <v>underfunded</v>
          </cell>
        </row>
        <row r="675">
          <cell r="D675">
            <v>100000</v>
          </cell>
          <cell r="F675" t="str">
            <v>failed</v>
          </cell>
          <cell r="R675" t="str">
            <v>wearables</v>
          </cell>
          <cell r="U675">
            <v>45</v>
          </cell>
          <cell r="V675" t="str">
            <v>underfunded</v>
          </cell>
        </row>
        <row r="676">
          <cell r="D676">
            <v>50000</v>
          </cell>
          <cell r="F676" t="str">
            <v>failed</v>
          </cell>
          <cell r="R676" t="str">
            <v>wearables</v>
          </cell>
          <cell r="U676">
            <v>60</v>
          </cell>
          <cell r="V676" t="str">
            <v>underfunded</v>
          </cell>
        </row>
        <row r="677">
          <cell r="D677">
            <v>6000</v>
          </cell>
          <cell r="F677" t="str">
            <v>failed</v>
          </cell>
          <cell r="R677" t="str">
            <v>wearables</v>
          </cell>
          <cell r="U677">
            <v>29.360370370370219</v>
          </cell>
          <cell r="V677" t="str">
            <v>underfunded</v>
          </cell>
        </row>
        <row r="678">
          <cell r="D678">
            <v>100000</v>
          </cell>
          <cell r="F678" t="str">
            <v>failed</v>
          </cell>
          <cell r="R678" t="str">
            <v>wearables</v>
          </cell>
          <cell r="U678">
            <v>30</v>
          </cell>
          <cell r="V678" t="str">
            <v>underfunded</v>
          </cell>
        </row>
        <row r="679">
          <cell r="D679">
            <v>50000</v>
          </cell>
          <cell r="F679" t="str">
            <v>failed</v>
          </cell>
          <cell r="R679" t="str">
            <v>wearables</v>
          </cell>
          <cell r="U679">
            <v>45</v>
          </cell>
          <cell r="V679" t="str">
            <v>underfunded</v>
          </cell>
        </row>
        <row r="680">
          <cell r="D680">
            <v>29000</v>
          </cell>
          <cell r="F680" t="str">
            <v>failed</v>
          </cell>
          <cell r="R680" t="str">
            <v>wearables</v>
          </cell>
          <cell r="U680">
            <v>30</v>
          </cell>
          <cell r="V680" t="str">
            <v>underfunded</v>
          </cell>
        </row>
        <row r="681">
          <cell r="D681">
            <v>57000</v>
          </cell>
          <cell r="F681" t="str">
            <v>failed</v>
          </cell>
          <cell r="R681" t="str">
            <v>wearables</v>
          </cell>
          <cell r="U681">
            <v>60</v>
          </cell>
          <cell r="V681" t="str">
            <v>underfunded</v>
          </cell>
        </row>
        <row r="682">
          <cell r="D682">
            <v>75000</v>
          </cell>
          <cell r="F682" t="str">
            <v>failed</v>
          </cell>
          <cell r="R682" t="str">
            <v>wearables</v>
          </cell>
          <cell r="U682">
            <v>35</v>
          </cell>
          <cell r="V682" t="str">
            <v>underfunded</v>
          </cell>
        </row>
        <row r="683">
          <cell r="D683">
            <v>2500</v>
          </cell>
          <cell r="F683" t="str">
            <v>failed</v>
          </cell>
          <cell r="R683" t="str">
            <v>wearables</v>
          </cell>
          <cell r="U683">
            <v>30</v>
          </cell>
          <cell r="V683" t="str">
            <v>underfunded</v>
          </cell>
        </row>
        <row r="684">
          <cell r="D684">
            <v>50000</v>
          </cell>
          <cell r="F684" t="str">
            <v>failed</v>
          </cell>
          <cell r="R684" t="str">
            <v>wearables</v>
          </cell>
          <cell r="U684">
            <v>29.958333333343035</v>
          </cell>
          <cell r="V684" t="str">
            <v>underfunded</v>
          </cell>
        </row>
        <row r="685">
          <cell r="D685">
            <v>35000</v>
          </cell>
          <cell r="F685" t="str">
            <v>failed</v>
          </cell>
          <cell r="R685" t="str">
            <v>wearables</v>
          </cell>
          <cell r="U685">
            <v>40</v>
          </cell>
          <cell r="V685" t="str">
            <v>underfunded</v>
          </cell>
        </row>
        <row r="686">
          <cell r="D686">
            <v>320000</v>
          </cell>
          <cell r="F686" t="str">
            <v>failed</v>
          </cell>
          <cell r="R686" t="str">
            <v>wearables</v>
          </cell>
          <cell r="U686">
            <v>35.65172453703417</v>
          </cell>
          <cell r="V686" t="str">
            <v>underfunded</v>
          </cell>
        </row>
        <row r="687">
          <cell r="D687">
            <v>2000</v>
          </cell>
          <cell r="F687" t="str">
            <v>failed</v>
          </cell>
          <cell r="R687" t="str">
            <v>wearables</v>
          </cell>
          <cell r="U687">
            <v>45</v>
          </cell>
          <cell r="V687" t="str">
            <v>underfunded</v>
          </cell>
        </row>
        <row r="688">
          <cell r="D688">
            <v>500000</v>
          </cell>
          <cell r="F688" t="str">
            <v>failed</v>
          </cell>
          <cell r="R688" t="str">
            <v>wearables</v>
          </cell>
          <cell r="U688">
            <v>30</v>
          </cell>
          <cell r="V688" t="str">
            <v>underfunded</v>
          </cell>
        </row>
        <row r="689">
          <cell r="D689">
            <v>100000</v>
          </cell>
          <cell r="F689" t="str">
            <v>failed</v>
          </cell>
          <cell r="R689" t="str">
            <v>wearables</v>
          </cell>
          <cell r="U689">
            <v>60</v>
          </cell>
          <cell r="V689" t="str">
            <v>underfunded</v>
          </cell>
        </row>
        <row r="690">
          <cell r="D690">
            <v>20000</v>
          </cell>
          <cell r="F690" t="str">
            <v>failed</v>
          </cell>
          <cell r="R690" t="str">
            <v>wearables</v>
          </cell>
          <cell r="U690">
            <v>30</v>
          </cell>
          <cell r="V690" t="str">
            <v>underfunded</v>
          </cell>
        </row>
        <row r="691">
          <cell r="D691">
            <v>200000</v>
          </cell>
          <cell r="F691" t="str">
            <v>failed</v>
          </cell>
          <cell r="R691" t="str">
            <v>wearables</v>
          </cell>
          <cell r="U691">
            <v>36.539849537039117</v>
          </cell>
          <cell r="V691" t="str">
            <v>underfunded</v>
          </cell>
        </row>
        <row r="692">
          <cell r="D692">
            <v>20000</v>
          </cell>
          <cell r="F692" t="str">
            <v>failed</v>
          </cell>
          <cell r="R692" t="str">
            <v>wearables</v>
          </cell>
          <cell r="U692">
            <v>42.615266203705687</v>
          </cell>
          <cell r="V692" t="str">
            <v>underfunded</v>
          </cell>
        </row>
        <row r="693">
          <cell r="D693">
            <v>50000</v>
          </cell>
          <cell r="F693" t="str">
            <v>failed</v>
          </cell>
          <cell r="R693" t="str">
            <v>wearables</v>
          </cell>
          <cell r="U693">
            <v>28</v>
          </cell>
          <cell r="V693" t="str">
            <v>underfunded</v>
          </cell>
        </row>
        <row r="694">
          <cell r="D694">
            <v>20000</v>
          </cell>
          <cell r="F694" t="str">
            <v>failed</v>
          </cell>
          <cell r="R694" t="str">
            <v>wearables</v>
          </cell>
          <cell r="U694">
            <v>30</v>
          </cell>
          <cell r="V694" t="str">
            <v>underfunded</v>
          </cell>
        </row>
        <row r="695">
          <cell r="D695">
            <v>100000</v>
          </cell>
          <cell r="F695" t="str">
            <v>failed</v>
          </cell>
          <cell r="R695" t="str">
            <v>wearables</v>
          </cell>
          <cell r="U695">
            <v>30</v>
          </cell>
          <cell r="V695" t="str">
            <v>underfunded</v>
          </cell>
        </row>
        <row r="696">
          <cell r="D696">
            <v>150000</v>
          </cell>
          <cell r="F696" t="str">
            <v>failed</v>
          </cell>
          <cell r="R696" t="str">
            <v>wearables</v>
          </cell>
          <cell r="U696">
            <v>30</v>
          </cell>
          <cell r="V696" t="str">
            <v>underfunded</v>
          </cell>
        </row>
        <row r="697">
          <cell r="D697">
            <v>60000</v>
          </cell>
          <cell r="F697" t="str">
            <v>failed</v>
          </cell>
          <cell r="R697" t="str">
            <v>wearables</v>
          </cell>
          <cell r="U697">
            <v>30</v>
          </cell>
          <cell r="V697" t="str">
            <v>underfunded</v>
          </cell>
        </row>
        <row r="698">
          <cell r="D698">
            <v>175000</v>
          </cell>
          <cell r="F698" t="str">
            <v>failed</v>
          </cell>
          <cell r="R698" t="str">
            <v>wearables</v>
          </cell>
          <cell r="U698">
            <v>30</v>
          </cell>
          <cell r="V698" t="str">
            <v>underfunded</v>
          </cell>
        </row>
        <row r="699">
          <cell r="D699">
            <v>5000</v>
          </cell>
          <cell r="F699" t="str">
            <v>failed</v>
          </cell>
          <cell r="R699" t="str">
            <v>wearables</v>
          </cell>
          <cell r="U699">
            <v>15</v>
          </cell>
          <cell r="V699" t="str">
            <v>underfunded</v>
          </cell>
        </row>
        <row r="700">
          <cell r="D700">
            <v>100000</v>
          </cell>
          <cell r="F700" t="str">
            <v>failed</v>
          </cell>
          <cell r="R700" t="str">
            <v>wearables</v>
          </cell>
          <cell r="U700">
            <v>33.152256944449618</v>
          </cell>
          <cell r="V700" t="str">
            <v>underfunded</v>
          </cell>
        </row>
        <row r="701">
          <cell r="D701">
            <v>130000</v>
          </cell>
          <cell r="F701" t="str">
            <v>failed</v>
          </cell>
          <cell r="R701" t="str">
            <v>wearables</v>
          </cell>
          <cell r="U701">
            <v>37.18115740740177</v>
          </cell>
          <cell r="V701" t="str">
            <v>underfunded</v>
          </cell>
        </row>
        <row r="702">
          <cell r="D702">
            <v>15000</v>
          </cell>
          <cell r="F702" t="str">
            <v>failed</v>
          </cell>
          <cell r="R702" t="str">
            <v>wearables</v>
          </cell>
          <cell r="U702">
            <v>30</v>
          </cell>
          <cell r="V702" t="str">
            <v>underfunded</v>
          </cell>
        </row>
        <row r="703">
          <cell r="D703">
            <v>23000</v>
          </cell>
          <cell r="F703" t="str">
            <v>failed</v>
          </cell>
          <cell r="R703" t="str">
            <v>wearables</v>
          </cell>
          <cell r="U703">
            <v>30</v>
          </cell>
          <cell r="V703" t="str">
            <v>underfunded</v>
          </cell>
        </row>
        <row r="704">
          <cell r="D704">
            <v>15000</v>
          </cell>
          <cell r="F704" t="str">
            <v>failed</v>
          </cell>
          <cell r="R704" t="str">
            <v>wearables</v>
          </cell>
          <cell r="U704">
            <v>30.041666666656965</v>
          </cell>
          <cell r="V704" t="str">
            <v>underfunded</v>
          </cell>
        </row>
        <row r="705">
          <cell r="D705">
            <v>15000</v>
          </cell>
          <cell r="F705" t="str">
            <v>failed</v>
          </cell>
          <cell r="R705" t="str">
            <v>wearables</v>
          </cell>
          <cell r="U705">
            <v>55.029756944437395</v>
          </cell>
          <cell r="V705" t="str">
            <v>underfunded</v>
          </cell>
        </row>
        <row r="706">
          <cell r="D706">
            <v>55000</v>
          </cell>
          <cell r="F706" t="str">
            <v>failed</v>
          </cell>
          <cell r="R706" t="str">
            <v>wearables</v>
          </cell>
          <cell r="U706">
            <v>60</v>
          </cell>
          <cell r="V706" t="str">
            <v>underfunded</v>
          </cell>
        </row>
        <row r="707">
          <cell r="D707">
            <v>100000</v>
          </cell>
          <cell r="F707" t="str">
            <v>failed</v>
          </cell>
          <cell r="R707" t="str">
            <v>wearables</v>
          </cell>
          <cell r="U707">
            <v>30</v>
          </cell>
          <cell r="V707" t="str">
            <v>underfunded</v>
          </cell>
        </row>
        <row r="708">
          <cell r="D708">
            <v>100000</v>
          </cell>
          <cell r="F708" t="str">
            <v>failed</v>
          </cell>
          <cell r="R708" t="str">
            <v>wearables</v>
          </cell>
          <cell r="U708">
            <v>41.781909722223645</v>
          </cell>
          <cell r="V708" t="str">
            <v>underfunded</v>
          </cell>
        </row>
        <row r="709">
          <cell r="D709">
            <v>68000</v>
          </cell>
          <cell r="F709" t="str">
            <v>failed</v>
          </cell>
          <cell r="R709" t="str">
            <v>wearables</v>
          </cell>
          <cell r="U709">
            <v>40</v>
          </cell>
          <cell r="V709" t="str">
            <v>underfunded</v>
          </cell>
        </row>
        <row r="710">
          <cell r="D710">
            <v>40000</v>
          </cell>
          <cell r="F710" t="str">
            <v>failed</v>
          </cell>
          <cell r="R710" t="str">
            <v>wearables</v>
          </cell>
          <cell r="U710">
            <v>60</v>
          </cell>
          <cell r="V710" t="str">
            <v>underfunded</v>
          </cell>
        </row>
        <row r="711">
          <cell r="D711">
            <v>15000</v>
          </cell>
          <cell r="F711" t="str">
            <v>failed</v>
          </cell>
          <cell r="R711" t="str">
            <v>wearables</v>
          </cell>
          <cell r="U711">
            <v>30</v>
          </cell>
          <cell r="V711" t="str">
            <v>underfunded</v>
          </cell>
        </row>
        <row r="712">
          <cell r="D712">
            <v>1200</v>
          </cell>
          <cell r="F712" t="str">
            <v>failed</v>
          </cell>
          <cell r="R712" t="str">
            <v>wearables</v>
          </cell>
          <cell r="U712">
            <v>33.045578703698993</v>
          </cell>
          <cell r="V712" t="str">
            <v>underfunded</v>
          </cell>
        </row>
        <row r="713">
          <cell r="D713">
            <v>100000</v>
          </cell>
          <cell r="F713" t="str">
            <v>failed</v>
          </cell>
          <cell r="R713" t="str">
            <v>wearables</v>
          </cell>
          <cell r="U713">
            <v>40.041666666656965</v>
          </cell>
          <cell r="V713" t="str">
            <v>underfunded</v>
          </cell>
        </row>
        <row r="714">
          <cell r="D714">
            <v>48500</v>
          </cell>
          <cell r="F714" t="str">
            <v>failed</v>
          </cell>
          <cell r="R714" t="str">
            <v>wearables</v>
          </cell>
          <cell r="U714">
            <v>30</v>
          </cell>
          <cell r="V714" t="str">
            <v>underfunded</v>
          </cell>
        </row>
        <row r="715">
          <cell r="D715">
            <v>25000</v>
          </cell>
          <cell r="F715" t="str">
            <v>failed</v>
          </cell>
          <cell r="R715" t="str">
            <v>wearables</v>
          </cell>
          <cell r="U715">
            <v>30</v>
          </cell>
          <cell r="V715" t="str">
            <v>underfunded</v>
          </cell>
        </row>
        <row r="716">
          <cell r="D716">
            <v>15000</v>
          </cell>
          <cell r="F716" t="str">
            <v>failed</v>
          </cell>
          <cell r="R716" t="str">
            <v>wearables</v>
          </cell>
          <cell r="U716">
            <v>60</v>
          </cell>
          <cell r="V716" t="str">
            <v>underfunded</v>
          </cell>
        </row>
        <row r="717">
          <cell r="D717">
            <v>27500</v>
          </cell>
          <cell r="F717" t="str">
            <v>failed</v>
          </cell>
          <cell r="R717" t="str">
            <v>wearables</v>
          </cell>
          <cell r="U717">
            <v>40.041666666671517</v>
          </cell>
          <cell r="V717" t="str">
            <v>underfunded</v>
          </cell>
        </row>
        <row r="718">
          <cell r="D718">
            <v>7000</v>
          </cell>
          <cell r="F718" t="str">
            <v>failed</v>
          </cell>
          <cell r="R718" t="str">
            <v>wearables</v>
          </cell>
          <cell r="U718">
            <v>33.341354166666861</v>
          </cell>
          <cell r="V718" t="str">
            <v>underfunded</v>
          </cell>
        </row>
        <row r="719">
          <cell r="D719">
            <v>100000</v>
          </cell>
          <cell r="F719" t="str">
            <v>failed</v>
          </cell>
          <cell r="R719" t="str">
            <v>wearables</v>
          </cell>
          <cell r="U719">
            <v>30</v>
          </cell>
          <cell r="V719" t="str">
            <v>underfunded</v>
          </cell>
        </row>
        <row r="720">
          <cell r="D720">
            <v>12000</v>
          </cell>
          <cell r="F720" t="str">
            <v>failed</v>
          </cell>
          <cell r="R720" t="str">
            <v>wearables</v>
          </cell>
          <cell r="U720">
            <v>31.403854166666861</v>
          </cell>
          <cell r="V720" t="str">
            <v>underfunded</v>
          </cell>
        </row>
        <row r="721">
          <cell r="D721">
            <v>15000</v>
          </cell>
          <cell r="F721" t="str">
            <v>failed</v>
          </cell>
          <cell r="R721" t="str">
            <v>wearables</v>
          </cell>
          <cell r="U721">
            <v>14</v>
          </cell>
          <cell r="V721" t="str">
            <v>underfunded</v>
          </cell>
        </row>
        <row r="722">
          <cell r="D722">
            <v>1900</v>
          </cell>
          <cell r="F722" t="str">
            <v>successful</v>
          </cell>
          <cell r="R722" t="str">
            <v>nonfiction</v>
          </cell>
          <cell r="U722">
            <v>28</v>
          </cell>
          <cell r="V722" t="str">
            <v>funded</v>
          </cell>
        </row>
        <row r="723">
          <cell r="D723">
            <v>8200</v>
          </cell>
          <cell r="F723" t="str">
            <v>successful</v>
          </cell>
          <cell r="R723" t="str">
            <v>nonfiction</v>
          </cell>
          <cell r="U723">
            <v>45</v>
          </cell>
          <cell r="V723" t="str">
            <v>funded</v>
          </cell>
        </row>
        <row r="724">
          <cell r="D724">
            <v>25000</v>
          </cell>
          <cell r="F724" t="str">
            <v>successful</v>
          </cell>
          <cell r="R724" t="str">
            <v>nonfiction</v>
          </cell>
          <cell r="U724">
            <v>29.958333333335759</v>
          </cell>
          <cell r="V724" t="str">
            <v>funded</v>
          </cell>
        </row>
        <row r="725">
          <cell r="D725">
            <v>5000</v>
          </cell>
          <cell r="F725" t="str">
            <v>successful</v>
          </cell>
          <cell r="R725" t="str">
            <v>nonfiction</v>
          </cell>
          <cell r="U725">
            <v>30.349432870367309</v>
          </cell>
          <cell r="V725" t="str">
            <v>funded</v>
          </cell>
        </row>
        <row r="726">
          <cell r="D726">
            <v>7000</v>
          </cell>
          <cell r="F726" t="str">
            <v>successful</v>
          </cell>
          <cell r="R726" t="str">
            <v>nonfiction</v>
          </cell>
          <cell r="U726">
            <v>30</v>
          </cell>
          <cell r="V726" t="str">
            <v>funded</v>
          </cell>
        </row>
        <row r="727">
          <cell r="D727">
            <v>20000</v>
          </cell>
          <cell r="F727" t="str">
            <v>successful</v>
          </cell>
          <cell r="R727" t="str">
            <v>nonfiction</v>
          </cell>
          <cell r="U727">
            <v>30</v>
          </cell>
          <cell r="V727" t="str">
            <v>funded</v>
          </cell>
        </row>
        <row r="728">
          <cell r="D728">
            <v>2500</v>
          </cell>
          <cell r="F728" t="str">
            <v>successful</v>
          </cell>
          <cell r="R728" t="str">
            <v>nonfiction</v>
          </cell>
          <cell r="U728">
            <v>30</v>
          </cell>
          <cell r="V728" t="str">
            <v>funded</v>
          </cell>
        </row>
        <row r="729">
          <cell r="D729">
            <v>3500</v>
          </cell>
          <cell r="F729" t="str">
            <v>successful</v>
          </cell>
          <cell r="R729" t="str">
            <v>nonfiction</v>
          </cell>
          <cell r="U729">
            <v>41.868645833339542</v>
          </cell>
          <cell r="V729" t="str">
            <v>funded</v>
          </cell>
        </row>
        <row r="730">
          <cell r="D730">
            <v>7500</v>
          </cell>
          <cell r="F730" t="str">
            <v>successful</v>
          </cell>
          <cell r="R730" t="str">
            <v>nonfiction</v>
          </cell>
          <cell r="U730">
            <v>45</v>
          </cell>
          <cell r="V730" t="str">
            <v>funded</v>
          </cell>
        </row>
        <row r="731">
          <cell r="D731">
            <v>4000</v>
          </cell>
          <cell r="F731" t="str">
            <v>successful</v>
          </cell>
          <cell r="R731" t="str">
            <v>nonfiction</v>
          </cell>
          <cell r="U731">
            <v>60</v>
          </cell>
          <cell r="V731" t="str">
            <v>funded</v>
          </cell>
        </row>
        <row r="732">
          <cell r="D732">
            <v>20000</v>
          </cell>
          <cell r="F732" t="str">
            <v>successful</v>
          </cell>
          <cell r="R732" t="str">
            <v>nonfiction</v>
          </cell>
          <cell r="U732">
            <v>30</v>
          </cell>
          <cell r="V732" t="str">
            <v>funded</v>
          </cell>
        </row>
        <row r="733">
          <cell r="D733">
            <v>5000</v>
          </cell>
          <cell r="F733" t="str">
            <v>successful</v>
          </cell>
          <cell r="R733" t="str">
            <v>nonfiction</v>
          </cell>
          <cell r="U733">
            <v>50.454317129631818</v>
          </cell>
          <cell r="V733" t="str">
            <v>funded</v>
          </cell>
        </row>
        <row r="734">
          <cell r="D734">
            <v>40</v>
          </cell>
          <cell r="F734" t="str">
            <v>successful</v>
          </cell>
          <cell r="R734" t="str">
            <v>nonfiction</v>
          </cell>
          <cell r="U734">
            <v>60</v>
          </cell>
          <cell r="V734" t="str">
            <v>funded</v>
          </cell>
        </row>
        <row r="735">
          <cell r="D735">
            <v>2500</v>
          </cell>
          <cell r="F735" t="str">
            <v>successful</v>
          </cell>
          <cell r="R735" t="str">
            <v>nonfiction</v>
          </cell>
          <cell r="U735">
            <v>30</v>
          </cell>
          <cell r="V735" t="str">
            <v>funded</v>
          </cell>
        </row>
        <row r="736">
          <cell r="D736">
            <v>8500</v>
          </cell>
          <cell r="F736" t="str">
            <v>successful</v>
          </cell>
          <cell r="R736" t="str">
            <v>nonfiction</v>
          </cell>
          <cell r="U736">
            <v>31.04374999999709</v>
          </cell>
          <cell r="V736" t="str">
            <v>funded</v>
          </cell>
        </row>
        <row r="737">
          <cell r="D737">
            <v>47000</v>
          </cell>
          <cell r="F737" t="str">
            <v>successful</v>
          </cell>
          <cell r="R737" t="str">
            <v>nonfiction</v>
          </cell>
          <cell r="U737">
            <v>30.99761574074364</v>
          </cell>
          <cell r="V737" t="str">
            <v>funded</v>
          </cell>
        </row>
        <row r="738">
          <cell r="D738">
            <v>3600</v>
          </cell>
          <cell r="F738" t="str">
            <v>successful</v>
          </cell>
          <cell r="R738" t="str">
            <v>nonfiction</v>
          </cell>
          <cell r="U738">
            <v>19.473379629627743</v>
          </cell>
          <cell r="V738" t="str">
            <v>funded</v>
          </cell>
        </row>
        <row r="739">
          <cell r="D739">
            <v>5000</v>
          </cell>
          <cell r="F739" t="str">
            <v>successful</v>
          </cell>
          <cell r="R739" t="str">
            <v>nonfiction</v>
          </cell>
          <cell r="U739">
            <v>17.558020833334012</v>
          </cell>
          <cell r="V739" t="str">
            <v>funded</v>
          </cell>
        </row>
        <row r="740">
          <cell r="D740">
            <v>1500</v>
          </cell>
          <cell r="F740" t="str">
            <v>successful</v>
          </cell>
          <cell r="R740" t="str">
            <v>nonfiction</v>
          </cell>
          <cell r="U740">
            <v>30.603541666670935</v>
          </cell>
          <cell r="V740" t="str">
            <v>funded</v>
          </cell>
        </row>
        <row r="741">
          <cell r="D741">
            <v>6000</v>
          </cell>
          <cell r="F741" t="str">
            <v>successful</v>
          </cell>
          <cell r="R741" t="str">
            <v>nonfiction</v>
          </cell>
          <cell r="U741">
            <v>33</v>
          </cell>
          <cell r="V741" t="str">
            <v>funded</v>
          </cell>
        </row>
        <row r="742">
          <cell r="D742">
            <v>3000</v>
          </cell>
          <cell r="F742" t="str">
            <v>successful</v>
          </cell>
          <cell r="R742" t="str">
            <v>nonfiction</v>
          </cell>
          <cell r="U742">
            <v>14</v>
          </cell>
          <cell r="V742" t="str">
            <v>funded</v>
          </cell>
        </row>
        <row r="743">
          <cell r="D743">
            <v>13000</v>
          </cell>
          <cell r="F743" t="str">
            <v>successful</v>
          </cell>
          <cell r="R743" t="str">
            <v>nonfiction</v>
          </cell>
          <cell r="U743">
            <v>35</v>
          </cell>
          <cell r="V743" t="str">
            <v>funded</v>
          </cell>
        </row>
        <row r="744">
          <cell r="D744">
            <v>1400</v>
          </cell>
          <cell r="F744" t="str">
            <v>successful</v>
          </cell>
          <cell r="R744" t="str">
            <v>nonfiction</v>
          </cell>
          <cell r="U744">
            <v>29.958333333328483</v>
          </cell>
          <cell r="V744" t="str">
            <v>funded</v>
          </cell>
        </row>
        <row r="745">
          <cell r="D745">
            <v>550</v>
          </cell>
          <cell r="F745" t="str">
            <v>successful</v>
          </cell>
          <cell r="R745" t="str">
            <v>nonfiction</v>
          </cell>
          <cell r="U745">
            <v>25.165682870370802</v>
          </cell>
          <cell r="V745" t="str">
            <v>funded</v>
          </cell>
        </row>
        <row r="746">
          <cell r="D746">
            <v>5000</v>
          </cell>
          <cell r="F746" t="str">
            <v>successful</v>
          </cell>
          <cell r="R746" t="str">
            <v>nonfiction</v>
          </cell>
          <cell r="U746">
            <v>30</v>
          </cell>
          <cell r="V746" t="str">
            <v>funded</v>
          </cell>
        </row>
        <row r="747">
          <cell r="D747">
            <v>2220</v>
          </cell>
          <cell r="F747" t="str">
            <v>successful</v>
          </cell>
          <cell r="R747" t="str">
            <v>nonfiction</v>
          </cell>
          <cell r="U747">
            <v>30</v>
          </cell>
          <cell r="V747" t="str">
            <v>funded</v>
          </cell>
        </row>
        <row r="748">
          <cell r="D748">
            <v>2987</v>
          </cell>
          <cell r="F748" t="str">
            <v>successful</v>
          </cell>
          <cell r="R748" t="str">
            <v>nonfiction</v>
          </cell>
          <cell r="U748">
            <v>18.123043981482624</v>
          </cell>
          <cell r="V748" t="str">
            <v>funded</v>
          </cell>
        </row>
        <row r="749">
          <cell r="D749">
            <v>7000</v>
          </cell>
          <cell r="F749" t="str">
            <v>successful</v>
          </cell>
          <cell r="R749" t="str">
            <v>nonfiction</v>
          </cell>
          <cell r="U749">
            <v>30.90533564814541</v>
          </cell>
          <cell r="V749" t="str">
            <v>funded</v>
          </cell>
        </row>
        <row r="750">
          <cell r="D750">
            <v>2000</v>
          </cell>
          <cell r="F750" t="str">
            <v>successful</v>
          </cell>
          <cell r="R750" t="str">
            <v>nonfiction</v>
          </cell>
          <cell r="U750">
            <v>30</v>
          </cell>
          <cell r="V750" t="str">
            <v>funded</v>
          </cell>
        </row>
        <row r="751">
          <cell r="D751">
            <v>10000</v>
          </cell>
          <cell r="F751" t="str">
            <v>successful</v>
          </cell>
          <cell r="R751" t="str">
            <v>nonfiction</v>
          </cell>
          <cell r="U751">
            <v>30</v>
          </cell>
          <cell r="V751" t="str">
            <v>funded</v>
          </cell>
        </row>
        <row r="752">
          <cell r="D752">
            <v>4444</v>
          </cell>
          <cell r="F752" t="str">
            <v>successful</v>
          </cell>
          <cell r="R752" t="str">
            <v>nonfiction</v>
          </cell>
          <cell r="U752">
            <v>30</v>
          </cell>
          <cell r="V752" t="str">
            <v>funded</v>
          </cell>
        </row>
        <row r="753">
          <cell r="D753">
            <v>3000</v>
          </cell>
          <cell r="F753" t="str">
            <v>successful</v>
          </cell>
          <cell r="R753" t="str">
            <v>nonfiction</v>
          </cell>
          <cell r="U753">
            <v>46</v>
          </cell>
          <cell r="V753" t="str">
            <v>funded</v>
          </cell>
        </row>
        <row r="754">
          <cell r="D754">
            <v>5000</v>
          </cell>
          <cell r="F754" t="str">
            <v>successful</v>
          </cell>
          <cell r="R754" t="str">
            <v>nonfiction</v>
          </cell>
          <cell r="U754">
            <v>20.036840277767624</v>
          </cell>
          <cell r="V754" t="str">
            <v>funded</v>
          </cell>
        </row>
        <row r="755">
          <cell r="D755">
            <v>10000</v>
          </cell>
          <cell r="F755" t="str">
            <v>successful</v>
          </cell>
          <cell r="R755" t="str">
            <v>nonfiction</v>
          </cell>
          <cell r="U755">
            <v>30</v>
          </cell>
          <cell r="V755" t="str">
            <v>funded</v>
          </cell>
        </row>
        <row r="756">
          <cell r="D756">
            <v>2000</v>
          </cell>
          <cell r="F756" t="str">
            <v>successful</v>
          </cell>
          <cell r="R756" t="str">
            <v>nonfiction</v>
          </cell>
          <cell r="U756">
            <v>30</v>
          </cell>
          <cell r="V756" t="str">
            <v>funded</v>
          </cell>
        </row>
        <row r="757">
          <cell r="D757">
            <v>2500</v>
          </cell>
          <cell r="F757" t="str">
            <v>successful</v>
          </cell>
          <cell r="R757" t="str">
            <v>nonfiction</v>
          </cell>
          <cell r="U757">
            <v>30.423414351847896</v>
          </cell>
          <cell r="V757" t="str">
            <v>funded</v>
          </cell>
        </row>
        <row r="758">
          <cell r="D758">
            <v>700</v>
          </cell>
          <cell r="F758" t="str">
            <v>successful</v>
          </cell>
          <cell r="R758" t="str">
            <v>nonfiction</v>
          </cell>
          <cell r="U758">
            <v>60.958333333335759</v>
          </cell>
          <cell r="V758" t="str">
            <v>funded</v>
          </cell>
        </row>
        <row r="759">
          <cell r="D759">
            <v>250</v>
          </cell>
          <cell r="F759" t="str">
            <v>successful</v>
          </cell>
          <cell r="R759" t="str">
            <v>nonfiction</v>
          </cell>
          <cell r="U759">
            <v>14</v>
          </cell>
          <cell r="V759" t="str">
            <v>funded</v>
          </cell>
        </row>
        <row r="760">
          <cell r="D760">
            <v>2500</v>
          </cell>
          <cell r="F760" t="str">
            <v>successful</v>
          </cell>
          <cell r="R760" t="str">
            <v>nonfiction</v>
          </cell>
          <cell r="U760">
            <v>30</v>
          </cell>
          <cell r="V760" t="str">
            <v>funded</v>
          </cell>
        </row>
        <row r="761">
          <cell r="D761">
            <v>5000</v>
          </cell>
          <cell r="F761" t="str">
            <v>successful</v>
          </cell>
          <cell r="R761" t="str">
            <v>nonfiction</v>
          </cell>
          <cell r="U761">
            <v>40</v>
          </cell>
          <cell r="V761" t="str">
            <v>funded</v>
          </cell>
        </row>
        <row r="762">
          <cell r="D762">
            <v>2200</v>
          </cell>
          <cell r="F762" t="str">
            <v>failed</v>
          </cell>
          <cell r="R762" t="str">
            <v>fiction</v>
          </cell>
          <cell r="U762">
            <v>30.041666666664241</v>
          </cell>
          <cell r="V762" t="str">
            <v>underfunded</v>
          </cell>
        </row>
        <row r="763">
          <cell r="D763">
            <v>5000</v>
          </cell>
          <cell r="F763" t="str">
            <v>failed</v>
          </cell>
          <cell r="R763" t="str">
            <v>fiction</v>
          </cell>
          <cell r="U763">
            <v>30</v>
          </cell>
          <cell r="V763" t="str">
            <v>underfunded</v>
          </cell>
        </row>
        <row r="764">
          <cell r="D764">
            <v>3500</v>
          </cell>
          <cell r="F764" t="str">
            <v>failed</v>
          </cell>
          <cell r="R764" t="str">
            <v>fiction</v>
          </cell>
          <cell r="U764">
            <v>17.391550925924093</v>
          </cell>
          <cell r="V764" t="str">
            <v>underfunded</v>
          </cell>
        </row>
        <row r="765">
          <cell r="D765">
            <v>4290</v>
          </cell>
          <cell r="F765" t="str">
            <v>failed</v>
          </cell>
          <cell r="R765" t="str">
            <v>fiction</v>
          </cell>
          <cell r="U765">
            <v>30</v>
          </cell>
          <cell r="V765" t="str">
            <v>underfunded</v>
          </cell>
        </row>
        <row r="766">
          <cell r="D766">
            <v>5000</v>
          </cell>
          <cell r="F766" t="str">
            <v>failed</v>
          </cell>
          <cell r="R766" t="str">
            <v>fiction</v>
          </cell>
          <cell r="U766">
            <v>30</v>
          </cell>
          <cell r="V766" t="str">
            <v>underfunded</v>
          </cell>
        </row>
        <row r="767">
          <cell r="D767">
            <v>7000</v>
          </cell>
          <cell r="F767" t="str">
            <v>failed</v>
          </cell>
          <cell r="R767" t="str">
            <v>fiction</v>
          </cell>
          <cell r="U767">
            <v>30</v>
          </cell>
          <cell r="V767" t="str">
            <v>underfunded</v>
          </cell>
        </row>
        <row r="768">
          <cell r="D768">
            <v>4000</v>
          </cell>
          <cell r="F768" t="str">
            <v>failed</v>
          </cell>
          <cell r="R768" t="str">
            <v>fiction</v>
          </cell>
          <cell r="U768">
            <v>30</v>
          </cell>
          <cell r="V768" t="str">
            <v>underfunded</v>
          </cell>
        </row>
        <row r="769">
          <cell r="D769">
            <v>5000</v>
          </cell>
          <cell r="F769" t="str">
            <v>failed</v>
          </cell>
          <cell r="R769" t="str">
            <v>fiction</v>
          </cell>
          <cell r="U769">
            <v>30</v>
          </cell>
          <cell r="V769" t="str">
            <v>underfunded</v>
          </cell>
        </row>
        <row r="770">
          <cell r="D770">
            <v>2500</v>
          </cell>
          <cell r="F770" t="str">
            <v>failed</v>
          </cell>
          <cell r="R770" t="str">
            <v>fiction</v>
          </cell>
          <cell r="U770">
            <v>30</v>
          </cell>
          <cell r="V770" t="str">
            <v>underfunded</v>
          </cell>
        </row>
        <row r="771">
          <cell r="D771">
            <v>4000</v>
          </cell>
          <cell r="F771" t="str">
            <v>failed</v>
          </cell>
          <cell r="R771" t="str">
            <v>fiction</v>
          </cell>
          <cell r="U771">
            <v>30</v>
          </cell>
          <cell r="V771" t="str">
            <v>underfunded</v>
          </cell>
        </row>
        <row r="772">
          <cell r="D772">
            <v>17500</v>
          </cell>
          <cell r="F772" t="str">
            <v>failed</v>
          </cell>
          <cell r="R772" t="str">
            <v>fiction</v>
          </cell>
          <cell r="U772">
            <v>40</v>
          </cell>
          <cell r="V772" t="str">
            <v>underfunded</v>
          </cell>
        </row>
        <row r="773">
          <cell r="D773">
            <v>38000</v>
          </cell>
          <cell r="F773" t="str">
            <v>failed</v>
          </cell>
          <cell r="R773" t="str">
            <v>fiction</v>
          </cell>
          <cell r="U773">
            <v>50</v>
          </cell>
          <cell r="V773" t="str">
            <v>underfunded</v>
          </cell>
        </row>
        <row r="774">
          <cell r="D774">
            <v>1500</v>
          </cell>
          <cell r="F774" t="str">
            <v>failed</v>
          </cell>
          <cell r="R774" t="str">
            <v>fiction</v>
          </cell>
          <cell r="U774">
            <v>50.109039351853426</v>
          </cell>
          <cell r="V774" t="str">
            <v>underfunded</v>
          </cell>
        </row>
        <row r="775">
          <cell r="D775">
            <v>3759</v>
          </cell>
          <cell r="F775" t="str">
            <v>failed</v>
          </cell>
          <cell r="R775" t="str">
            <v>fiction</v>
          </cell>
          <cell r="U775">
            <v>34.223090277781012</v>
          </cell>
          <cell r="V775" t="str">
            <v>underfunded</v>
          </cell>
        </row>
        <row r="776">
          <cell r="D776">
            <v>500</v>
          </cell>
          <cell r="F776" t="str">
            <v>failed</v>
          </cell>
          <cell r="R776" t="str">
            <v>fiction</v>
          </cell>
          <cell r="U776">
            <v>30</v>
          </cell>
          <cell r="V776" t="str">
            <v>underfunded</v>
          </cell>
        </row>
        <row r="777">
          <cell r="D777">
            <v>10000</v>
          </cell>
          <cell r="F777" t="str">
            <v>failed</v>
          </cell>
          <cell r="R777" t="str">
            <v>fiction</v>
          </cell>
          <cell r="U777">
            <v>30</v>
          </cell>
          <cell r="V777" t="str">
            <v>underfunded</v>
          </cell>
        </row>
        <row r="778">
          <cell r="D778">
            <v>7000</v>
          </cell>
          <cell r="F778" t="str">
            <v>failed</v>
          </cell>
          <cell r="R778" t="str">
            <v>fiction</v>
          </cell>
          <cell r="U778">
            <v>37.522627314814599</v>
          </cell>
          <cell r="V778" t="str">
            <v>underfunded</v>
          </cell>
        </row>
        <row r="779">
          <cell r="D779">
            <v>3000</v>
          </cell>
          <cell r="F779" t="str">
            <v>failed</v>
          </cell>
          <cell r="R779" t="str">
            <v>fiction</v>
          </cell>
          <cell r="U779">
            <v>30</v>
          </cell>
          <cell r="V779" t="str">
            <v>underfunded</v>
          </cell>
        </row>
        <row r="780">
          <cell r="D780">
            <v>500</v>
          </cell>
          <cell r="F780" t="str">
            <v>failed</v>
          </cell>
          <cell r="R780" t="str">
            <v>fiction</v>
          </cell>
          <cell r="U780">
            <v>30</v>
          </cell>
          <cell r="V780" t="str">
            <v>underfunded</v>
          </cell>
        </row>
        <row r="781">
          <cell r="D781">
            <v>15000</v>
          </cell>
          <cell r="F781" t="str">
            <v>failed</v>
          </cell>
          <cell r="R781" t="str">
            <v>fiction</v>
          </cell>
          <cell r="U781">
            <v>29.482581018513883</v>
          </cell>
          <cell r="V781" t="str">
            <v>underfunded</v>
          </cell>
        </row>
        <row r="782">
          <cell r="D782">
            <v>1000</v>
          </cell>
          <cell r="F782" t="str">
            <v>successful</v>
          </cell>
          <cell r="R782" t="str">
            <v>rock</v>
          </cell>
          <cell r="U782">
            <v>30</v>
          </cell>
          <cell r="V782" t="str">
            <v>funded</v>
          </cell>
        </row>
        <row r="783">
          <cell r="D783">
            <v>800</v>
          </cell>
          <cell r="F783" t="str">
            <v>successful</v>
          </cell>
          <cell r="R783" t="str">
            <v>rock</v>
          </cell>
          <cell r="U783">
            <v>30</v>
          </cell>
          <cell r="V783" t="str">
            <v>funded</v>
          </cell>
        </row>
        <row r="784">
          <cell r="D784">
            <v>700</v>
          </cell>
          <cell r="F784" t="str">
            <v>successful</v>
          </cell>
          <cell r="R784" t="str">
            <v>rock</v>
          </cell>
          <cell r="U784">
            <v>30</v>
          </cell>
          <cell r="V784" t="str">
            <v>funded</v>
          </cell>
        </row>
        <row r="785">
          <cell r="D785">
            <v>1500</v>
          </cell>
          <cell r="F785" t="str">
            <v>successful</v>
          </cell>
          <cell r="R785" t="str">
            <v>rock</v>
          </cell>
          <cell r="U785">
            <v>39.142951388887013</v>
          </cell>
          <cell r="V785" t="str">
            <v>funded</v>
          </cell>
        </row>
        <row r="786">
          <cell r="D786">
            <v>1000</v>
          </cell>
          <cell r="F786" t="str">
            <v>successful</v>
          </cell>
          <cell r="R786" t="str">
            <v>rock</v>
          </cell>
          <cell r="U786">
            <v>39.958333333335759</v>
          </cell>
          <cell r="V786" t="str">
            <v>funded</v>
          </cell>
        </row>
        <row r="787">
          <cell r="D787">
            <v>500</v>
          </cell>
          <cell r="F787" t="str">
            <v>successful</v>
          </cell>
          <cell r="R787" t="str">
            <v>rock</v>
          </cell>
          <cell r="U787">
            <v>30</v>
          </cell>
          <cell r="V787" t="str">
            <v>funded</v>
          </cell>
        </row>
        <row r="788">
          <cell r="D788">
            <v>5000</v>
          </cell>
          <cell r="F788" t="str">
            <v>successful</v>
          </cell>
          <cell r="R788" t="str">
            <v>rock</v>
          </cell>
          <cell r="U788">
            <v>57.601689814815472</v>
          </cell>
          <cell r="V788" t="str">
            <v>funded</v>
          </cell>
        </row>
        <row r="789">
          <cell r="D789">
            <v>1200</v>
          </cell>
          <cell r="F789" t="str">
            <v>successful</v>
          </cell>
          <cell r="R789" t="str">
            <v>rock</v>
          </cell>
          <cell r="U789">
            <v>30</v>
          </cell>
          <cell r="V789" t="str">
            <v>funded</v>
          </cell>
        </row>
        <row r="790">
          <cell r="D790">
            <v>1000</v>
          </cell>
          <cell r="F790" t="str">
            <v>successful</v>
          </cell>
          <cell r="R790" t="str">
            <v>rock</v>
          </cell>
          <cell r="U790">
            <v>38.159166666671808</v>
          </cell>
          <cell r="V790" t="str">
            <v>funded</v>
          </cell>
        </row>
        <row r="791">
          <cell r="D791">
            <v>1700</v>
          </cell>
          <cell r="F791" t="str">
            <v>successful</v>
          </cell>
          <cell r="R791" t="str">
            <v>rock</v>
          </cell>
          <cell r="U791">
            <v>18.146527777775191</v>
          </cell>
          <cell r="V791" t="str">
            <v>funded</v>
          </cell>
        </row>
        <row r="792">
          <cell r="D792">
            <v>10000</v>
          </cell>
          <cell r="F792" t="str">
            <v>successful</v>
          </cell>
          <cell r="R792" t="str">
            <v>rock</v>
          </cell>
          <cell r="U792">
            <v>30</v>
          </cell>
          <cell r="V792" t="str">
            <v>funded</v>
          </cell>
        </row>
        <row r="793">
          <cell r="D793">
            <v>7500</v>
          </cell>
          <cell r="F793" t="str">
            <v>successful</v>
          </cell>
          <cell r="R793" t="str">
            <v>rock</v>
          </cell>
          <cell r="U793">
            <v>33.468680555553874</v>
          </cell>
          <cell r="V793" t="str">
            <v>funded</v>
          </cell>
        </row>
        <row r="794">
          <cell r="D794">
            <v>2500</v>
          </cell>
          <cell r="F794" t="str">
            <v>successful</v>
          </cell>
          <cell r="R794" t="str">
            <v>rock</v>
          </cell>
          <cell r="U794">
            <v>30.041666666664241</v>
          </cell>
          <cell r="V794" t="str">
            <v>funded</v>
          </cell>
        </row>
        <row r="795">
          <cell r="D795">
            <v>2750</v>
          </cell>
          <cell r="F795" t="str">
            <v>successful</v>
          </cell>
          <cell r="R795" t="str">
            <v>rock</v>
          </cell>
          <cell r="U795">
            <v>15.466388888889924</v>
          </cell>
          <cell r="V795" t="str">
            <v>funded</v>
          </cell>
        </row>
        <row r="796">
          <cell r="D796">
            <v>8000</v>
          </cell>
          <cell r="F796" t="str">
            <v>successful</v>
          </cell>
          <cell r="R796" t="str">
            <v>rock</v>
          </cell>
          <cell r="U796">
            <v>55.597488425926713</v>
          </cell>
          <cell r="V796" t="str">
            <v>funded</v>
          </cell>
        </row>
        <row r="797">
          <cell r="D797">
            <v>14000</v>
          </cell>
          <cell r="F797" t="str">
            <v>successful</v>
          </cell>
          <cell r="R797" t="str">
            <v>rock</v>
          </cell>
          <cell r="U797">
            <v>42.594606481485243</v>
          </cell>
          <cell r="V797" t="str">
            <v>funded</v>
          </cell>
        </row>
        <row r="798">
          <cell r="D798">
            <v>10000</v>
          </cell>
          <cell r="F798" t="str">
            <v>successful</v>
          </cell>
          <cell r="R798" t="str">
            <v>rock</v>
          </cell>
          <cell r="U798">
            <v>29.99901620370656</v>
          </cell>
          <cell r="V798" t="str">
            <v>funded</v>
          </cell>
        </row>
        <row r="799">
          <cell r="D799">
            <v>3000</v>
          </cell>
          <cell r="F799" t="str">
            <v>successful</v>
          </cell>
          <cell r="R799" t="str">
            <v>rock</v>
          </cell>
          <cell r="U799">
            <v>31.172592592592991</v>
          </cell>
          <cell r="V799" t="str">
            <v>funded</v>
          </cell>
        </row>
        <row r="800">
          <cell r="D800">
            <v>3500</v>
          </cell>
          <cell r="F800" t="str">
            <v>successful</v>
          </cell>
          <cell r="R800" t="str">
            <v>rock</v>
          </cell>
          <cell r="U800">
            <v>30</v>
          </cell>
          <cell r="V800" t="str">
            <v>funded</v>
          </cell>
        </row>
        <row r="801">
          <cell r="D801">
            <v>5000</v>
          </cell>
          <cell r="F801" t="str">
            <v>successful</v>
          </cell>
          <cell r="R801" t="str">
            <v>rock</v>
          </cell>
          <cell r="U801">
            <v>30</v>
          </cell>
          <cell r="V801" t="str">
            <v>funded</v>
          </cell>
        </row>
        <row r="802">
          <cell r="D802">
            <v>1500</v>
          </cell>
          <cell r="F802" t="str">
            <v>successful</v>
          </cell>
          <cell r="R802" t="str">
            <v>rock</v>
          </cell>
          <cell r="U802">
            <v>30</v>
          </cell>
          <cell r="V802" t="str">
            <v>funded</v>
          </cell>
        </row>
        <row r="803">
          <cell r="D803">
            <v>2000</v>
          </cell>
          <cell r="F803" t="str">
            <v>successful</v>
          </cell>
          <cell r="R803" t="str">
            <v>rock</v>
          </cell>
          <cell r="U803">
            <v>30</v>
          </cell>
          <cell r="V803" t="str">
            <v>funded</v>
          </cell>
        </row>
        <row r="804">
          <cell r="D804">
            <v>6000</v>
          </cell>
          <cell r="F804" t="str">
            <v>successful</v>
          </cell>
          <cell r="R804" t="str">
            <v>rock</v>
          </cell>
          <cell r="U804">
            <v>46.147870370368764</v>
          </cell>
          <cell r="V804" t="str">
            <v>funded</v>
          </cell>
        </row>
        <row r="805">
          <cell r="D805">
            <v>2300</v>
          </cell>
          <cell r="F805" t="str">
            <v>successful</v>
          </cell>
          <cell r="R805" t="str">
            <v>rock</v>
          </cell>
          <cell r="U805">
            <v>26.091689814813435</v>
          </cell>
          <cell r="V805" t="str">
            <v>funded</v>
          </cell>
        </row>
        <row r="806">
          <cell r="D806">
            <v>5500</v>
          </cell>
          <cell r="F806" t="str">
            <v>successful</v>
          </cell>
          <cell r="R806" t="str">
            <v>rock</v>
          </cell>
          <cell r="U806">
            <v>17.060347222221026</v>
          </cell>
          <cell r="V806" t="str">
            <v>funded</v>
          </cell>
        </row>
        <row r="807">
          <cell r="D807">
            <v>3000</v>
          </cell>
          <cell r="F807" t="str">
            <v>successful</v>
          </cell>
          <cell r="R807" t="str">
            <v>rock</v>
          </cell>
          <cell r="U807">
            <v>50.135277777779265</v>
          </cell>
          <cell r="V807" t="str">
            <v>funded</v>
          </cell>
        </row>
        <row r="808">
          <cell r="D808">
            <v>8000</v>
          </cell>
          <cell r="F808" t="str">
            <v>successful</v>
          </cell>
          <cell r="R808" t="str">
            <v>rock</v>
          </cell>
          <cell r="U808">
            <v>30</v>
          </cell>
          <cell r="V808" t="str">
            <v>funded</v>
          </cell>
        </row>
        <row r="809">
          <cell r="D809">
            <v>4000</v>
          </cell>
          <cell r="F809" t="str">
            <v>successful</v>
          </cell>
          <cell r="R809" t="str">
            <v>rock</v>
          </cell>
          <cell r="U809">
            <v>35.454733796286746</v>
          </cell>
          <cell r="V809" t="str">
            <v>funded</v>
          </cell>
        </row>
        <row r="810">
          <cell r="D810">
            <v>4500</v>
          </cell>
          <cell r="F810" t="str">
            <v>successful</v>
          </cell>
          <cell r="R810" t="str">
            <v>rock</v>
          </cell>
          <cell r="U810">
            <v>33.107106481482333</v>
          </cell>
          <cell r="V810" t="str">
            <v>funded</v>
          </cell>
        </row>
        <row r="811">
          <cell r="D811">
            <v>4000</v>
          </cell>
          <cell r="F811" t="str">
            <v>successful</v>
          </cell>
          <cell r="R811" t="str">
            <v>rock</v>
          </cell>
          <cell r="U811">
            <v>30</v>
          </cell>
          <cell r="V811" t="str">
            <v>funded</v>
          </cell>
        </row>
        <row r="812">
          <cell r="D812">
            <v>1500</v>
          </cell>
          <cell r="F812" t="str">
            <v>successful</v>
          </cell>
          <cell r="R812" t="str">
            <v>rock</v>
          </cell>
          <cell r="U812">
            <v>30</v>
          </cell>
          <cell r="V812" t="str">
            <v>funded</v>
          </cell>
        </row>
        <row r="813">
          <cell r="D813">
            <v>1000</v>
          </cell>
          <cell r="F813" t="str">
            <v>successful</v>
          </cell>
          <cell r="R813" t="str">
            <v>rock</v>
          </cell>
          <cell r="U813">
            <v>22.059236111112114</v>
          </cell>
          <cell r="V813" t="str">
            <v>funded</v>
          </cell>
        </row>
        <row r="814">
          <cell r="D814">
            <v>600</v>
          </cell>
          <cell r="F814" t="str">
            <v>successful</v>
          </cell>
          <cell r="R814" t="str">
            <v>rock</v>
          </cell>
          <cell r="U814">
            <v>52.56398148147855</v>
          </cell>
          <cell r="V814" t="str">
            <v>funded</v>
          </cell>
        </row>
        <row r="815">
          <cell r="D815">
            <v>1500</v>
          </cell>
          <cell r="F815" t="str">
            <v>successful</v>
          </cell>
          <cell r="R815" t="str">
            <v>rock</v>
          </cell>
          <cell r="U815">
            <v>30</v>
          </cell>
          <cell r="V815" t="str">
            <v>funded</v>
          </cell>
        </row>
        <row r="816">
          <cell r="D816">
            <v>1000</v>
          </cell>
          <cell r="F816" t="str">
            <v>successful</v>
          </cell>
          <cell r="R816" t="str">
            <v>rock</v>
          </cell>
          <cell r="U816">
            <v>15.00971064814803</v>
          </cell>
          <cell r="V816" t="str">
            <v>funded</v>
          </cell>
        </row>
        <row r="817">
          <cell r="D817">
            <v>4000</v>
          </cell>
          <cell r="F817" t="str">
            <v>successful</v>
          </cell>
          <cell r="R817" t="str">
            <v>rock</v>
          </cell>
          <cell r="U817">
            <v>30</v>
          </cell>
          <cell r="V817" t="str">
            <v>funded</v>
          </cell>
        </row>
        <row r="818">
          <cell r="D818">
            <v>7000</v>
          </cell>
          <cell r="F818" t="str">
            <v>successful</v>
          </cell>
          <cell r="R818" t="str">
            <v>rock</v>
          </cell>
          <cell r="U818">
            <v>31.399965277778392</v>
          </cell>
          <cell r="V818" t="str">
            <v>funded</v>
          </cell>
        </row>
        <row r="819">
          <cell r="D819">
            <v>1500</v>
          </cell>
          <cell r="F819" t="str">
            <v>successful</v>
          </cell>
          <cell r="R819" t="str">
            <v>rock</v>
          </cell>
          <cell r="U819">
            <v>53.60797453703708</v>
          </cell>
          <cell r="V819" t="str">
            <v>funded</v>
          </cell>
        </row>
        <row r="820">
          <cell r="D820">
            <v>350</v>
          </cell>
          <cell r="F820" t="str">
            <v>successful</v>
          </cell>
          <cell r="R820" t="str">
            <v>rock</v>
          </cell>
          <cell r="U820">
            <v>7.8261458333290648</v>
          </cell>
          <cell r="V820" t="str">
            <v>funded</v>
          </cell>
        </row>
        <row r="821">
          <cell r="D821">
            <v>400</v>
          </cell>
          <cell r="F821" t="str">
            <v>successful</v>
          </cell>
          <cell r="R821" t="str">
            <v>rock</v>
          </cell>
          <cell r="U821">
            <v>9.1989120370417368</v>
          </cell>
          <cell r="V821" t="str">
            <v>funded</v>
          </cell>
        </row>
        <row r="822">
          <cell r="D822">
            <v>2000</v>
          </cell>
          <cell r="F822" t="str">
            <v>successful</v>
          </cell>
          <cell r="R822" t="str">
            <v>rock</v>
          </cell>
          <cell r="U822">
            <v>30.366412037037662</v>
          </cell>
          <cell r="V822" t="str">
            <v>funded</v>
          </cell>
        </row>
        <row r="823">
          <cell r="D823">
            <v>17482</v>
          </cell>
          <cell r="F823" t="str">
            <v>successful</v>
          </cell>
          <cell r="R823" t="str">
            <v>rock</v>
          </cell>
          <cell r="U823">
            <v>34.245312499995634</v>
          </cell>
          <cell r="V823" t="str">
            <v>funded</v>
          </cell>
        </row>
        <row r="824">
          <cell r="D824">
            <v>3000</v>
          </cell>
          <cell r="F824" t="str">
            <v>successful</v>
          </cell>
          <cell r="R824" t="str">
            <v>rock</v>
          </cell>
          <cell r="U824">
            <v>30</v>
          </cell>
          <cell r="V824" t="str">
            <v>funded</v>
          </cell>
        </row>
        <row r="825">
          <cell r="D825">
            <v>800</v>
          </cell>
          <cell r="F825" t="str">
            <v>successful</v>
          </cell>
          <cell r="R825" t="str">
            <v>rock</v>
          </cell>
          <cell r="U825">
            <v>29.958333333335759</v>
          </cell>
          <cell r="V825" t="str">
            <v>funded</v>
          </cell>
        </row>
        <row r="826">
          <cell r="D826">
            <v>1600</v>
          </cell>
          <cell r="F826" t="str">
            <v>successful</v>
          </cell>
          <cell r="R826" t="str">
            <v>rock</v>
          </cell>
          <cell r="U826">
            <v>36.048865740740439</v>
          </cell>
          <cell r="V826" t="str">
            <v>funded</v>
          </cell>
        </row>
        <row r="827">
          <cell r="D827">
            <v>12500</v>
          </cell>
          <cell r="F827" t="str">
            <v>successful</v>
          </cell>
          <cell r="R827" t="str">
            <v>rock</v>
          </cell>
          <cell r="U827">
            <v>25</v>
          </cell>
          <cell r="V827" t="str">
            <v>funded</v>
          </cell>
        </row>
        <row r="828">
          <cell r="D828">
            <v>5500</v>
          </cell>
          <cell r="F828" t="str">
            <v>successful</v>
          </cell>
          <cell r="R828" t="str">
            <v>rock</v>
          </cell>
          <cell r="U828">
            <v>20.958333333328483</v>
          </cell>
          <cell r="V828" t="str">
            <v>funded</v>
          </cell>
        </row>
        <row r="829">
          <cell r="D829">
            <v>300</v>
          </cell>
          <cell r="F829" t="str">
            <v>successful</v>
          </cell>
          <cell r="R829" t="str">
            <v>rock</v>
          </cell>
          <cell r="U829">
            <v>26.352233796293149</v>
          </cell>
          <cell r="V829" t="str">
            <v>funded</v>
          </cell>
        </row>
        <row r="830">
          <cell r="D830">
            <v>1300</v>
          </cell>
          <cell r="F830" t="str">
            <v>successful</v>
          </cell>
          <cell r="R830" t="str">
            <v>rock</v>
          </cell>
          <cell r="U830">
            <v>12.632615740738402</v>
          </cell>
          <cell r="V830" t="str">
            <v>funded</v>
          </cell>
        </row>
        <row r="831">
          <cell r="D831">
            <v>500</v>
          </cell>
          <cell r="F831" t="str">
            <v>successful</v>
          </cell>
          <cell r="R831" t="str">
            <v>rock</v>
          </cell>
          <cell r="U831">
            <v>60</v>
          </cell>
          <cell r="V831" t="str">
            <v>funded</v>
          </cell>
        </row>
        <row r="832">
          <cell r="D832">
            <v>1800</v>
          </cell>
          <cell r="F832" t="str">
            <v>successful</v>
          </cell>
          <cell r="R832" t="str">
            <v>rock</v>
          </cell>
          <cell r="U832">
            <v>29.958333333328483</v>
          </cell>
          <cell r="V832" t="str">
            <v>funded</v>
          </cell>
        </row>
        <row r="833">
          <cell r="D833">
            <v>1500</v>
          </cell>
          <cell r="F833" t="str">
            <v>successful</v>
          </cell>
          <cell r="R833" t="str">
            <v>rock</v>
          </cell>
          <cell r="U833">
            <v>30</v>
          </cell>
          <cell r="V833" t="str">
            <v>funded</v>
          </cell>
        </row>
        <row r="834">
          <cell r="D834">
            <v>15000</v>
          </cell>
          <cell r="F834" t="str">
            <v>successful</v>
          </cell>
          <cell r="R834" t="str">
            <v>rock</v>
          </cell>
          <cell r="U834">
            <v>59.66718750000291</v>
          </cell>
          <cell r="V834" t="str">
            <v>funded</v>
          </cell>
        </row>
        <row r="835">
          <cell r="D835">
            <v>6000</v>
          </cell>
          <cell r="F835" t="str">
            <v>successful</v>
          </cell>
          <cell r="R835" t="str">
            <v>rock</v>
          </cell>
          <cell r="U835">
            <v>30</v>
          </cell>
          <cell r="V835" t="str">
            <v>funded</v>
          </cell>
        </row>
        <row r="836">
          <cell r="D836">
            <v>5500</v>
          </cell>
          <cell r="F836" t="str">
            <v>successful</v>
          </cell>
          <cell r="R836" t="str">
            <v>rock</v>
          </cell>
          <cell r="U836">
            <v>33.343148148152977</v>
          </cell>
          <cell r="V836" t="str">
            <v>funded</v>
          </cell>
        </row>
        <row r="837">
          <cell r="D837">
            <v>2000</v>
          </cell>
          <cell r="F837" t="str">
            <v>successful</v>
          </cell>
          <cell r="R837" t="str">
            <v>rock</v>
          </cell>
          <cell r="U837">
            <v>42.667152777779847</v>
          </cell>
          <cell r="V837" t="str">
            <v>funded</v>
          </cell>
        </row>
        <row r="838">
          <cell r="D838">
            <v>5000</v>
          </cell>
          <cell r="F838" t="str">
            <v>successful</v>
          </cell>
          <cell r="R838" t="str">
            <v>rock</v>
          </cell>
          <cell r="U838">
            <v>30</v>
          </cell>
          <cell r="V838" t="str">
            <v>funded</v>
          </cell>
        </row>
        <row r="839">
          <cell r="D839">
            <v>2500</v>
          </cell>
          <cell r="F839" t="str">
            <v>successful</v>
          </cell>
          <cell r="R839" t="str">
            <v>rock</v>
          </cell>
          <cell r="U839">
            <v>30</v>
          </cell>
          <cell r="V839" t="str">
            <v>funded</v>
          </cell>
        </row>
        <row r="840">
          <cell r="D840">
            <v>2000</v>
          </cell>
          <cell r="F840" t="str">
            <v>successful</v>
          </cell>
          <cell r="R840" t="str">
            <v>rock</v>
          </cell>
          <cell r="U840">
            <v>30</v>
          </cell>
          <cell r="V840" t="str">
            <v>funded</v>
          </cell>
        </row>
        <row r="841">
          <cell r="D841">
            <v>5000</v>
          </cell>
          <cell r="F841" t="str">
            <v>successful</v>
          </cell>
          <cell r="R841" t="str">
            <v>rock</v>
          </cell>
          <cell r="U841">
            <v>30</v>
          </cell>
          <cell r="V841" t="str">
            <v>funded</v>
          </cell>
        </row>
        <row r="842">
          <cell r="D842">
            <v>10000</v>
          </cell>
          <cell r="F842" t="str">
            <v>successful</v>
          </cell>
          <cell r="R842" t="str">
            <v>metal</v>
          </cell>
          <cell r="U842">
            <v>30</v>
          </cell>
          <cell r="V842" t="str">
            <v>funded</v>
          </cell>
        </row>
        <row r="843">
          <cell r="D843">
            <v>5000</v>
          </cell>
          <cell r="F843" t="str">
            <v>successful</v>
          </cell>
          <cell r="R843" t="str">
            <v>metal</v>
          </cell>
          <cell r="U843">
            <v>30.041666666664241</v>
          </cell>
          <cell r="V843" t="str">
            <v>funded</v>
          </cell>
        </row>
        <row r="844">
          <cell r="D844">
            <v>2500</v>
          </cell>
          <cell r="F844" t="str">
            <v>successful</v>
          </cell>
          <cell r="R844" t="str">
            <v>metal</v>
          </cell>
          <cell r="U844">
            <v>34.573576388887886</v>
          </cell>
          <cell r="V844" t="str">
            <v>funded</v>
          </cell>
        </row>
        <row r="845">
          <cell r="D845">
            <v>3000</v>
          </cell>
          <cell r="F845" t="str">
            <v>successful</v>
          </cell>
          <cell r="R845" t="str">
            <v>metal</v>
          </cell>
          <cell r="U845">
            <v>17.075462962959136</v>
          </cell>
          <cell r="V845" t="str">
            <v>funded</v>
          </cell>
        </row>
        <row r="846">
          <cell r="D846">
            <v>3000</v>
          </cell>
          <cell r="F846" t="str">
            <v>successful</v>
          </cell>
          <cell r="R846" t="str">
            <v>metal</v>
          </cell>
          <cell r="U846">
            <v>38.523009259261016</v>
          </cell>
          <cell r="V846" t="str">
            <v>funded</v>
          </cell>
        </row>
        <row r="847">
          <cell r="D847">
            <v>5000</v>
          </cell>
          <cell r="F847" t="str">
            <v>successful</v>
          </cell>
          <cell r="R847" t="str">
            <v>metal</v>
          </cell>
          <cell r="U847">
            <v>39.960000000006403</v>
          </cell>
          <cell r="V847" t="str">
            <v>funded</v>
          </cell>
        </row>
        <row r="848">
          <cell r="D848">
            <v>1100</v>
          </cell>
          <cell r="F848" t="str">
            <v>successful</v>
          </cell>
          <cell r="R848" t="str">
            <v>metal</v>
          </cell>
          <cell r="U848">
            <v>14.191493055557657</v>
          </cell>
          <cell r="V848" t="str">
            <v>funded</v>
          </cell>
        </row>
        <row r="849">
          <cell r="D849">
            <v>10</v>
          </cell>
          <cell r="F849" t="str">
            <v>successful</v>
          </cell>
          <cell r="R849" t="str">
            <v>metal</v>
          </cell>
          <cell r="U849">
            <v>30</v>
          </cell>
          <cell r="V849" t="str">
            <v>funded</v>
          </cell>
        </row>
        <row r="850">
          <cell r="D850">
            <v>300</v>
          </cell>
          <cell r="F850" t="str">
            <v>successful</v>
          </cell>
          <cell r="R850" t="str">
            <v>metal</v>
          </cell>
          <cell r="U850">
            <v>30</v>
          </cell>
          <cell r="V850" t="str">
            <v>funded</v>
          </cell>
        </row>
        <row r="851">
          <cell r="D851">
            <v>4000</v>
          </cell>
          <cell r="F851" t="str">
            <v>successful</v>
          </cell>
          <cell r="R851" t="str">
            <v>metal</v>
          </cell>
          <cell r="U851">
            <v>27.958333333335759</v>
          </cell>
          <cell r="V851" t="str">
            <v>funded</v>
          </cell>
        </row>
        <row r="852">
          <cell r="D852">
            <v>4000</v>
          </cell>
          <cell r="F852" t="str">
            <v>successful</v>
          </cell>
          <cell r="R852" t="str">
            <v>metal</v>
          </cell>
          <cell r="U852">
            <v>32.379895833328192</v>
          </cell>
          <cell r="V852" t="str">
            <v>funded</v>
          </cell>
        </row>
        <row r="853">
          <cell r="D853">
            <v>2000</v>
          </cell>
          <cell r="F853" t="str">
            <v>successful</v>
          </cell>
          <cell r="R853" t="str">
            <v>metal</v>
          </cell>
          <cell r="U853">
            <v>59.942673611119972</v>
          </cell>
          <cell r="V853" t="str">
            <v>funded</v>
          </cell>
        </row>
        <row r="854">
          <cell r="D854">
            <v>3500</v>
          </cell>
          <cell r="F854" t="str">
            <v>successful</v>
          </cell>
          <cell r="R854" t="str">
            <v>metal</v>
          </cell>
          <cell r="U854">
            <v>11.069502314814599</v>
          </cell>
          <cell r="V854" t="str">
            <v>funded</v>
          </cell>
        </row>
        <row r="855">
          <cell r="D855">
            <v>300</v>
          </cell>
          <cell r="F855" t="str">
            <v>successful</v>
          </cell>
          <cell r="R855" t="str">
            <v>metal</v>
          </cell>
          <cell r="U855">
            <v>30</v>
          </cell>
          <cell r="V855" t="str">
            <v>funded</v>
          </cell>
        </row>
        <row r="856">
          <cell r="D856">
            <v>27800</v>
          </cell>
          <cell r="F856" t="str">
            <v>successful</v>
          </cell>
          <cell r="R856" t="str">
            <v>metal</v>
          </cell>
          <cell r="U856">
            <v>30</v>
          </cell>
          <cell r="V856" t="str">
            <v>funded</v>
          </cell>
        </row>
        <row r="857">
          <cell r="D857">
            <v>1450</v>
          </cell>
          <cell r="F857" t="str">
            <v>successful</v>
          </cell>
          <cell r="R857" t="str">
            <v>metal</v>
          </cell>
          <cell r="U857">
            <v>30</v>
          </cell>
          <cell r="V857" t="str">
            <v>funded</v>
          </cell>
        </row>
        <row r="858">
          <cell r="D858">
            <v>250</v>
          </cell>
          <cell r="F858" t="str">
            <v>successful</v>
          </cell>
          <cell r="R858" t="str">
            <v>metal</v>
          </cell>
          <cell r="U858">
            <v>59.479675925933407</v>
          </cell>
          <cell r="V858" t="str">
            <v>funded</v>
          </cell>
        </row>
        <row r="859">
          <cell r="D859">
            <v>1200</v>
          </cell>
          <cell r="F859" t="str">
            <v>successful</v>
          </cell>
          <cell r="R859" t="str">
            <v>metal</v>
          </cell>
          <cell r="U859">
            <v>42.041666666671517</v>
          </cell>
          <cell r="V859" t="str">
            <v>funded</v>
          </cell>
        </row>
        <row r="860">
          <cell r="D860">
            <v>1200</v>
          </cell>
          <cell r="F860" t="str">
            <v>successful</v>
          </cell>
          <cell r="R860" t="str">
            <v>metal</v>
          </cell>
          <cell r="U860">
            <v>30.212060185185692</v>
          </cell>
          <cell r="V860" t="str">
            <v>funded</v>
          </cell>
        </row>
        <row r="861">
          <cell r="D861">
            <v>4000</v>
          </cell>
          <cell r="F861" t="str">
            <v>successful</v>
          </cell>
          <cell r="R861" t="str">
            <v>metal</v>
          </cell>
          <cell r="U861">
            <v>30.17976851851563</v>
          </cell>
          <cell r="V861" t="str">
            <v>funded</v>
          </cell>
        </row>
        <row r="862">
          <cell r="D862">
            <v>14000</v>
          </cell>
          <cell r="F862" t="str">
            <v>failed</v>
          </cell>
          <cell r="R862" t="str">
            <v>jazz</v>
          </cell>
          <cell r="U862">
            <v>30.041666666664241</v>
          </cell>
          <cell r="V862" t="str">
            <v>underfunded</v>
          </cell>
        </row>
        <row r="863">
          <cell r="D863">
            <v>4500</v>
          </cell>
          <cell r="F863" t="str">
            <v>failed</v>
          </cell>
          <cell r="R863" t="str">
            <v>jazz</v>
          </cell>
          <cell r="U863">
            <v>30</v>
          </cell>
          <cell r="V863" t="str">
            <v>underfunded</v>
          </cell>
        </row>
        <row r="864">
          <cell r="D864">
            <v>50000</v>
          </cell>
          <cell r="F864" t="str">
            <v>failed</v>
          </cell>
          <cell r="R864" t="str">
            <v>jazz</v>
          </cell>
          <cell r="U864">
            <v>30.041666666671517</v>
          </cell>
          <cell r="V864" t="str">
            <v>underfunded</v>
          </cell>
        </row>
        <row r="865">
          <cell r="D865">
            <v>2000</v>
          </cell>
          <cell r="F865" t="str">
            <v>failed</v>
          </cell>
          <cell r="R865" t="str">
            <v>jazz</v>
          </cell>
          <cell r="U865">
            <v>30</v>
          </cell>
          <cell r="V865" t="str">
            <v>underfunded</v>
          </cell>
        </row>
        <row r="866">
          <cell r="D866">
            <v>6500</v>
          </cell>
          <cell r="F866" t="str">
            <v>failed</v>
          </cell>
          <cell r="R866" t="str">
            <v>jazz</v>
          </cell>
          <cell r="U866">
            <v>22.309050925927295</v>
          </cell>
          <cell r="V866" t="str">
            <v>underfunded</v>
          </cell>
        </row>
        <row r="867">
          <cell r="D867">
            <v>2200</v>
          </cell>
          <cell r="F867" t="str">
            <v>failed</v>
          </cell>
          <cell r="R867" t="str">
            <v>jazz</v>
          </cell>
          <cell r="U867">
            <v>60</v>
          </cell>
          <cell r="V867" t="str">
            <v>underfunded</v>
          </cell>
        </row>
        <row r="868">
          <cell r="D868">
            <v>3500</v>
          </cell>
          <cell r="F868" t="str">
            <v>failed</v>
          </cell>
          <cell r="R868" t="str">
            <v>jazz</v>
          </cell>
          <cell r="U868">
            <v>37.9940046296324</v>
          </cell>
          <cell r="V868" t="str">
            <v>underfunded</v>
          </cell>
        </row>
        <row r="869">
          <cell r="D869">
            <v>5000</v>
          </cell>
          <cell r="F869" t="str">
            <v>failed</v>
          </cell>
          <cell r="R869" t="str">
            <v>jazz</v>
          </cell>
          <cell r="U869">
            <v>60.102245370369928</v>
          </cell>
          <cell r="V869" t="str">
            <v>underfunded</v>
          </cell>
        </row>
        <row r="870">
          <cell r="D870">
            <v>45000</v>
          </cell>
          <cell r="F870" t="str">
            <v>failed</v>
          </cell>
          <cell r="R870" t="str">
            <v>jazz</v>
          </cell>
          <cell r="U870">
            <v>30</v>
          </cell>
          <cell r="V870" t="str">
            <v>underfunded</v>
          </cell>
        </row>
        <row r="871">
          <cell r="D871">
            <v>8800</v>
          </cell>
          <cell r="F871" t="str">
            <v>failed</v>
          </cell>
          <cell r="R871" t="str">
            <v>jazz</v>
          </cell>
          <cell r="U871">
            <v>29.958333333328483</v>
          </cell>
          <cell r="V871" t="str">
            <v>underfunded</v>
          </cell>
        </row>
        <row r="872">
          <cell r="D872">
            <v>20000</v>
          </cell>
          <cell r="F872" t="str">
            <v>failed</v>
          </cell>
          <cell r="R872" t="str">
            <v>jazz</v>
          </cell>
          <cell r="U872">
            <v>30</v>
          </cell>
          <cell r="V872" t="str">
            <v>underfunded</v>
          </cell>
        </row>
        <row r="873">
          <cell r="D873">
            <v>6000</v>
          </cell>
          <cell r="F873" t="str">
            <v>failed</v>
          </cell>
          <cell r="R873" t="str">
            <v>jazz</v>
          </cell>
          <cell r="U873">
            <v>30.041666666664241</v>
          </cell>
          <cell r="V873" t="str">
            <v>underfunded</v>
          </cell>
        </row>
        <row r="874">
          <cell r="D874">
            <v>8000</v>
          </cell>
          <cell r="F874" t="str">
            <v>failed</v>
          </cell>
          <cell r="R874" t="str">
            <v>jazz</v>
          </cell>
          <cell r="U874">
            <v>45</v>
          </cell>
          <cell r="V874" t="str">
            <v>underfunded</v>
          </cell>
        </row>
        <row r="875">
          <cell r="D875">
            <v>3500</v>
          </cell>
          <cell r="F875" t="str">
            <v>failed</v>
          </cell>
          <cell r="R875" t="str">
            <v>jazz</v>
          </cell>
          <cell r="U875">
            <v>40.041666666664241</v>
          </cell>
          <cell r="V875" t="str">
            <v>underfunded</v>
          </cell>
        </row>
        <row r="876">
          <cell r="D876">
            <v>3000</v>
          </cell>
          <cell r="F876" t="str">
            <v>failed</v>
          </cell>
          <cell r="R876" t="str">
            <v>jazz</v>
          </cell>
          <cell r="U876">
            <v>30</v>
          </cell>
          <cell r="V876" t="str">
            <v>underfunded</v>
          </cell>
        </row>
        <row r="877">
          <cell r="D877">
            <v>5000</v>
          </cell>
          <cell r="F877" t="str">
            <v>failed</v>
          </cell>
          <cell r="R877" t="str">
            <v>jazz</v>
          </cell>
          <cell r="U877">
            <v>20</v>
          </cell>
          <cell r="V877" t="str">
            <v>underfunded</v>
          </cell>
        </row>
        <row r="878">
          <cell r="D878">
            <v>3152</v>
          </cell>
          <cell r="F878" t="str">
            <v>failed</v>
          </cell>
          <cell r="R878" t="str">
            <v>jazz</v>
          </cell>
          <cell r="U878">
            <v>33</v>
          </cell>
          <cell r="V878" t="str">
            <v>underfunded</v>
          </cell>
        </row>
        <row r="879">
          <cell r="D879">
            <v>2000</v>
          </cell>
          <cell r="F879" t="str">
            <v>failed</v>
          </cell>
          <cell r="R879" t="str">
            <v>jazz</v>
          </cell>
          <cell r="U879">
            <v>30</v>
          </cell>
          <cell r="V879" t="str">
            <v>underfunded</v>
          </cell>
        </row>
        <row r="880">
          <cell r="D880">
            <v>5000</v>
          </cell>
          <cell r="F880" t="str">
            <v>failed</v>
          </cell>
          <cell r="R880" t="str">
            <v>jazz</v>
          </cell>
          <cell r="U880">
            <v>30</v>
          </cell>
          <cell r="V880" t="str">
            <v>underfunded</v>
          </cell>
        </row>
        <row r="881">
          <cell r="D881">
            <v>2100</v>
          </cell>
          <cell r="F881" t="str">
            <v>failed</v>
          </cell>
          <cell r="R881" t="str">
            <v>jazz</v>
          </cell>
          <cell r="U881">
            <v>21</v>
          </cell>
          <cell r="V881" t="str">
            <v>underfunded</v>
          </cell>
        </row>
        <row r="882">
          <cell r="D882">
            <v>3780</v>
          </cell>
          <cell r="F882" t="str">
            <v>failed</v>
          </cell>
          <cell r="R882" t="str">
            <v>indie rock</v>
          </cell>
          <cell r="U882">
            <v>33</v>
          </cell>
          <cell r="V882" t="str">
            <v>underfunded</v>
          </cell>
        </row>
        <row r="883">
          <cell r="D883">
            <v>3750</v>
          </cell>
          <cell r="F883" t="str">
            <v>failed</v>
          </cell>
          <cell r="R883" t="str">
            <v>indie rock</v>
          </cell>
          <cell r="U883">
            <v>45</v>
          </cell>
          <cell r="V883" t="str">
            <v>underfunded</v>
          </cell>
        </row>
        <row r="884">
          <cell r="D884">
            <v>1500</v>
          </cell>
          <cell r="F884" t="str">
            <v>failed</v>
          </cell>
          <cell r="R884" t="str">
            <v>indie rock</v>
          </cell>
          <cell r="U884">
            <v>33</v>
          </cell>
          <cell r="V884" t="str">
            <v>underfunded</v>
          </cell>
        </row>
        <row r="885">
          <cell r="D885">
            <v>5000</v>
          </cell>
          <cell r="F885" t="str">
            <v>failed</v>
          </cell>
          <cell r="R885" t="str">
            <v>indie rock</v>
          </cell>
          <cell r="U885">
            <v>60</v>
          </cell>
          <cell r="V885" t="str">
            <v>underfunded</v>
          </cell>
        </row>
        <row r="886">
          <cell r="D886">
            <v>2000</v>
          </cell>
          <cell r="F886" t="str">
            <v>failed</v>
          </cell>
          <cell r="R886" t="str">
            <v>indie rock</v>
          </cell>
          <cell r="U886">
            <v>59.302245370374294</v>
          </cell>
          <cell r="V886" t="str">
            <v>underfunded</v>
          </cell>
        </row>
        <row r="887">
          <cell r="D887">
            <v>1000</v>
          </cell>
          <cell r="F887" t="str">
            <v>failed</v>
          </cell>
          <cell r="R887" t="str">
            <v>indie rock</v>
          </cell>
          <cell r="U887">
            <v>21</v>
          </cell>
          <cell r="V887" t="str">
            <v>underfunded</v>
          </cell>
        </row>
        <row r="888">
          <cell r="D888">
            <v>500</v>
          </cell>
          <cell r="F888" t="str">
            <v>failed</v>
          </cell>
          <cell r="R888" t="str">
            <v>indie rock</v>
          </cell>
          <cell r="U888">
            <v>25</v>
          </cell>
          <cell r="V888" t="str">
            <v>underfunded</v>
          </cell>
        </row>
        <row r="889">
          <cell r="D889">
            <v>1000</v>
          </cell>
          <cell r="F889" t="str">
            <v>failed</v>
          </cell>
          <cell r="R889" t="str">
            <v>indie rock</v>
          </cell>
          <cell r="U889">
            <v>30</v>
          </cell>
          <cell r="V889" t="str">
            <v>underfunded</v>
          </cell>
        </row>
        <row r="890">
          <cell r="D890">
            <v>1000</v>
          </cell>
          <cell r="F890" t="str">
            <v>failed</v>
          </cell>
          <cell r="R890" t="str">
            <v>indie rock</v>
          </cell>
          <cell r="U890">
            <v>35.496701388889051</v>
          </cell>
          <cell r="V890" t="str">
            <v>underfunded</v>
          </cell>
        </row>
        <row r="891">
          <cell r="D891">
            <v>25000</v>
          </cell>
          <cell r="F891" t="str">
            <v>failed</v>
          </cell>
          <cell r="R891" t="str">
            <v>indie rock</v>
          </cell>
          <cell r="U891">
            <v>30</v>
          </cell>
          <cell r="V891" t="str">
            <v>underfunded</v>
          </cell>
        </row>
        <row r="892">
          <cell r="D892">
            <v>3000</v>
          </cell>
          <cell r="F892" t="str">
            <v>failed</v>
          </cell>
          <cell r="R892" t="str">
            <v>indie rock</v>
          </cell>
          <cell r="U892">
            <v>30.041666666664241</v>
          </cell>
          <cell r="V892" t="str">
            <v>underfunded</v>
          </cell>
        </row>
        <row r="893">
          <cell r="D893">
            <v>8000</v>
          </cell>
          <cell r="F893" t="str">
            <v>failed</v>
          </cell>
          <cell r="R893" t="str">
            <v>indie rock</v>
          </cell>
          <cell r="U893">
            <v>30</v>
          </cell>
          <cell r="V893" t="str">
            <v>underfunded</v>
          </cell>
        </row>
        <row r="894">
          <cell r="D894">
            <v>6000</v>
          </cell>
          <cell r="F894" t="str">
            <v>failed</v>
          </cell>
          <cell r="R894" t="str">
            <v>indie rock</v>
          </cell>
          <cell r="U894">
            <v>86.966631944444089</v>
          </cell>
          <cell r="V894" t="str">
            <v>underfunded</v>
          </cell>
        </row>
        <row r="895">
          <cell r="D895">
            <v>2000</v>
          </cell>
          <cell r="F895" t="str">
            <v>failed</v>
          </cell>
          <cell r="R895" t="str">
            <v>indie rock</v>
          </cell>
          <cell r="U895">
            <v>29.958333333335759</v>
          </cell>
          <cell r="V895" t="str">
            <v>underfunded</v>
          </cell>
        </row>
        <row r="896">
          <cell r="D896">
            <v>20000</v>
          </cell>
          <cell r="F896" t="str">
            <v>failed</v>
          </cell>
          <cell r="R896" t="str">
            <v>indie rock</v>
          </cell>
          <cell r="U896">
            <v>30</v>
          </cell>
          <cell r="V896" t="str">
            <v>underfunded</v>
          </cell>
        </row>
        <row r="897">
          <cell r="D897">
            <v>8000</v>
          </cell>
          <cell r="F897" t="str">
            <v>failed</v>
          </cell>
          <cell r="R897" t="str">
            <v>indie rock</v>
          </cell>
          <cell r="U897">
            <v>45</v>
          </cell>
          <cell r="V897" t="str">
            <v>underfunded</v>
          </cell>
        </row>
        <row r="898">
          <cell r="D898">
            <v>8000</v>
          </cell>
          <cell r="F898" t="str">
            <v>failed</v>
          </cell>
          <cell r="R898" t="str">
            <v>indie rock</v>
          </cell>
          <cell r="U898">
            <v>25.29368055555824</v>
          </cell>
          <cell r="V898" t="str">
            <v>underfunded</v>
          </cell>
        </row>
        <row r="899">
          <cell r="D899">
            <v>3000</v>
          </cell>
          <cell r="F899" t="str">
            <v>failed</v>
          </cell>
          <cell r="R899" t="str">
            <v>indie rock</v>
          </cell>
          <cell r="U899">
            <v>30.041666666664241</v>
          </cell>
          <cell r="V899" t="str">
            <v>underfunded</v>
          </cell>
        </row>
        <row r="900">
          <cell r="D900">
            <v>2500</v>
          </cell>
          <cell r="F900" t="str">
            <v>failed</v>
          </cell>
          <cell r="R900" t="str">
            <v>indie rock</v>
          </cell>
          <cell r="U900">
            <v>45</v>
          </cell>
          <cell r="V900" t="str">
            <v>underfunded</v>
          </cell>
        </row>
        <row r="901">
          <cell r="D901">
            <v>750</v>
          </cell>
          <cell r="F901" t="str">
            <v>failed</v>
          </cell>
          <cell r="R901" t="str">
            <v>indie rock</v>
          </cell>
          <cell r="U901">
            <v>45</v>
          </cell>
          <cell r="V901" t="str">
            <v>underfunded</v>
          </cell>
        </row>
        <row r="902">
          <cell r="D902">
            <v>5000</v>
          </cell>
          <cell r="F902" t="str">
            <v>failed</v>
          </cell>
          <cell r="R902" t="str">
            <v>jazz</v>
          </cell>
          <cell r="U902">
            <v>29.958333333328483</v>
          </cell>
          <cell r="V902" t="str">
            <v>underfunded</v>
          </cell>
        </row>
        <row r="903">
          <cell r="D903">
            <v>6500</v>
          </cell>
          <cell r="F903" t="str">
            <v>failed</v>
          </cell>
          <cell r="R903" t="str">
            <v>jazz</v>
          </cell>
          <cell r="U903">
            <v>45.987800925926422</v>
          </cell>
          <cell r="V903" t="str">
            <v>underfunded</v>
          </cell>
        </row>
        <row r="904">
          <cell r="D904">
            <v>30000</v>
          </cell>
          <cell r="F904" t="str">
            <v>failed</v>
          </cell>
          <cell r="R904" t="str">
            <v>jazz</v>
          </cell>
          <cell r="U904">
            <v>51.680300925931078</v>
          </cell>
          <cell r="V904" t="str">
            <v>underfunded</v>
          </cell>
        </row>
        <row r="905">
          <cell r="D905">
            <v>5000</v>
          </cell>
          <cell r="F905" t="str">
            <v>failed</v>
          </cell>
          <cell r="R905" t="str">
            <v>jazz</v>
          </cell>
          <cell r="U905">
            <v>25.304629629630654</v>
          </cell>
          <cell r="V905" t="str">
            <v>underfunded</v>
          </cell>
        </row>
        <row r="906">
          <cell r="D906">
            <v>50000</v>
          </cell>
          <cell r="F906" t="str">
            <v>failed</v>
          </cell>
          <cell r="R906" t="str">
            <v>jazz</v>
          </cell>
          <cell r="U906">
            <v>30</v>
          </cell>
          <cell r="V906" t="str">
            <v>underfunded</v>
          </cell>
        </row>
        <row r="907">
          <cell r="D907">
            <v>6500</v>
          </cell>
          <cell r="F907" t="str">
            <v>failed</v>
          </cell>
          <cell r="R907" t="str">
            <v>jazz</v>
          </cell>
          <cell r="U907">
            <v>60</v>
          </cell>
          <cell r="V907" t="str">
            <v>underfunded</v>
          </cell>
        </row>
        <row r="908">
          <cell r="D908">
            <v>15000</v>
          </cell>
          <cell r="F908" t="str">
            <v>failed</v>
          </cell>
          <cell r="R908" t="str">
            <v>jazz</v>
          </cell>
          <cell r="U908">
            <v>29.958333333335759</v>
          </cell>
          <cell r="V908" t="str">
            <v>underfunded</v>
          </cell>
        </row>
        <row r="909">
          <cell r="D909">
            <v>2900</v>
          </cell>
          <cell r="F909" t="str">
            <v>failed</v>
          </cell>
          <cell r="R909" t="str">
            <v>jazz</v>
          </cell>
          <cell r="U909">
            <v>30</v>
          </cell>
          <cell r="V909" t="str">
            <v>underfunded</v>
          </cell>
        </row>
        <row r="910">
          <cell r="D910">
            <v>2500</v>
          </cell>
          <cell r="F910" t="str">
            <v>failed</v>
          </cell>
          <cell r="R910" t="str">
            <v>jazz</v>
          </cell>
          <cell r="U910">
            <v>45.406076388891961</v>
          </cell>
          <cell r="V910" t="str">
            <v>underfunded</v>
          </cell>
        </row>
        <row r="911">
          <cell r="D911">
            <v>16000</v>
          </cell>
          <cell r="F911" t="str">
            <v>failed</v>
          </cell>
          <cell r="R911" t="str">
            <v>jazz</v>
          </cell>
          <cell r="U911">
            <v>31.476388888884685</v>
          </cell>
          <cell r="V911" t="str">
            <v>underfunded</v>
          </cell>
        </row>
        <row r="912">
          <cell r="D912">
            <v>550</v>
          </cell>
          <cell r="F912" t="str">
            <v>failed</v>
          </cell>
          <cell r="R912" t="str">
            <v>jazz</v>
          </cell>
          <cell r="U912">
            <v>60</v>
          </cell>
          <cell r="V912" t="str">
            <v>underfunded</v>
          </cell>
        </row>
        <row r="913">
          <cell r="D913">
            <v>100000</v>
          </cell>
          <cell r="F913" t="str">
            <v>failed</v>
          </cell>
          <cell r="R913" t="str">
            <v>jazz</v>
          </cell>
          <cell r="U913">
            <v>21</v>
          </cell>
          <cell r="V913" t="str">
            <v>underfunded</v>
          </cell>
        </row>
        <row r="914">
          <cell r="D914">
            <v>3500</v>
          </cell>
          <cell r="F914" t="str">
            <v>failed</v>
          </cell>
          <cell r="R914" t="str">
            <v>jazz</v>
          </cell>
          <cell r="U914">
            <v>60.041666666664241</v>
          </cell>
          <cell r="V914" t="str">
            <v>underfunded</v>
          </cell>
        </row>
        <row r="915">
          <cell r="D915">
            <v>30000</v>
          </cell>
          <cell r="F915" t="str">
            <v>failed</v>
          </cell>
          <cell r="R915" t="str">
            <v>jazz</v>
          </cell>
          <cell r="U915">
            <v>30</v>
          </cell>
          <cell r="V915" t="str">
            <v>underfunded</v>
          </cell>
        </row>
        <row r="916">
          <cell r="D916">
            <v>1500</v>
          </cell>
          <cell r="F916" t="str">
            <v>failed</v>
          </cell>
          <cell r="R916" t="str">
            <v>jazz</v>
          </cell>
          <cell r="U916">
            <v>30</v>
          </cell>
          <cell r="V916" t="str">
            <v>underfunded</v>
          </cell>
        </row>
        <row r="917">
          <cell r="D917">
            <v>6500</v>
          </cell>
          <cell r="F917" t="str">
            <v>failed</v>
          </cell>
          <cell r="R917" t="str">
            <v>jazz</v>
          </cell>
          <cell r="U917">
            <v>31.528078703704523</v>
          </cell>
          <cell r="V917" t="str">
            <v>underfunded</v>
          </cell>
        </row>
        <row r="918">
          <cell r="D918">
            <v>3300</v>
          </cell>
          <cell r="F918" t="str">
            <v>failed</v>
          </cell>
          <cell r="R918" t="str">
            <v>jazz</v>
          </cell>
          <cell r="U918">
            <v>38.354930555557075</v>
          </cell>
          <cell r="V918" t="str">
            <v>underfunded</v>
          </cell>
        </row>
        <row r="919">
          <cell r="D919">
            <v>5000</v>
          </cell>
          <cell r="F919" t="str">
            <v>failed</v>
          </cell>
          <cell r="R919" t="str">
            <v>jazz</v>
          </cell>
          <cell r="U919">
            <v>31.160532407404389</v>
          </cell>
          <cell r="V919" t="str">
            <v>underfunded</v>
          </cell>
        </row>
        <row r="920">
          <cell r="D920">
            <v>3900</v>
          </cell>
          <cell r="F920" t="str">
            <v>failed</v>
          </cell>
          <cell r="R920" t="str">
            <v>jazz</v>
          </cell>
          <cell r="U920">
            <v>30.041666666664241</v>
          </cell>
          <cell r="V920" t="str">
            <v>underfunded</v>
          </cell>
        </row>
        <row r="921">
          <cell r="D921">
            <v>20000</v>
          </cell>
          <cell r="F921" t="str">
            <v>failed</v>
          </cell>
          <cell r="R921" t="str">
            <v>jazz</v>
          </cell>
          <cell r="U921">
            <v>35</v>
          </cell>
          <cell r="V921" t="str">
            <v>underfunded</v>
          </cell>
        </row>
        <row r="922">
          <cell r="D922">
            <v>5500</v>
          </cell>
          <cell r="F922" t="str">
            <v>failed</v>
          </cell>
          <cell r="R922" t="str">
            <v>jazz</v>
          </cell>
          <cell r="U922">
            <v>30.041666666664241</v>
          </cell>
          <cell r="V922" t="str">
            <v>underfunded</v>
          </cell>
        </row>
        <row r="923">
          <cell r="D923">
            <v>15000</v>
          </cell>
          <cell r="F923" t="str">
            <v>failed</v>
          </cell>
          <cell r="R923" t="str">
            <v>jazz</v>
          </cell>
          <cell r="U923">
            <v>42.041666666671517</v>
          </cell>
          <cell r="V923" t="str">
            <v>underfunded</v>
          </cell>
        </row>
        <row r="924">
          <cell r="D924">
            <v>27000</v>
          </cell>
          <cell r="F924" t="str">
            <v>failed</v>
          </cell>
          <cell r="R924" t="str">
            <v>jazz</v>
          </cell>
          <cell r="U924">
            <v>35</v>
          </cell>
          <cell r="V924" t="str">
            <v>underfunded</v>
          </cell>
        </row>
        <row r="925">
          <cell r="D925">
            <v>15000</v>
          </cell>
          <cell r="F925" t="str">
            <v>failed</v>
          </cell>
          <cell r="R925" t="str">
            <v>jazz</v>
          </cell>
          <cell r="U925">
            <v>30.041666666671517</v>
          </cell>
          <cell r="V925" t="str">
            <v>underfunded</v>
          </cell>
        </row>
        <row r="926">
          <cell r="D926">
            <v>3000</v>
          </cell>
          <cell r="F926" t="str">
            <v>failed</v>
          </cell>
          <cell r="R926" t="str">
            <v>jazz</v>
          </cell>
          <cell r="U926">
            <v>30</v>
          </cell>
          <cell r="V926" t="str">
            <v>underfunded</v>
          </cell>
        </row>
        <row r="927">
          <cell r="D927">
            <v>6000</v>
          </cell>
          <cell r="F927" t="str">
            <v>failed</v>
          </cell>
          <cell r="R927" t="str">
            <v>jazz</v>
          </cell>
          <cell r="U927">
            <v>30.041666666664241</v>
          </cell>
          <cell r="V927" t="str">
            <v>underfunded</v>
          </cell>
        </row>
        <row r="928">
          <cell r="D928">
            <v>7000</v>
          </cell>
          <cell r="F928" t="str">
            <v>failed</v>
          </cell>
          <cell r="R928" t="str">
            <v>jazz</v>
          </cell>
          <cell r="U928">
            <v>29.924421296294895</v>
          </cell>
          <cell r="V928" t="str">
            <v>underfunded</v>
          </cell>
        </row>
        <row r="929">
          <cell r="D929">
            <v>20000</v>
          </cell>
          <cell r="F929" t="str">
            <v>failed</v>
          </cell>
          <cell r="R929" t="str">
            <v>jazz</v>
          </cell>
          <cell r="U929">
            <v>30</v>
          </cell>
          <cell r="V929" t="str">
            <v>underfunded</v>
          </cell>
        </row>
        <row r="930">
          <cell r="D930">
            <v>14500</v>
          </cell>
          <cell r="F930" t="str">
            <v>failed</v>
          </cell>
          <cell r="R930" t="str">
            <v>jazz</v>
          </cell>
          <cell r="U930">
            <v>50.137581018519995</v>
          </cell>
          <cell r="V930" t="str">
            <v>underfunded</v>
          </cell>
        </row>
        <row r="931">
          <cell r="D931">
            <v>500</v>
          </cell>
          <cell r="F931" t="str">
            <v>failed</v>
          </cell>
          <cell r="R931" t="str">
            <v>jazz</v>
          </cell>
          <cell r="U931">
            <v>29.958333333335759</v>
          </cell>
          <cell r="V931" t="str">
            <v>underfunded</v>
          </cell>
        </row>
        <row r="932">
          <cell r="D932">
            <v>900</v>
          </cell>
          <cell r="F932" t="str">
            <v>failed</v>
          </cell>
          <cell r="R932" t="str">
            <v>jazz</v>
          </cell>
          <cell r="U932">
            <v>41.981643518520286</v>
          </cell>
          <cell r="V932" t="str">
            <v>underfunded</v>
          </cell>
        </row>
        <row r="933">
          <cell r="D933">
            <v>2000</v>
          </cell>
          <cell r="F933" t="str">
            <v>failed</v>
          </cell>
          <cell r="R933" t="str">
            <v>jazz</v>
          </cell>
          <cell r="U933">
            <v>34.556689814809943</v>
          </cell>
          <cell r="V933" t="str">
            <v>underfunded</v>
          </cell>
        </row>
        <row r="934">
          <cell r="D934">
            <v>9500</v>
          </cell>
          <cell r="F934" t="str">
            <v>failed</v>
          </cell>
          <cell r="R934" t="str">
            <v>jazz</v>
          </cell>
          <cell r="U934">
            <v>44.958333333335759</v>
          </cell>
          <cell r="V934" t="str">
            <v>underfunded</v>
          </cell>
        </row>
        <row r="935">
          <cell r="D935">
            <v>2000</v>
          </cell>
          <cell r="F935" t="str">
            <v>failed</v>
          </cell>
          <cell r="R935" t="str">
            <v>jazz</v>
          </cell>
          <cell r="U935">
            <v>60</v>
          </cell>
          <cell r="V935" t="str">
            <v>underfunded</v>
          </cell>
        </row>
        <row r="936">
          <cell r="D936">
            <v>5000</v>
          </cell>
          <cell r="F936" t="str">
            <v>failed</v>
          </cell>
          <cell r="R936" t="str">
            <v>jazz</v>
          </cell>
          <cell r="U936">
            <v>29.51291666666657</v>
          </cell>
          <cell r="V936" t="str">
            <v>underfunded</v>
          </cell>
        </row>
        <row r="937">
          <cell r="D937">
            <v>3500</v>
          </cell>
          <cell r="F937" t="str">
            <v>failed</v>
          </cell>
          <cell r="R937" t="str">
            <v>jazz</v>
          </cell>
          <cell r="U937">
            <v>30</v>
          </cell>
          <cell r="V937" t="str">
            <v>underfunded</v>
          </cell>
        </row>
        <row r="938">
          <cell r="D938">
            <v>1400</v>
          </cell>
          <cell r="F938" t="str">
            <v>failed</v>
          </cell>
          <cell r="R938" t="str">
            <v>jazz</v>
          </cell>
          <cell r="U938">
            <v>43.809155092596484</v>
          </cell>
          <cell r="V938" t="str">
            <v>underfunded</v>
          </cell>
        </row>
        <row r="939">
          <cell r="D939">
            <v>3500</v>
          </cell>
          <cell r="F939" t="str">
            <v>failed</v>
          </cell>
          <cell r="R939" t="str">
            <v>jazz</v>
          </cell>
          <cell r="U939">
            <v>30.041666666671517</v>
          </cell>
          <cell r="V939" t="str">
            <v>underfunded</v>
          </cell>
        </row>
        <row r="940">
          <cell r="D940">
            <v>7000</v>
          </cell>
          <cell r="F940" t="str">
            <v>failed</v>
          </cell>
          <cell r="R940" t="str">
            <v>jazz</v>
          </cell>
          <cell r="U940">
            <v>30</v>
          </cell>
          <cell r="V940" t="str">
            <v>underfunded</v>
          </cell>
        </row>
        <row r="941">
          <cell r="D941">
            <v>2750</v>
          </cell>
          <cell r="F941" t="str">
            <v>failed</v>
          </cell>
          <cell r="R941" t="str">
            <v>jazz</v>
          </cell>
          <cell r="U941">
            <v>39.068773148144828</v>
          </cell>
          <cell r="V941" t="str">
            <v>underfunded</v>
          </cell>
        </row>
        <row r="942">
          <cell r="D942">
            <v>9000</v>
          </cell>
          <cell r="F942" t="str">
            <v>failed</v>
          </cell>
          <cell r="R942" t="str">
            <v>wearables</v>
          </cell>
          <cell r="U942">
            <v>45</v>
          </cell>
          <cell r="V942" t="str">
            <v>underfunded</v>
          </cell>
        </row>
        <row r="943">
          <cell r="D943">
            <v>50000</v>
          </cell>
          <cell r="F943" t="str">
            <v>failed</v>
          </cell>
          <cell r="R943" t="str">
            <v>wearables</v>
          </cell>
          <cell r="U943">
            <v>30</v>
          </cell>
          <cell r="V943" t="str">
            <v>underfunded</v>
          </cell>
        </row>
        <row r="944">
          <cell r="D944">
            <v>7500</v>
          </cell>
          <cell r="F944" t="str">
            <v>failed</v>
          </cell>
          <cell r="R944" t="str">
            <v>wearables</v>
          </cell>
          <cell r="U944">
            <v>36</v>
          </cell>
          <cell r="V944" t="str">
            <v>underfunded</v>
          </cell>
        </row>
        <row r="945">
          <cell r="D945">
            <v>3000</v>
          </cell>
          <cell r="F945" t="str">
            <v>failed</v>
          </cell>
          <cell r="R945" t="str">
            <v>wearables</v>
          </cell>
          <cell r="U945">
            <v>30.041666666656965</v>
          </cell>
          <cell r="V945" t="str">
            <v>underfunded</v>
          </cell>
        </row>
        <row r="946">
          <cell r="D946">
            <v>50000</v>
          </cell>
          <cell r="F946" t="str">
            <v>failed</v>
          </cell>
          <cell r="R946" t="str">
            <v>wearables</v>
          </cell>
          <cell r="U946">
            <v>33.999421296291985</v>
          </cell>
          <cell r="V946" t="str">
            <v>underfunded</v>
          </cell>
        </row>
        <row r="947">
          <cell r="D947">
            <v>100000</v>
          </cell>
          <cell r="F947" t="str">
            <v>failed</v>
          </cell>
          <cell r="R947" t="str">
            <v>wearables</v>
          </cell>
          <cell r="U947">
            <v>52.126319444440014</v>
          </cell>
          <cell r="V947" t="str">
            <v>underfunded</v>
          </cell>
        </row>
        <row r="948">
          <cell r="D948">
            <v>15000</v>
          </cell>
          <cell r="F948" t="str">
            <v>failed</v>
          </cell>
          <cell r="R948" t="str">
            <v>wearables</v>
          </cell>
          <cell r="U948">
            <v>30</v>
          </cell>
          <cell r="V948" t="str">
            <v>underfunded</v>
          </cell>
        </row>
        <row r="949">
          <cell r="D949">
            <v>850</v>
          </cell>
          <cell r="F949" t="str">
            <v>failed</v>
          </cell>
          <cell r="R949" t="str">
            <v>wearables</v>
          </cell>
          <cell r="U949">
            <v>60</v>
          </cell>
          <cell r="V949" t="str">
            <v>underfunded</v>
          </cell>
        </row>
        <row r="950">
          <cell r="D950">
            <v>4000</v>
          </cell>
          <cell r="F950" t="str">
            <v>failed</v>
          </cell>
          <cell r="R950" t="str">
            <v>wearables</v>
          </cell>
          <cell r="U950">
            <v>30</v>
          </cell>
          <cell r="V950" t="str">
            <v>underfunded</v>
          </cell>
        </row>
        <row r="951">
          <cell r="D951">
            <v>20000</v>
          </cell>
          <cell r="F951" t="str">
            <v>failed</v>
          </cell>
          <cell r="R951" t="str">
            <v>wearables</v>
          </cell>
          <cell r="U951">
            <v>60</v>
          </cell>
          <cell r="V951" t="str">
            <v>underfunded</v>
          </cell>
        </row>
        <row r="952">
          <cell r="D952">
            <v>5000</v>
          </cell>
          <cell r="F952" t="str">
            <v>failed</v>
          </cell>
          <cell r="R952" t="str">
            <v>wearables</v>
          </cell>
          <cell r="U952">
            <v>30</v>
          </cell>
          <cell r="V952" t="str">
            <v>underfunded</v>
          </cell>
        </row>
        <row r="953">
          <cell r="D953">
            <v>50000</v>
          </cell>
          <cell r="F953" t="str">
            <v>failed</v>
          </cell>
          <cell r="R953" t="str">
            <v>wearables</v>
          </cell>
          <cell r="U953">
            <v>45</v>
          </cell>
          <cell r="V953" t="str">
            <v>underfunded</v>
          </cell>
        </row>
        <row r="954">
          <cell r="D954">
            <v>49000</v>
          </cell>
          <cell r="F954" t="str">
            <v>failed</v>
          </cell>
          <cell r="R954" t="str">
            <v>wearables</v>
          </cell>
          <cell r="U954">
            <v>30.041666666664241</v>
          </cell>
          <cell r="V954" t="str">
            <v>underfunded</v>
          </cell>
        </row>
        <row r="955">
          <cell r="D955">
            <v>15000</v>
          </cell>
          <cell r="F955" t="str">
            <v>failed</v>
          </cell>
          <cell r="R955" t="str">
            <v>wearables</v>
          </cell>
          <cell r="U955">
            <v>30</v>
          </cell>
          <cell r="V955" t="str">
            <v>underfunded</v>
          </cell>
        </row>
        <row r="956">
          <cell r="D956">
            <v>15000</v>
          </cell>
          <cell r="F956" t="str">
            <v>failed</v>
          </cell>
          <cell r="R956" t="str">
            <v>wearables</v>
          </cell>
          <cell r="U956">
            <v>42</v>
          </cell>
          <cell r="V956" t="str">
            <v>underfunded</v>
          </cell>
        </row>
        <row r="957">
          <cell r="D957">
            <v>300000</v>
          </cell>
          <cell r="F957" t="str">
            <v>failed</v>
          </cell>
          <cell r="R957" t="str">
            <v>wearables</v>
          </cell>
          <cell r="U957">
            <v>40</v>
          </cell>
          <cell r="V957" t="str">
            <v>underfunded</v>
          </cell>
        </row>
        <row r="958">
          <cell r="D958">
            <v>50000</v>
          </cell>
          <cell r="F958" t="str">
            <v>failed</v>
          </cell>
          <cell r="R958" t="str">
            <v>wearables</v>
          </cell>
          <cell r="U958">
            <v>59.958333333328483</v>
          </cell>
          <cell r="V958" t="str">
            <v>underfunded</v>
          </cell>
        </row>
        <row r="959">
          <cell r="D959">
            <v>12000</v>
          </cell>
          <cell r="F959" t="str">
            <v>failed</v>
          </cell>
          <cell r="R959" t="str">
            <v>wearables</v>
          </cell>
          <cell r="U959">
            <v>31.041666666656965</v>
          </cell>
          <cell r="V959" t="str">
            <v>underfunded</v>
          </cell>
        </row>
        <row r="960">
          <cell r="D960">
            <v>7777</v>
          </cell>
          <cell r="F960" t="str">
            <v>failed</v>
          </cell>
          <cell r="R960" t="str">
            <v>wearables</v>
          </cell>
          <cell r="U960">
            <v>21.404826388890797</v>
          </cell>
          <cell r="V960" t="str">
            <v>underfunded</v>
          </cell>
        </row>
        <row r="961">
          <cell r="D961">
            <v>50000</v>
          </cell>
          <cell r="F961" t="str">
            <v>failed</v>
          </cell>
          <cell r="R961" t="str">
            <v>wearables</v>
          </cell>
          <cell r="U961">
            <v>30</v>
          </cell>
          <cell r="V961" t="str">
            <v>underfunded</v>
          </cell>
        </row>
        <row r="962">
          <cell r="D962">
            <v>55650</v>
          </cell>
          <cell r="F962" t="str">
            <v>failed</v>
          </cell>
          <cell r="R962" t="str">
            <v>wearables</v>
          </cell>
          <cell r="U962">
            <v>41.958333333328483</v>
          </cell>
          <cell r="V962" t="str">
            <v>underfunded</v>
          </cell>
        </row>
        <row r="963">
          <cell r="D963">
            <v>95000</v>
          </cell>
          <cell r="F963" t="str">
            <v>failed</v>
          </cell>
          <cell r="R963" t="str">
            <v>wearables</v>
          </cell>
          <cell r="U963">
            <v>46.097974537042319</v>
          </cell>
          <cell r="V963" t="str">
            <v>underfunded</v>
          </cell>
        </row>
        <row r="964">
          <cell r="D964">
            <v>2500</v>
          </cell>
          <cell r="F964" t="str">
            <v>failed</v>
          </cell>
          <cell r="R964" t="str">
            <v>wearables</v>
          </cell>
          <cell r="U964">
            <v>38</v>
          </cell>
          <cell r="V964" t="str">
            <v>underfunded</v>
          </cell>
        </row>
        <row r="965">
          <cell r="D965">
            <v>35000</v>
          </cell>
          <cell r="F965" t="str">
            <v>failed</v>
          </cell>
          <cell r="R965" t="str">
            <v>wearables</v>
          </cell>
          <cell r="U965">
            <v>35</v>
          </cell>
          <cell r="V965" t="str">
            <v>underfunded</v>
          </cell>
        </row>
        <row r="966">
          <cell r="D966">
            <v>110000</v>
          </cell>
          <cell r="F966" t="str">
            <v>failed</v>
          </cell>
          <cell r="R966" t="str">
            <v>wearables</v>
          </cell>
          <cell r="U966">
            <v>40</v>
          </cell>
          <cell r="V966" t="str">
            <v>underfunded</v>
          </cell>
        </row>
        <row r="967">
          <cell r="D967">
            <v>25000</v>
          </cell>
          <cell r="F967" t="str">
            <v>failed</v>
          </cell>
          <cell r="R967" t="str">
            <v>wearables</v>
          </cell>
          <cell r="U967">
            <v>32.149236111115897</v>
          </cell>
          <cell r="V967" t="str">
            <v>underfunded</v>
          </cell>
        </row>
        <row r="968">
          <cell r="D968">
            <v>12000</v>
          </cell>
          <cell r="F968" t="str">
            <v>failed</v>
          </cell>
          <cell r="R968" t="str">
            <v>wearables</v>
          </cell>
          <cell r="U968">
            <v>30</v>
          </cell>
          <cell r="V968" t="str">
            <v>underfunded</v>
          </cell>
        </row>
        <row r="969">
          <cell r="D969">
            <v>20000</v>
          </cell>
          <cell r="F969" t="str">
            <v>failed</v>
          </cell>
          <cell r="R969" t="str">
            <v>wearables</v>
          </cell>
          <cell r="U969">
            <v>59.958333333335759</v>
          </cell>
          <cell r="V969" t="str">
            <v>underfunded</v>
          </cell>
        </row>
        <row r="970">
          <cell r="D970">
            <v>8000</v>
          </cell>
          <cell r="F970" t="str">
            <v>failed</v>
          </cell>
          <cell r="R970" t="str">
            <v>wearables</v>
          </cell>
          <cell r="U970">
            <v>30</v>
          </cell>
          <cell r="V970" t="str">
            <v>underfunded</v>
          </cell>
        </row>
        <row r="971">
          <cell r="D971">
            <v>30000</v>
          </cell>
          <cell r="F971" t="str">
            <v>failed</v>
          </cell>
          <cell r="R971" t="str">
            <v>wearables</v>
          </cell>
          <cell r="U971">
            <v>33</v>
          </cell>
          <cell r="V971" t="str">
            <v>underfunded</v>
          </cell>
        </row>
        <row r="972">
          <cell r="D972">
            <v>5000</v>
          </cell>
          <cell r="F972" t="str">
            <v>failed</v>
          </cell>
          <cell r="R972" t="str">
            <v>wearables</v>
          </cell>
          <cell r="U972">
            <v>36.987118055556493</v>
          </cell>
          <cell r="V972" t="str">
            <v>underfunded</v>
          </cell>
        </row>
        <row r="973">
          <cell r="D973">
            <v>100000</v>
          </cell>
          <cell r="F973" t="str">
            <v>failed</v>
          </cell>
          <cell r="R973" t="str">
            <v>wearables</v>
          </cell>
          <cell r="U973">
            <v>45</v>
          </cell>
          <cell r="V973" t="str">
            <v>underfunded</v>
          </cell>
        </row>
        <row r="974">
          <cell r="D974">
            <v>20000</v>
          </cell>
          <cell r="F974" t="str">
            <v>failed</v>
          </cell>
          <cell r="R974" t="str">
            <v>wearables</v>
          </cell>
          <cell r="U974">
            <v>29.425254629633855</v>
          </cell>
          <cell r="V974" t="str">
            <v>underfunded</v>
          </cell>
        </row>
        <row r="975">
          <cell r="D975">
            <v>20000</v>
          </cell>
          <cell r="F975" t="str">
            <v>failed</v>
          </cell>
          <cell r="R975" t="str">
            <v>wearables</v>
          </cell>
          <cell r="U975">
            <v>60.041666666671517</v>
          </cell>
          <cell r="V975" t="str">
            <v>underfunded</v>
          </cell>
        </row>
        <row r="976">
          <cell r="D976">
            <v>50000</v>
          </cell>
          <cell r="F976" t="str">
            <v>failed</v>
          </cell>
          <cell r="R976" t="str">
            <v>wearables</v>
          </cell>
          <cell r="U976">
            <v>29.958333333335759</v>
          </cell>
          <cell r="V976" t="str">
            <v>underfunded</v>
          </cell>
        </row>
        <row r="977">
          <cell r="D977">
            <v>100000</v>
          </cell>
          <cell r="F977" t="str">
            <v>failed</v>
          </cell>
          <cell r="R977" t="str">
            <v>wearables</v>
          </cell>
          <cell r="U977">
            <v>60</v>
          </cell>
          <cell r="V977" t="str">
            <v>underfunded</v>
          </cell>
        </row>
        <row r="978">
          <cell r="D978">
            <v>150000</v>
          </cell>
          <cell r="F978" t="str">
            <v>failed</v>
          </cell>
          <cell r="R978" t="str">
            <v>wearables</v>
          </cell>
          <cell r="U978">
            <v>45</v>
          </cell>
          <cell r="V978" t="str">
            <v>underfunded</v>
          </cell>
        </row>
        <row r="979">
          <cell r="D979">
            <v>2700</v>
          </cell>
          <cell r="F979" t="str">
            <v>failed</v>
          </cell>
          <cell r="R979" t="str">
            <v>wearables</v>
          </cell>
          <cell r="U979">
            <v>30</v>
          </cell>
          <cell r="V979" t="str">
            <v>underfunded</v>
          </cell>
        </row>
        <row r="980">
          <cell r="D980">
            <v>172889</v>
          </cell>
          <cell r="F980" t="str">
            <v>failed</v>
          </cell>
          <cell r="R980" t="str">
            <v>wearables</v>
          </cell>
          <cell r="U980">
            <v>30</v>
          </cell>
          <cell r="V980" t="str">
            <v>underfunded</v>
          </cell>
        </row>
        <row r="981">
          <cell r="D981">
            <v>35000</v>
          </cell>
          <cell r="F981" t="str">
            <v>failed</v>
          </cell>
          <cell r="R981" t="str">
            <v>wearables</v>
          </cell>
          <cell r="U981">
            <v>35.373981481490773</v>
          </cell>
          <cell r="V981" t="str">
            <v>underfunded</v>
          </cell>
        </row>
        <row r="982">
          <cell r="D982">
            <v>10000</v>
          </cell>
          <cell r="F982" t="str">
            <v>failed</v>
          </cell>
          <cell r="R982" t="str">
            <v>wearables</v>
          </cell>
          <cell r="U982">
            <v>45.041666666671517</v>
          </cell>
          <cell r="V982" t="str">
            <v>underfunded</v>
          </cell>
        </row>
        <row r="983">
          <cell r="D983">
            <v>88888</v>
          </cell>
          <cell r="F983" t="str">
            <v>failed</v>
          </cell>
          <cell r="R983" t="str">
            <v>wearables</v>
          </cell>
          <cell r="U983">
            <v>30</v>
          </cell>
          <cell r="V983" t="str">
            <v>underfunded</v>
          </cell>
        </row>
        <row r="984">
          <cell r="D984">
            <v>17500</v>
          </cell>
          <cell r="F984" t="str">
            <v>failed</v>
          </cell>
          <cell r="R984" t="str">
            <v>wearables</v>
          </cell>
          <cell r="U984">
            <v>30</v>
          </cell>
          <cell r="V984" t="str">
            <v>underfunded</v>
          </cell>
        </row>
        <row r="985">
          <cell r="D985">
            <v>104219</v>
          </cell>
          <cell r="F985" t="str">
            <v>failed</v>
          </cell>
          <cell r="R985" t="str">
            <v>wearables</v>
          </cell>
          <cell r="U985">
            <v>31.203182870369346</v>
          </cell>
          <cell r="V985" t="str">
            <v>underfunded</v>
          </cell>
        </row>
        <row r="986">
          <cell r="D986">
            <v>10000</v>
          </cell>
          <cell r="F986" t="str">
            <v>failed</v>
          </cell>
          <cell r="R986" t="str">
            <v>wearables</v>
          </cell>
          <cell r="U986">
            <v>29.958333333343035</v>
          </cell>
          <cell r="V986" t="str">
            <v>underfunded</v>
          </cell>
        </row>
        <row r="987">
          <cell r="D987">
            <v>30000</v>
          </cell>
          <cell r="F987" t="str">
            <v>failed</v>
          </cell>
          <cell r="R987" t="str">
            <v>wearables</v>
          </cell>
          <cell r="U987">
            <v>29.990624999991269</v>
          </cell>
          <cell r="V987" t="str">
            <v>underfunded</v>
          </cell>
        </row>
        <row r="988">
          <cell r="D988">
            <v>20000</v>
          </cell>
          <cell r="F988" t="str">
            <v>failed</v>
          </cell>
          <cell r="R988" t="str">
            <v>wearables</v>
          </cell>
          <cell r="U988">
            <v>54.232638888890506</v>
          </cell>
          <cell r="V988" t="str">
            <v>underfunded</v>
          </cell>
        </row>
        <row r="989">
          <cell r="D989">
            <v>50000</v>
          </cell>
          <cell r="F989" t="str">
            <v>failed</v>
          </cell>
          <cell r="R989" t="str">
            <v>wearables</v>
          </cell>
          <cell r="U989">
            <v>40</v>
          </cell>
          <cell r="V989" t="str">
            <v>underfunded</v>
          </cell>
        </row>
        <row r="990">
          <cell r="D990">
            <v>5000</v>
          </cell>
          <cell r="F990" t="str">
            <v>failed</v>
          </cell>
          <cell r="R990" t="str">
            <v>wearables</v>
          </cell>
          <cell r="U990">
            <v>30</v>
          </cell>
          <cell r="V990" t="str">
            <v>underfunded</v>
          </cell>
        </row>
        <row r="991">
          <cell r="D991">
            <v>10000</v>
          </cell>
          <cell r="F991" t="str">
            <v>failed</v>
          </cell>
          <cell r="R991" t="str">
            <v>wearables</v>
          </cell>
          <cell r="U991">
            <v>30</v>
          </cell>
          <cell r="V991" t="str">
            <v>underfunded</v>
          </cell>
        </row>
        <row r="992">
          <cell r="D992">
            <v>25000</v>
          </cell>
          <cell r="F992" t="str">
            <v>failed</v>
          </cell>
          <cell r="R992" t="str">
            <v>wearables</v>
          </cell>
          <cell r="U992">
            <v>30</v>
          </cell>
          <cell r="V992" t="str">
            <v>underfunded</v>
          </cell>
        </row>
        <row r="993">
          <cell r="D993">
            <v>5000</v>
          </cell>
          <cell r="F993" t="str">
            <v>failed</v>
          </cell>
          <cell r="R993" t="str">
            <v>wearables</v>
          </cell>
          <cell r="U993">
            <v>25.02861111110542</v>
          </cell>
          <cell r="V993" t="str">
            <v>underfunded</v>
          </cell>
        </row>
        <row r="994">
          <cell r="D994">
            <v>100000</v>
          </cell>
          <cell r="F994" t="str">
            <v>failed</v>
          </cell>
          <cell r="R994" t="str">
            <v>wearables</v>
          </cell>
          <cell r="U994">
            <v>59.958333333335759</v>
          </cell>
          <cell r="V994" t="str">
            <v>underfunded</v>
          </cell>
        </row>
        <row r="995">
          <cell r="D995">
            <v>70000</v>
          </cell>
          <cell r="F995" t="str">
            <v>failed</v>
          </cell>
          <cell r="R995" t="str">
            <v>wearables</v>
          </cell>
          <cell r="U995">
            <v>33.243425925917109</v>
          </cell>
          <cell r="V995" t="str">
            <v>underfunded</v>
          </cell>
        </row>
        <row r="996">
          <cell r="D996">
            <v>200000</v>
          </cell>
          <cell r="F996" t="str">
            <v>failed</v>
          </cell>
          <cell r="R996" t="str">
            <v>wearables</v>
          </cell>
          <cell r="U996">
            <v>52.694560185183946</v>
          </cell>
          <cell r="V996" t="str">
            <v>underfunded</v>
          </cell>
        </row>
        <row r="997">
          <cell r="D997">
            <v>10000</v>
          </cell>
          <cell r="F997" t="str">
            <v>failed</v>
          </cell>
          <cell r="R997" t="str">
            <v>wearables</v>
          </cell>
          <cell r="U997">
            <v>24.725925925929914</v>
          </cell>
          <cell r="V997" t="str">
            <v>underfunded</v>
          </cell>
        </row>
        <row r="998">
          <cell r="D998">
            <v>4000</v>
          </cell>
          <cell r="F998" t="str">
            <v>failed</v>
          </cell>
          <cell r="R998" t="str">
            <v>wearables</v>
          </cell>
          <cell r="U998">
            <v>29.777314814818965</v>
          </cell>
          <cell r="V998" t="str">
            <v>underfunded</v>
          </cell>
        </row>
        <row r="999">
          <cell r="D999">
            <v>5000</v>
          </cell>
          <cell r="F999" t="str">
            <v>failed</v>
          </cell>
          <cell r="R999" t="str">
            <v>wearables</v>
          </cell>
          <cell r="U999">
            <v>30.041666666664241</v>
          </cell>
          <cell r="V999" t="str">
            <v>underfunded</v>
          </cell>
        </row>
        <row r="1000">
          <cell r="D1000">
            <v>60000</v>
          </cell>
          <cell r="F1000" t="str">
            <v>failed</v>
          </cell>
          <cell r="R1000" t="str">
            <v>wearables</v>
          </cell>
          <cell r="U1000">
            <v>45.041666666664241</v>
          </cell>
          <cell r="V1000" t="str">
            <v>underfunded</v>
          </cell>
        </row>
        <row r="1001">
          <cell r="D1001">
            <v>150000</v>
          </cell>
          <cell r="F1001" t="str">
            <v>failed</v>
          </cell>
          <cell r="R1001" t="str">
            <v>wearables</v>
          </cell>
          <cell r="U1001">
            <v>30.035069444442343</v>
          </cell>
          <cell r="V1001" t="str">
            <v>underfunded</v>
          </cell>
        </row>
        <row r="1002">
          <cell r="D1002">
            <v>894700</v>
          </cell>
          <cell r="F1002" t="str">
            <v>canceled</v>
          </cell>
          <cell r="R1002" t="str">
            <v>wearables</v>
          </cell>
          <cell r="U1002">
            <v>59.958333333328483</v>
          </cell>
          <cell r="V1002" t="str">
            <v>underfunded</v>
          </cell>
        </row>
        <row r="1003">
          <cell r="D1003">
            <v>5000</v>
          </cell>
          <cell r="F1003" t="str">
            <v>canceled</v>
          </cell>
          <cell r="R1003" t="str">
            <v>wearables</v>
          </cell>
          <cell r="U1003">
            <v>45</v>
          </cell>
          <cell r="V1003" t="str">
            <v>funded</v>
          </cell>
        </row>
        <row r="1004">
          <cell r="D1004">
            <v>9999</v>
          </cell>
          <cell r="F1004" t="str">
            <v>canceled</v>
          </cell>
          <cell r="R1004" t="str">
            <v>wearables</v>
          </cell>
          <cell r="U1004">
            <v>29.565115740741021</v>
          </cell>
          <cell r="V1004" t="str">
            <v>underfunded</v>
          </cell>
        </row>
        <row r="1005">
          <cell r="D1005">
            <v>20000</v>
          </cell>
          <cell r="F1005" t="str">
            <v>canceled</v>
          </cell>
          <cell r="R1005" t="str">
            <v>wearables</v>
          </cell>
          <cell r="U1005">
            <v>29.958333333335759</v>
          </cell>
          <cell r="V1005" t="str">
            <v>underfunded</v>
          </cell>
        </row>
        <row r="1006">
          <cell r="D1006">
            <v>25000</v>
          </cell>
          <cell r="F1006" t="str">
            <v>canceled</v>
          </cell>
          <cell r="R1006" t="str">
            <v>wearables</v>
          </cell>
          <cell r="U1006">
            <v>30</v>
          </cell>
          <cell r="V1006" t="str">
            <v>underfunded</v>
          </cell>
        </row>
        <row r="1007">
          <cell r="D1007">
            <v>200000</v>
          </cell>
          <cell r="F1007" t="str">
            <v>canceled</v>
          </cell>
          <cell r="R1007" t="str">
            <v>wearables</v>
          </cell>
          <cell r="U1007">
            <v>31</v>
          </cell>
          <cell r="V1007" t="str">
            <v>underfunded</v>
          </cell>
        </row>
        <row r="1008">
          <cell r="D1008">
            <v>4000</v>
          </cell>
          <cell r="F1008" t="str">
            <v>canceled</v>
          </cell>
          <cell r="R1008" t="str">
            <v>wearables</v>
          </cell>
          <cell r="U1008">
            <v>8.2591203703705105</v>
          </cell>
          <cell r="V1008" t="str">
            <v>underfunded</v>
          </cell>
        </row>
        <row r="1009">
          <cell r="D1009">
            <v>30000</v>
          </cell>
          <cell r="F1009" t="str">
            <v>canceled</v>
          </cell>
          <cell r="R1009" t="str">
            <v>wearables</v>
          </cell>
          <cell r="U1009">
            <v>42.041666666664241</v>
          </cell>
          <cell r="V1009" t="str">
            <v>underfunded</v>
          </cell>
        </row>
        <row r="1010">
          <cell r="D1010">
            <v>93500</v>
          </cell>
          <cell r="F1010" t="str">
            <v>canceled</v>
          </cell>
          <cell r="R1010" t="str">
            <v>wearables</v>
          </cell>
          <cell r="U1010">
            <v>30</v>
          </cell>
          <cell r="V1010" t="str">
            <v>underfunded</v>
          </cell>
        </row>
        <row r="1011">
          <cell r="D1011">
            <v>50000</v>
          </cell>
          <cell r="F1011" t="str">
            <v>canceled</v>
          </cell>
          <cell r="R1011" t="str">
            <v>wearables</v>
          </cell>
          <cell r="U1011">
            <v>30</v>
          </cell>
          <cell r="V1011" t="str">
            <v>underfunded</v>
          </cell>
        </row>
        <row r="1012">
          <cell r="D1012">
            <v>115250</v>
          </cell>
          <cell r="F1012" t="str">
            <v>canceled</v>
          </cell>
          <cell r="R1012" t="str">
            <v>wearables</v>
          </cell>
          <cell r="U1012">
            <v>56.294884259259561</v>
          </cell>
          <cell r="V1012" t="str">
            <v>underfunded</v>
          </cell>
        </row>
        <row r="1013">
          <cell r="D1013">
            <v>20000</v>
          </cell>
          <cell r="F1013" t="str">
            <v>canceled</v>
          </cell>
          <cell r="R1013" t="str">
            <v>wearables</v>
          </cell>
          <cell r="U1013">
            <v>45</v>
          </cell>
          <cell r="V1013" t="str">
            <v>underfunded</v>
          </cell>
        </row>
        <row r="1014">
          <cell r="D1014">
            <v>5000</v>
          </cell>
          <cell r="F1014" t="str">
            <v>canceled</v>
          </cell>
          <cell r="R1014" t="str">
            <v>wearables</v>
          </cell>
          <cell r="U1014">
            <v>45</v>
          </cell>
          <cell r="V1014" t="str">
            <v>funded</v>
          </cell>
        </row>
        <row r="1015">
          <cell r="D1015">
            <v>25000</v>
          </cell>
          <cell r="F1015" t="str">
            <v>canceled</v>
          </cell>
          <cell r="R1015" t="str">
            <v>wearables</v>
          </cell>
          <cell r="U1015">
            <v>27.999351851845859</v>
          </cell>
          <cell r="V1015" t="str">
            <v>underfunded</v>
          </cell>
        </row>
        <row r="1016">
          <cell r="D1016">
            <v>10000</v>
          </cell>
          <cell r="F1016" t="str">
            <v>canceled</v>
          </cell>
          <cell r="R1016" t="str">
            <v>wearables</v>
          </cell>
          <cell r="U1016">
            <v>50</v>
          </cell>
          <cell r="V1016" t="str">
            <v>underfunded</v>
          </cell>
        </row>
        <row r="1017">
          <cell r="D1017">
            <v>9000</v>
          </cell>
          <cell r="F1017" t="str">
            <v>canceled</v>
          </cell>
          <cell r="R1017" t="str">
            <v>wearables</v>
          </cell>
          <cell r="U1017">
            <v>30.041666666656965</v>
          </cell>
          <cell r="V1017" t="str">
            <v>underfunded</v>
          </cell>
        </row>
        <row r="1018">
          <cell r="D1018">
            <v>100000</v>
          </cell>
          <cell r="F1018" t="str">
            <v>canceled</v>
          </cell>
          <cell r="R1018" t="str">
            <v>wearables</v>
          </cell>
          <cell r="U1018">
            <v>44.958333333328483</v>
          </cell>
          <cell r="V1018" t="str">
            <v>underfunded</v>
          </cell>
        </row>
        <row r="1019">
          <cell r="D1019">
            <v>250000</v>
          </cell>
          <cell r="F1019" t="str">
            <v>canceled</v>
          </cell>
          <cell r="R1019" t="str">
            <v>wearables</v>
          </cell>
          <cell r="U1019">
            <v>40.041666666664241</v>
          </cell>
          <cell r="V1019" t="str">
            <v>underfunded</v>
          </cell>
        </row>
        <row r="1020">
          <cell r="D1020">
            <v>20000</v>
          </cell>
          <cell r="F1020" t="str">
            <v>canceled</v>
          </cell>
          <cell r="R1020" t="str">
            <v>wearables</v>
          </cell>
          <cell r="U1020">
            <v>30</v>
          </cell>
          <cell r="V1020" t="str">
            <v>underfunded</v>
          </cell>
        </row>
        <row r="1021">
          <cell r="D1021">
            <v>45000</v>
          </cell>
          <cell r="F1021" t="str">
            <v>canceled</v>
          </cell>
          <cell r="R1021" t="str">
            <v>wearables</v>
          </cell>
          <cell r="U1021">
            <v>30</v>
          </cell>
          <cell r="V1021" t="str">
            <v>underfunded</v>
          </cell>
        </row>
        <row r="1022">
          <cell r="D1022">
            <v>1550</v>
          </cell>
          <cell r="F1022" t="str">
            <v>successful</v>
          </cell>
          <cell r="R1022" t="str">
            <v>electronic music</v>
          </cell>
          <cell r="U1022">
            <v>29.96309027778625</v>
          </cell>
          <cell r="V1022" t="str">
            <v>funded</v>
          </cell>
        </row>
        <row r="1023">
          <cell r="D1023">
            <v>3000</v>
          </cell>
          <cell r="F1023" t="str">
            <v>successful</v>
          </cell>
          <cell r="R1023" t="str">
            <v>electronic music</v>
          </cell>
          <cell r="U1023">
            <v>22.914687500000582</v>
          </cell>
          <cell r="V1023" t="str">
            <v>funded</v>
          </cell>
        </row>
        <row r="1024">
          <cell r="D1024">
            <v>2000</v>
          </cell>
          <cell r="F1024" t="str">
            <v>successful</v>
          </cell>
          <cell r="R1024" t="str">
            <v>electronic music</v>
          </cell>
          <cell r="U1024">
            <v>30</v>
          </cell>
          <cell r="V1024" t="str">
            <v>funded</v>
          </cell>
        </row>
        <row r="1025">
          <cell r="D1025">
            <v>2000</v>
          </cell>
          <cell r="F1025" t="str">
            <v>successful</v>
          </cell>
          <cell r="R1025" t="str">
            <v>electronic music</v>
          </cell>
          <cell r="U1025">
            <v>30</v>
          </cell>
          <cell r="V1025" t="str">
            <v>funded</v>
          </cell>
        </row>
        <row r="1026">
          <cell r="D1026">
            <v>20000</v>
          </cell>
          <cell r="F1026" t="str">
            <v>successful</v>
          </cell>
          <cell r="R1026" t="str">
            <v>electronic music</v>
          </cell>
          <cell r="U1026">
            <v>30</v>
          </cell>
          <cell r="V1026" t="str">
            <v>funded</v>
          </cell>
        </row>
        <row r="1027">
          <cell r="D1027">
            <v>70000</v>
          </cell>
          <cell r="F1027" t="str">
            <v>successful</v>
          </cell>
          <cell r="R1027" t="str">
            <v>electronic music</v>
          </cell>
          <cell r="U1027">
            <v>29.958333333328483</v>
          </cell>
          <cell r="V1027" t="str">
            <v>funded</v>
          </cell>
        </row>
        <row r="1028">
          <cell r="D1028">
            <v>7000</v>
          </cell>
          <cell r="F1028" t="str">
            <v>successful</v>
          </cell>
          <cell r="R1028" t="str">
            <v>electronic music</v>
          </cell>
          <cell r="U1028">
            <v>33.958333333335759</v>
          </cell>
          <cell r="V1028" t="str">
            <v>funded</v>
          </cell>
        </row>
        <row r="1029">
          <cell r="D1029">
            <v>7501</v>
          </cell>
          <cell r="F1029" t="str">
            <v>successful</v>
          </cell>
          <cell r="R1029" t="str">
            <v>electronic music</v>
          </cell>
          <cell r="U1029">
            <v>30</v>
          </cell>
          <cell r="V1029" t="str">
            <v>funded</v>
          </cell>
        </row>
        <row r="1030">
          <cell r="D1030">
            <v>10000</v>
          </cell>
          <cell r="F1030" t="str">
            <v>successful</v>
          </cell>
          <cell r="R1030" t="str">
            <v>electronic music</v>
          </cell>
          <cell r="U1030">
            <v>45.205960648141627</v>
          </cell>
          <cell r="V1030" t="str">
            <v>funded</v>
          </cell>
        </row>
        <row r="1031">
          <cell r="D1031">
            <v>10000</v>
          </cell>
          <cell r="F1031" t="str">
            <v>successful</v>
          </cell>
          <cell r="R1031" t="str">
            <v>electronic music</v>
          </cell>
          <cell r="U1031">
            <v>54.204085648147156</v>
          </cell>
          <cell r="V1031" t="str">
            <v>funded</v>
          </cell>
        </row>
        <row r="1032">
          <cell r="D1032">
            <v>2000</v>
          </cell>
          <cell r="F1032" t="str">
            <v>successful</v>
          </cell>
          <cell r="R1032" t="str">
            <v>electronic music</v>
          </cell>
          <cell r="U1032">
            <v>14</v>
          </cell>
          <cell r="V1032" t="str">
            <v>funded</v>
          </cell>
        </row>
        <row r="1033">
          <cell r="D1033">
            <v>10000</v>
          </cell>
          <cell r="F1033" t="str">
            <v>successful</v>
          </cell>
          <cell r="R1033" t="str">
            <v>electronic music</v>
          </cell>
          <cell r="U1033">
            <v>30</v>
          </cell>
          <cell r="V1033" t="str">
            <v>funded</v>
          </cell>
        </row>
        <row r="1034">
          <cell r="D1034">
            <v>5400</v>
          </cell>
          <cell r="F1034" t="str">
            <v>successful</v>
          </cell>
          <cell r="R1034" t="str">
            <v>electronic music</v>
          </cell>
          <cell r="U1034">
            <v>30</v>
          </cell>
          <cell r="V1034" t="str">
            <v>funded</v>
          </cell>
        </row>
        <row r="1035">
          <cell r="D1035">
            <v>1328</v>
          </cell>
          <cell r="F1035" t="str">
            <v>successful</v>
          </cell>
          <cell r="R1035" t="str">
            <v>electronic music</v>
          </cell>
          <cell r="U1035">
            <v>28</v>
          </cell>
          <cell r="V1035" t="str">
            <v>funded</v>
          </cell>
        </row>
        <row r="1036">
          <cell r="D1036">
            <v>5000</v>
          </cell>
          <cell r="F1036" t="str">
            <v>successful</v>
          </cell>
          <cell r="R1036" t="str">
            <v>electronic music</v>
          </cell>
          <cell r="U1036">
            <v>31.999259259260725</v>
          </cell>
          <cell r="V1036" t="str">
            <v>funded</v>
          </cell>
        </row>
        <row r="1037">
          <cell r="D1037">
            <v>4600</v>
          </cell>
          <cell r="F1037" t="str">
            <v>successful</v>
          </cell>
          <cell r="R1037" t="str">
            <v>electronic music</v>
          </cell>
          <cell r="U1037">
            <v>30</v>
          </cell>
          <cell r="V1037" t="str">
            <v>funded</v>
          </cell>
        </row>
        <row r="1038">
          <cell r="D1038">
            <v>4500</v>
          </cell>
          <cell r="F1038" t="str">
            <v>successful</v>
          </cell>
          <cell r="R1038" t="str">
            <v>electronic music</v>
          </cell>
          <cell r="U1038">
            <v>31.884375000001455</v>
          </cell>
          <cell r="V1038" t="str">
            <v>funded</v>
          </cell>
        </row>
        <row r="1039">
          <cell r="D1039">
            <v>1000</v>
          </cell>
          <cell r="F1039" t="str">
            <v>successful</v>
          </cell>
          <cell r="R1039" t="str">
            <v>electronic music</v>
          </cell>
          <cell r="U1039">
            <v>22.385856481472729</v>
          </cell>
          <cell r="V1039" t="str">
            <v>funded</v>
          </cell>
        </row>
        <row r="1040">
          <cell r="D1040">
            <v>1500</v>
          </cell>
          <cell r="F1040" t="str">
            <v>successful</v>
          </cell>
          <cell r="R1040" t="str">
            <v>electronic music</v>
          </cell>
          <cell r="U1040">
            <v>29.958333333328483</v>
          </cell>
          <cell r="V1040" t="str">
            <v>funded</v>
          </cell>
        </row>
        <row r="1041">
          <cell r="D1041">
            <v>500</v>
          </cell>
          <cell r="F1041" t="str">
            <v>successful</v>
          </cell>
          <cell r="R1041" t="str">
            <v>electronic music</v>
          </cell>
          <cell r="U1041">
            <v>25.223310185181617</v>
          </cell>
          <cell r="V1041" t="str">
            <v>funded</v>
          </cell>
        </row>
        <row r="1042">
          <cell r="D1042">
            <v>85000</v>
          </cell>
          <cell r="F1042" t="str">
            <v>canceled</v>
          </cell>
          <cell r="R1042" t="str">
            <v>audio</v>
          </cell>
          <cell r="U1042">
            <v>30</v>
          </cell>
          <cell r="V1042" t="str">
            <v>underfunded</v>
          </cell>
        </row>
        <row r="1043">
          <cell r="D1043">
            <v>50</v>
          </cell>
          <cell r="F1043" t="str">
            <v>canceled</v>
          </cell>
          <cell r="R1043" t="str">
            <v>audio</v>
          </cell>
          <cell r="U1043">
            <v>20</v>
          </cell>
          <cell r="V1043" t="str">
            <v>underfunded</v>
          </cell>
        </row>
        <row r="1044">
          <cell r="D1044">
            <v>650</v>
          </cell>
          <cell r="F1044" t="str">
            <v>canceled</v>
          </cell>
          <cell r="R1044" t="str">
            <v>audio</v>
          </cell>
          <cell r="U1044">
            <v>42.720509259255778</v>
          </cell>
          <cell r="V1044" t="str">
            <v>underfunded</v>
          </cell>
        </row>
        <row r="1045">
          <cell r="D1045">
            <v>100000</v>
          </cell>
          <cell r="F1045" t="str">
            <v>canceled</v>
          </cell>
          <cell r="R1045" t="str">
            <v>audio</v>
          </cell>
          <cell r="U1045">
            <v>30</v>
          </cell>
          <cell r="V1045" t="str">
            <v>underfunded</v>
          </cell>
        </row>
        <row r="1046">
          <cell r="D1046">
            <v>7000</v>
          </cell>
          <cell r="F1046" t="str">
            <v>canceled</v>
          </cell>
          <cell r="R1046" t="str">
            <v>audio</v>
          </cell>
          <cell r="U1046">
            <v>56.926145833334886</v>
          </cell>
          <cell r="V1046" t="str">
            <v>underfunded</v>
          </cell>
        </row>
        <row r="1047">
          <cell r="D1047">
            <v>10000</v>
          </cell>
          <cell r="F1047" t="str">
            <v>canceled</v>
          </cell>
          <cell r="R1047" t="str">
            <v>audio</v>
          </cell>
          <cell r="U1047">
            <v>30</v>
          </cell>
          <cell r="V1047" t="str">
            <v>underfunded</v>
          </cell>
        </row>
        <row r="1048">
          <cell r="D1048">
            <v>3000</v>
          </cell>
          <cell r="F1048" t="str">
            <v>canceled</v>
          </cell>
          <cell r="R1048" t="str">
            <v>audio</v>
          </cell>
          <cell r="U1048">
            <v>45</v>
          </cell>
          <cell r="V1048" t="str">
            <v>underfunded</v>
          </cell>
        </row>
        <row r="1049">
          <cell r="D1049">
            <v>2000</v>
          </cell>
          <cell r="F1049" t="str">
            <v>canceled</v>
          </cell>
          <cell r="R1049" t="str">
            <v>audio</v>
          </cell>
          <cell r="U1049">
            <v>30.041666666671517</v>
          </cell>
          <cell r="V1049" t="str">
            <v>underfunded</v>
          </cell>
        </row>
        <row r="1050">
          <cell r="D1050">
            <v>15000</v>
          </cell>
          <cell r="F1050" t="str">
            <v>canceled</v>
          </cell>
          <cell r="R1050" t="str">
            <v>audio</v>
          </cell>
          <cell r="U1050">
            <v>40</v>
          </cell>
          <cell r="V1050" t="str">
            <v>underfunded</v>
          </cell>
        </row>
        <row r="1051">
          <cell r="D1051">
            <v>12000</v>
          </cell>
          <cell r="F1051" t="str">
            <v>canceled</v>
          </cell>
          <cell r="R1051" t="str">
            <v>audio</v>
          </cell>
          <cell r="U1051">
            <v>30</v>
          </cell>
          <cell r="V1051" t="str">
            <v>underfunded</v>
          </cell>
        </row>
        <row r="1052">
          <cell r="D1052">
            <v>2500</v>
          </cell>
          <cell r="F1052" t="str">
            <v>canceled</v>
          </cell>
          <cell r="R1052" t="str">
            <v>audio</v>
          </cell>
          <cell r="U1052">
            <v>30</v>
          </cell>
          <cell r="V1052" t="str">
            <v>underfunded</v>
          </cell>
        </row>
        <row r="1053">
          <cell r="D1053">
            <v>500</v>
          </cell>
          <cell r="F1053" t="str">
            <v>canceled</v>
          </cell>
          <cell r="R1053" t="str">
            <v>audio</v>
          </cell>
          <cell r="U1053">
            <v>28</v>
          </cell>
          <cell r="V1053" t="str">
            <v>underfunded</v>
          </cell>
        </row>
        <row r="1054">
          <cell r="D1054">
            <v>4336</v>
          </cell>
          <cell r="F1054" t="str">
            <v>canceled</v>
          </cell>
          <cell r="R1054" t="str">
            <v>audio</v>
          </cell>
          <cell r="U1054">
            <v>44.04218750000291</v>
          </cell>
          <cell r="V1054" t="str">
            <v>underfunded</v>
          </cell>
        </row>
        <row r="1055">
          <cell r="D1055">
            <v>1500</v>
          </cell>
          <cell r="F1055" t="str">
            <v>canceled</v>
          </cell>
          <cell r="R1055" t="str">
            <v>audio</v>
          </cell>
          <cell r="U1055">
            <v>25</v>
          </cell>
          <cell r="V1055" t="str">
            <v>underfunded</v>
          </cell>
        </row>
        <row r="1056">
          <cell r="D1056">
            <v>2500</v>
          </cell>
          <cell r="F1056" t="str">
            <v>canceled</v>
          </cell>
          <cell r="R1056" t="str">
            <v>audio</v>
          </cell>
          <cell r="U1056">
            <v>30.064826388887013</v>
          </cell>
          <cell r="V1056" t="str">
            <v>underfunded</v>
          </cell>
        </row>
        <row r="1057">
          <cell r="D1057">
            <v>3500</v>
          </cell>
          <cell r="F1057" t="str">
            <v>canceled</v>
          </cell>
          <cell r="R1057" t="str">
            <v>audio</v>
          </cell>
          <cell r="U1057">
            <v>30</v>
          </cell>
          <cell r="V1057" t="str">
            <v>underfunded</v>
          </cell>
        </row>
        <row r="1058">
          <cell r="D1058">
            <v>10000</v>
          </cell>
          <cell r="F1058" t="str">
            <v>canceled</v>
          </cell>
          <cell r="R1058" t="str">
            <v>audio</v>
          </cell>
          <cell r="U1058">
            <v>59.958333333343035</v>
          </cell>
          <cell r="V1058" t="str">
            <v>underfunded</v>
          </cell>
        </row>
        <row r="1059">
          <cell r="D1059">
            <v>10000</v>
          </cell>
          <cell r="F1059" t="str">
            <v>canceled</v>
          </cell>
          <cell r="R1059" t="str">
            <v>audio</v>
          </cell>
          <cell r="U1059">
            <v>30.041666666671517</v>
          </cell>
          <cell r="V1059" t="str">
            <v>underfunded</v>
          </cell>
        </row>
        <row r="1060">
          <cell r="D1060">
            <v>40000</v>
          </cell>
          <cell r="F1060" t="str">
            <v>canceled</v>
          </cell>
          <cell r="R1060" t="str">
            <v>audio</v>
          </cell>
          <cell r="U1060">
            <v>41.099039351851388</v>
          </cell>
          <cell r="V1060" t="str">
            <v>underfunded</v>
          </cell>
        </row>
        <row r="1061">
          <cell r="D1061">
            <v>1100</v>
          </cell>
          <cell r="F1061" t="str">
            <v>canceled</v>
          </cell>
          <cell r="R1061" t="str">
            <v>audio</v>
          </cell>
          <cell r="U1061">
            <v>29.958333333335759</v>
          </cell>
          <cell r="V1061" t="str">
            <v>underfunded</v>
          </cell>
        </row>
        <row r="1062">
          <cell r="D1062">
            <v>5000</v>
          </cell>
          <cell r="F1062" t="str">
            <v>canceled</v>
          </cell>
          <cell r="R1062" t="str">
            <v>audio</v>
          </cell>
          <cell r="U1062">
            <v>30</v>
          </cell>
          <cell r="V1062" t="str">
            <v>underfunded</v>
          </cell>
        </row>
        <row r="1063">
          <cell r="D1063">
            <v>4000</v>
          </cell>
          <cell r="F1063" t="str">
            <v>canceled</v>
          </cell>
          <cell r="R1063" t="str">
            <v>audio</v>
          </cell>
          <cell r="U1063">
            <v>59.764953703706851</v>
          </cell>
          <cell r="V1063" t="str">
            <v>underfunded</v>
          </cell>
        </row>
        <row r="1064">
          <cell r="D1064">
            <v>199</v>
          </cell>
          <cell r="F1064" t="str">
            <v>canceled</v>
          </cell>
          <cell r="R1064" t="str">
            <v>audio</v>
          </cell>
          <cell r="U1064">
            <v>7</v>
          </cell>
          <cell r="V1064" t="str">
            <v>underfunded</v>
          </cell>
        </row>
        <row r="1065">
          <cell r="D1065">
            <v>1000</v>
          </cell>
          <cell r="F1065" t="str">
            <v>canceled</v>
          </cell>
          <cell r="R1065" t="str">
            <v>audio</v>
          </cell>
          <cell r="U1065">
            <v>30</v>
          </cell>
          <cell r="V1065" t="str">
            <v>underfunded</v>
          </cell>
        </row>
        <row r="1066">
          <cell r="D1066">
            <v>90000</v>
          </cell>
          <cell r="F1066" t="str">
            <v>failed</v>
          </cell>
          <cell r="R1066" t="str">
            <v>video games</v>
          </cell>
          <cell r="U1066">
            <v>45</v>
          </cell>
          <cell r="V1066" t="str">
            <v>underfunded</v>
          </cell>
        </row>
        <row r="1067">
          <cell r="D1067">
            <v>3000</v>
          </cell>
          <cell r="F1067" t="str">
            <v>failed</v>
          </cell>
          <cell r="R1067" t="str">
            <v>video games</v>
          </cell>
          <cell r="U1067">
            <v>28</v>
          </cell>
          <cell r="V1067" t="str">
            <v>underfunded</v>
          </cell>
        </row>
        <row r="1068">
          <cell r="D1068">
            <v>150000</v>
          </cell>
          <cell r="F1068" t="str">
            <v>failed</v>
          </cell>
          <cell r="R1068" t="str">
            <v>video games</v>
          </cell>
          <cell r="U1068">
            <v>45</v>
          </cell>
          <cell r="V1068" t="str">
            <v>underfunded</v>
          </cell>
        </row>
        <row r="1069">
          <cell r="D1069">
            <v>500</v>
          </cell>
          <cell r="F1069" t="str">
            <v>failed</v>
          </cell>
          <cell r="R1069" t="str">
            <v>video games</v>
          </cell>
          <cell r="U1069">
            <v>30</v>
          </cell>
          <cell r="V1069" t="str">
            <v>underfunded</v>
          </cell>
        </row>
        <row r="1070">
          <cell r="D1070">
            <v>30000</v>
          </cell>
          <cell r="F1070" t="str">
            <v>failed</v>
          </cell>
          <cell r="R1070" t="str">
            <v>video games</v>
          </cell>
          <cell r="U1070">
            <v>29.958333333343035</v>
          </cell>
          <cell r="V1070" t="str">
            <v>underfunded</v>
          </cell>
        </row>
        <row r="1071">
          <cell r="D1071">
            <v>2200</v>
          </cell>
          <cell r="F1071" t="str">
            <v>failed</v>
          </cell>
          <cell r="R1071" t="str">
            <v>video games</v>
          </cell>
          <cell r="U1071">
            <v>32.041666666671517</v>
          </cell>
          <cell r="V1071" t="str">
            <v>underfunded</v>
          </cell>
        </row>
        <row r="1072">
          <cell r="D1072">
            <v>10000</v>
          </cell>
          <cell r="F1072" t="str">
            <v>failed</v>
          </cell>
          <cell r="R1072" t="str">
            <v>video games</v>
          </cell>
          <cell r="U1072">
            <v>20</v>
          </cell>
          <cell r="V1072" t="str">
            <v>underfunded</v>
          </cell>
        </row>
        <row r="1073">
          <cell r="D1073">
            <v>100</v>
          </cell>
          <cell r="F1073" t="str">
            <v>failed</v>
          </cell>
          <cell r="R1073" t="str">
            <v>video games</v>
          </cell>
          <cell r="U1073">
            <v>30.041666666671517</v>
          </cell>
          <cell r="V1073" t="str">
            <v>underfunded</v>
          </cell>
        </row>
        <row r="1074">
          <cell r="D1074">
            <v>75000</v>
          </cell>
          <cell r="F1074" t="str">
            <v>failed</v>
          </cell>
          <cell r="R1074" t="str">
            <v>video games</v>
          </cell>
          <cell r="U1074">
            <v>30</v>
          </cell>
          <cell r="V1074" t="str">
            <v>underfunded</v>
          </cell>
        </row>
        <row r="1075">
          <cell r="D1075">
            <v>750</v>
          </cell>
          <cell r="F1075" t="str">
            <v>failed</v>
          </cell>
          <cell r="R1075" t="str">
            <v>video games</v>
          </cell>
          <cell r="U1075">
            <v>30</v>
          </cell>
          <cell r="V1075" t="str">
            <v>underfunded</v>
          </cell>
        </row>
        <row r="1076">
          <cell r="D1076">
            <v>54000</v>
          </cell>
          <cell r="F1076" t="str">
            <v>failed</v>
          </cell>
          <cell r="R1076" t="str">
            <v>video games</v>
          </cell>
          <cell r="U1076">
            <v>30</v>
          </cell>
          <cell r="V1076" t="str">
            <v>underfunded</v>
          </cell>
        </row>
        <row r="1077">
          <cell r="D1077">
            <v>1000</v>
          </cell>
          <cell r="F1077" t="str">
            <v>failed</v>
          </cell>
          <cell r="R1077" t="str">
            <v>video games</v>
          </cell>
          <cell r="U1077">
            <v>30</v>
          </cell>
          <cell r="V1077" t="str">
            <v>underfunded</v>
          </cell>
        </row>
        <row r="1078">
          <cell r="D1078">
            <v>75000</v>
          </cell>
          <cell r="F1078" t="str">
            <v>failed</v>
          </cell>
          <cell r="R1078" t="str">
            <v>video games</v>
          </cell>
          <cell r="U1078">
            <v>55</v>
          </cell>
          <cell r="V1078" t="str">
            <v>underfunded</v>
          </cell>
        </row>
        <row r="1079">
          <cell r="D1079">
            <v>25000</v>
          </cell>
          <cell r="F1079" t="str">
            <v>failed</v>
          </cell>
          <cell r="R1079" t="str">
            <v>video games</v>
          </cell>
          <cell r="U1079">
            <v>30</v>
          </cell>
          <cell r="V1079" t="str">
            <v>underfunded</v>
          </cell>
        </row>
        <row r="1080">
          <cell r="D1080">
            <v>600</v>
          </cell>
          <cell r="F1080" t="str">
            <v>failed</v>
          </cell>
          <cell r="R1080" t="str">
            <v>video games</v>
          </cell>
          <cell r="U1080">
            <v>45</v>
          </cell>
          <cell r="V1080" t="str">
            <v>underfunded</v>
          </cell>
        </row>
        <row r="1081">
          <cell r="D1081">
            <v>26000</v>
          </cell>
          <cell r="F1081" t="str">
            <v>failed</v>
          </cell>
          <cell r="R1081" t="str">
            <v>video games</v>
          </cell>
          <cell r="U1081">
            <v>25</v>
          </cell>
          <cell r="V1081" t="str">
            <v>underfunded</v>
          </cell>
        </row>
        <row r="1082">
          <cell r="D1082">
            <v>20000</v>
          </cell>
          <cell r="F1082" t="str">
            <v>failed</v>
          </cell>
          <cell r="R1082" t="str">
            <v>video games</v>
          </cell>
          <cell r="U1082">
            <v>30</v>
          </cell>
          <cell r="V1082" t="str">
            <v>underfunded</v>
          </cell>
        </row>
        <row r="1083">
          <cell r="D1083">
            <v>68000</v>
          </cell>
          <cell r="F1083" t="str">
            <v>failed</v>
          </cell>
          <cell r="R1083" t="str">
            <v>video games</v>
          </cell>
          <cell r="U1083">
            <v>30</v>
          </cell>
          <cell r="V1083" t="str">
            <v>underfunded</v>
          </cell>
        </row>
        <row r="1084">
          <cell r="D1084">
            <v>10000</v>
          </cell>
          <cell r="F1084" t="str">
            <v>failed</v>
          </cell>
          <cell r="R1084" t="str">
            <v>video games</v>
          </cell>
          <cell r="U1084">
            <v>30</v>
          </cell>
          <cell r="V1084" t="str">
            <v>underfunded</v>
          </cell>
        </row>
        <row r="1085">
          <cell r="D1085">
            <v>50000</v>
          </cell>
          <cell r="F1085" t="str">
            <v>failed</v>
          </cell>
          <cell r="R1085" t="str">
            <v>video games</v>
          </cell>
          <cell r="U1085">
            <v>60</v>
          </cell>
          <cell r="V1085" t="str">
            <v>underfunded</v>
          </cell>
        </row>
        <row r="1086">
          <cell r="D1086">
            <v>550</v>
          </cell>
          <cell r="F1086" t="str">
            <v>failed</v>
          </cell>
          <cell r="R1086" t="str">
            <v>video games</v>
          </cell>
          <cell r="U1086">
            <v>30</v>
          </cell>
          <cell r="V1086" t="str">
            <v>underfunded</v>
          </cell>
        </row>
        <row r="1087">
          <cell r="D1087">
            <v>30000</v>
          </cell>
          <cell r="F1087" t="str">
            <v>failed</v>
          </cell>
          <cell r="R1087" t="str">
            <v>video games</v>
          </cell>
          <cell r="U1087">
            <v>29.958333333335759</v>
          </cell>
          <cell r="V1087" t="str">
            <v>underfunded</v>
          </cell>
        </row>
        <row r="1088">
          <cell r="D1088">
            <v>18000</v>
          </cell>
          <cell r="F1088" t="str">
            <v>failed</v>
          </cell>
          <cell r="R1088" t="str">
            <v>video games</v>
          </cell>
          <cell r="U1088">
            <v>30</v>
          </cell>
          <cell r="V1088" t="str">
            <v>underfunded</v>
          </cell>
        </row>
        <row r="1089">
          <cell r="D1089">
            <v>1100</v>
          </cell>
          <cell r="F1089" t="str">
            <v>failed</v>
          </cell>
          <cell r="R1089" t="str">
            <v>video games</v>
          </cell>
          <cell r="U1089">
            <v>30</v>
          </cell>
          <cell r="V1089" t="str">
            <v>underfunded</v>
          </cell>
        </row>
        <row r="1090">
          <cell r="D1090">
            <v>45000</v>
          </cell>
          <cell r="F1090" t="str">
            <v>failed</v>
          </cell>
          <cell r="R1090" t="str">
            <v>video games</v>
          </cell>
          <cell r="U1090">
            <v>30</v>
          </cell>
          <cell r="V1090" t="str">
            <v>underfunded</v>
          </cell>
        </row>
        <row r="1091">
          <cell r="D1091">
            <v>15000</v>
          </cell>
          <cell r="F1091" t="str">
            <v>failed</v>
          </cell>
          <cell r="R1091" t="str">
            <v>video games</v>
          </cell>
          <cell r="U1091">
            <v>30</v>
          </cell>
          <cell r="V1091" t="str">
            <v>underfunded</v>
          </cell>
        </row>
        <row r="1092">
          <cell r="D1092">
            <v>12999</v>
          </cell>
          <cell r="F1092" t="str">
            <v>failed</v>
          </cell>
          <cell r="R1092" t="str">
            <v>video games</v>
          </cell>
          <cell r="U1092">
            <v>30</v>
          </cell>
          <cell r="V1092" t="str">
            <v>underfunded</v>
          </cell>
        </row>
        <row r="1093">
          <cell r="D1093">
            <v>200</v>
          </cell>
          <cell r="F1093" t="str">
            <v>failed</v>
          </cell>
          <cell r="R1093" t="str">
            <v>video games</v>
          </cell>
          <cell r="U1093">
            <v>29.958333333328483</v>
          </cell>
          <cell r="V1093" t="str">
            <v>underfunded</v>
          </cell>
        </row>
        <row r="1094">
          <cell r="D1094">
            <v>2000</v>
          </cell>
          <cell r="F1094" t="str">
            <v>failed</v>
          </cell>
          <cell r="R1094" t="str">
            <v>video games</v>
          </cell>
          <cell r="U1094">
            <v>30</v>
          </cell>
          <cell r="V1094" t="str">
            <v>underfunded</v>
          </cell>
        </row>
        <row r="1095">
          <cell r="D1095">
            <v>300</v>
          </cell>
          <cell r="F1095" t="str">
            <v>failed</v>
          </cell>
          <cell r="R1095" t="str">
            <v>video games</v>
          </cell>
          <cell r="U1095">
            <v>15</v>
          </cell>
          <cell r="V1095" t="str">
            <v>underfunded</v>
          </cell>
        </row>
        <row r="1096">
          <cell r="D1096">
            <v>18000</v>
          </cell>
          <cell r="F1096" t="str">
            <v>failed</v>
          </cell>
          <cell r="R1096" t="str">
            <v>video games</v>
          </cell>
          <cell r="U1096">
            <v>30</v>
          </cell>
          <cell r="V1096" t="str">
            <v>underfunded</v>
          </cell>
        </row>
        <row r="1097">
          <cell r="D1097">
            <v>500000</v>
          </cell>
          <cell r="F1097" t="str">
            <v>failed</v>
          </cell>
          <cell r="R1097" t="str">
            <v>video games</v>
          </cell>
          <cell r="U1097">
            <v>30</v>
          </cell>
          <cell r="V1097" t="str">
            <v>underfunded</v>
          </cell>
        </row>
        <row r="1098">
          <cell r="D1098">
            <v>12000</v>
          </cell>
          <cell r="F1098" t="str">
            <v>failed</v>
          </cell>
          <cell r="R1098" t="str">
            <v>video games</v>
          </cell>
          <cell r="U1098">
            <v>30.627847222225682</v>
          </cell>
          <cell r="V1098" t="str">
            <v>underfunded</v>
          </cell>
        </row>
        <row r="1099">
          <cell r="D1099">
            <v>100000</v>
          </cell>
          <cell r="F1099" t="str">
            <v>failed</v>
          </cell>
          <cell r="R1099" t="str">
            <v>video games</v>
          </cell>
          <cell r="U1099">
            <v>40</v>
          </cell>
          <cell r="V1099" t="str">
            <v>underfunded</v>
          </cell>
        </row>
        <row r="1100">
          <cell r="D1100">
            <v>25000</v>
          </cell>
          <cell r="F1100" t="str">
            <v>failed</v>
          </cell>
          <cell r="R1100" t="str">
            <v>video games</v>
          </cell>
          <cell r="U1100">
            <v>30</v>
          </cell>
          <cell r="V1100" t="str">
            <v>underfunded</v>
          </cell>
        </row>
        <row r="1101">
          <cell r="D1101">
            <v>5000</v>
          </cell>
          <cell r="F1101" t="str">
            <v>failed</v>
          </cell>
          <cell r="R1101" t="str">
            <v>video games</v>
          </cell>
          <cell r="U1101">
            <v>30</v>
          </cell>
          <cell r="V1101" t="str">
            <v>underfunded</v>
          </cell>
        </row>
        <row r="1102">
          <cell r="D1102">
            <v>4000</v>
          </cell>
          <cell r="F1102" t="str">
            <v>failed</v>
          </cell>
          <cell r="R1102" t="str">
            <v>video games</v>
          </cell>
          <cell r="U1102">
            <v>30</v>
          </cell>
          <cell r="V1102" t="str">
            <v>underfunded</v>
          </cell>
        </row>
        <row r="1103">
          <cell r="D1103">
            <v>100000</v>
          </cell>
          <cell r="F1103" t="str">
            <v>failed</v>
          </cell>
          <cell r="R1103" t="str">
            <v>video games</v>
          </cell>
          <cell r="U1103">
            <v>26.985902777771116</v>
          </cell>
          <cell r="V1103" t="str">
            <v>underfunded</v>
          </cell>
        </row>
        <row r="1104">
          <cell r="D1104">
            <v>8000</v>
          </cell>
          <cell r="F1104" t="str">
            <v>failed</v>
          </cell>
          <cell r="R1104" t="str">
            <v>video games</v>
          </cell>
          <cell r="U1104">
            <v>40.203877314808778</v>
          </cell>
          <cell r="V1104" t="str">
            <v>underfunded</v>
          </cell>
        </row>
        <row r="1105">
          <cell r="D1105">
            <v>15000</v>
          </cell>
          <cell r="F1105" t="str">
            <v>failed</v>
          </cell>
          <cell r="R1105" t="str">
            <v>video games</v>
          </cell>
          <cell r="U1105">
            <v>60</v>
          </cell>
          <cell r="V1105" t="str">
            <v>underfunded</v>
          </cell>
        </row>
        <row r="1106">
          <cell r="D1106">
            <v>60000</v>
          </cell>
          <cell r="F1106" t="str">
            <v>failed</v>
          </cell>
          <cell r="R1106" t="str">
            <v>video games</v>
          </cell>
          <cell r="U1106">
            <v>30</v>
          </cell>
          <cell r="V1106" t="str">
            <v>underfunded</v>
          </cell>
        </row>
        <row r="1107">
          <cell r="D1107">
            <v>900000</v>
          </cell>
          <cell r="F1107" t="str">
            <v>failed</v>
          </cell>
          <cell r="R1107" t="str">
            <v>video games</v>
          </cell>
          <cell r="U1107">
            <v>29.958333333335759</v>
          </cell>
          <cell r="V1107" t="str">
            <v>underfunded</v>
          </cell>
        </row>
        <row r="1108">
          <cell r="D1108">
            <v>400</v>
          </cell>
          <cell r="F1108" t="str">
            <v>failed</v>
          </cell>
          <cell r="R1108" t="str">
            <v>video games</v>
          </cell>
          <cell r="U1108">
            <v>29.958333333328483</v>
          </cell>
          <cell r="V1108" t="str">
            <v>underfunded</v>
          </cell>
        </row>
        <row r="1109">
          <cell r="D1109">
            <v>10000</v>
          </cell>
          <cell r="F1109" t="str">
            <v>failed</v>
          </cell>
          <cell r="R1109" t="str">
            <v>video games</v>
          </cell>
          <cell r="U1109">
            <v>30</v>
          </cell>
          <cell r="V1109" t="str">
            <v>underfunded</v>
          </cell>
        </row>
        <row r="1110">
          <cell r="D1110">
            <v>25000</v>
          </cell>
          <cell r="F1110" t="str">
            <v>failed</v>
          </cell>
          <cell r="R1110" t="str">
            <v>video games</v>
          </cell>
          <cell r="U1110">
            <v>59.958333333335759</v>
          </cell>
          <cell r="V1110" t="str">
            <v>underfunded</v>
          </cell>
        </row>
        <row r="1111">
          <cell r="D1111">
            <v>10000</v>
          </cell>
          <cell r="F1111" t="str">
            <v>failed</v>
          </cell>
          <cell r="R1111" t="str">
            <v>video games</v>
          </cell>
          <cell r="U1111">
            <v>30.041666666656965</v>
          </cell>
          <cell r="V1111" t="str">
            <v>underfunded</v>
          </cell>
        </row>
        <row r="1112">
          <cell r="D1112">
            <v>50000</v>
          </cell>
          <cell r="F1112" t="str">
            <v>failed</v>
          </cell>
          <cell r="R1112" t="str">
            <v>video games</v>
          </cell>
          <cell r="U1112">
            <v>30</v>
          </cell>
          <cell r="V1112" t="str">
            <v>underfunded</v>
          </cell>
        </row>
        <row r="1113">
          <cell r="D1113">
            <v>2500</v>
          </cell>
          <cell r="F1113" t="str">
            <v>failed</v>
          </cell>
          <cell r="R1113" t="str">
            <v>video games</v>
          </cell>
          <cell r="U1113">
            <v>30</v>
          </cell>
          <cell r="V1113" t="str">
            <v>underfunded</v>
          </cell>
        </row>
        <row r="1114">
          <cell r="D1114">
            <v>88000</v>
          </cell>
          <cell r="F1114" t="str">
            <v>failed</v>
          </cell>
          <cell r="R1114" t="str">
            <v>video games</v>
          </cell>
          <cell r="U1114">
            <v>59.594780092593282</v>
          </cell>
          <cell r="V1114" t="str">
            <v>underfunded</v>
          </cell>
        </row>
        <row r="1115">
          <cell r="D1115">
            <v>1000</v>
          </cell>
          <cell r="F1115" t="str">
            <v>failed</v>
          </cell>
          <cell r="R1115" t="str">
            <v>video games</v>
          </cell>
          <cell r="U1115">
            <v>30</v>
          </cell>
          <cell r="V1115" t="str">
            <v>underfunded</v>
          </cell>
        </row>
        <row r="1116">
          <cell r="D1116">
            <v>6000</v>
          </cell>
          <cell r="F1116" t="str">
            <v>failed</v>
          </cell>
          <cell r="R1116" t="str">
            <v>video games</v>
          </cell>
          <cell r="U1116">
            <v>30</v>
          </cell>
          <cell r="V1116" t="str">
            <v>underfunded</v>
          </cell>
        </row>
        <row r="1117">
          <cell r="D1117">
            <v>40000</v>
          </cell>
          <cell r="F1117" t="str">
            <v>failed</v>
          </cell>
          <cell r="R1117" t="str">
            <v>video games</v>
          </cell>
          <cell r="U1117">
            <v>29.958333333335759</v>
          </cell>
          <cell r="V1117" t="str">
            <v>underfunded</v>
          </cell>
        </row>
        <row r="1118">
          <cell r="D1118">
            <v>500000</v>
          </cell>
          <cell r="F1118" t="str">
            <v>failed</v>
          </cell>
          <cell r="R1118" t="str">
            <v>video games</v>
          </cell>
          <cell r="U1118">
            <v>60</v>
          </cell>
          <cell r="V1118" t="str">
            <v>underfunded</v>
          </cell>
        </row>
        <row r="1119">
          <cell r="D1119">
            <v>1000</v>
          </cell>
          <cell r="F1119" t="str">
            <v>failed</v>
          </cell>
          <cell r="R1119" t="str">
            <v>video games</v>
          </cell>
          <cell r="U1119">
            <v>30</v>
          </cell>
          <cell r="V1119" t="str">
            <v>underfunded</v>
          </cell>
        </row>
        <row r="1120">
          <cell r="D1120">
            <v>4500</v>
          </cell>
          <cell r="F1120" t="str">
            <v>failed</v>
          </cell>
          <cell r="R1120" t="str">
            <v>video games</v>
          </cell>
          <cell r="U1120">
            <v>29.958333333335759</v>
          </cell>
          <cell r="V1120" t="str">
            <v>underfunded</v>
          </cell>
        </row>
        <row r="1121">
          <cell r="D1121">
            <v>2100</v>
          </cell>
          <cell r="F1121" t="str">
            <v>failed</v>
          </cell>
          <cell r="R1121" t="str">
            <v>video games</v>
          </cell>
          <cell r="U1121">
            <v>13</v>
          </cell>
          <cell r="V1121" t="str">
            <v>underfunded</v>
          </cell>
        </row>
        <row r="1122">
          <cell r="D1122">
            <v>25000</v>
          </cell>
          <cell r="F1122" t="str">
            <v>failed</v>
          </cell>
          <cell r="R1122" t="str">
            <v>video games</v>
          </cell>
          <cell r="U1122">
            <v>45</v>
          </cell>
          <cell r="V1122" t="str">
            <v>underfunded</v>
          </cell>
        </row>
        <row r="1123">
          <cell r="D1123">
            <v>250000</v>
          </cell>
          <cell r="F1123" t="str">
            <v>failed</v>
          </cell>
          <cell r="R1123" t="str">
            <v>video games</v>
          </cell>
          <cell r="U1123">
            <v>29.958333333328483</v>
          </cell>
          <cell r="V1123" t="str">
            <v>underfunded</v>
          </cell>
        </row>
        <row r="1124">
          <cell r="D1124">
            <v>3200</v>
          </cell>
          <cell r="F1124" t="str">
            <v>failed</v>
          </cell>
          <cell r="R1124" t="str">
            <v>video games</v>
          </cell>
          <cell r="U1124">
            <v>14</v>
          </cell>
          <cell r="V1124" t="str">
            <v>underfunded</v>
          </cell>
        </row>
        <row r="1125">
          <cell r="D1125">
            <v>5000</v>
          </cell>
          <cell r="F1125" t="str">
            <v>failed</v>
          </cell>
          <cell r="R1125" t="str">
            <v>video games</v>
          </cell>
          <cell r="U1125">
            <v>30</v>
          </cell>
          <cell r="V1125" t="str">
            <v>underfunded</v>
          </cell>
        </row>
        <row r="1126">
          <cell r="D1126">
            <v>90000</v>
          </cell>
          <cell r="F1126" t="str">
            <v>failed</v>
          </cell>
          <cell r="R1126" t="str">
            <v>mobile games</v>
          </cell>
          <cell r="U1126">
            <v>30</v>
          </cell>
          <cell r="V1126" t="str">
            <v>underfunded</v>
          </cell>
        </row>
        <row r="1127">
          <cell r="D1127">
            <v>3000</v>
          </cell>
          <cell r="F1127" t="str">
            <v>failed</v>
          </cell>
          <cell r="R1127" t="str">
            <v>mobile games</v>
          </cell>
          <cell r="U1127">
            <v>60</v>
          </cell>
          <cell r="V1127" t="str">
            <v>underfunded</v>
          </cell>
        </row>
        <row r="1128">
          <cell r="D1128">
            <v>2000</v>
          </cell>
          <cell r="F1128" t="str">
            <v>failed</v>
          </cell>
          <cell r="R1128" t="str">
            <v>mobile games</v>
          </cell>
          <cell r="U1128">
            <v>30</v>
          </cell>
          <cell r="V1128" t="str">
            <v>underfunded</v>
          </cell>
        </row>
        <row r="1129">
          <cell r="D1129">
            <v>35000</v>
          </cell>
          <cell r="F1129" t="str">
            <v>failed</v>
          </cell>
          <cell r="R1129" t="str">
            <v>mobile games</v>
          </cell>
          <cell r="U1129">
            <v>31.041666666664241</v>
          </cell>
          <cell r="V1129" t="str">
            <v>underfunded</v>
          </cell>
        </row>
        <row r="1130">
          <cell r="D1130">
            <v>1000</v>
          </cell>
          <cell r="F1130" t="str">
            <v>failed</v>
          </cell>
          <cell r="R1130" t="str">
            <v>mobile games</v>
          </cell>
          <cell r="U1130">
            <v>30</v>
          </cell>
          <cell r="V1130" t="str">
            <v>underfunded</v>
          </cell>
        </row>
        <row r="1131">
          <cell r="D1131">
            <v>20000</v>
          </cell>
          <cell r="F1131" t="str">
            <v>failed</v>
          </cell>
          <cell r="R1131" t="str">
            <v>mobile games</v>
          </cell>
          <cell r="U1131">
            <v>30</v>
          </cell>
          <cell r="V1131" t="str">
            <v>underfunded</v>
          </cell>
        </row>
        <row r="1132">
          <cell r="D1132">
            <v>5000</v>
          </cell>
          <cell r="F1132" t="str">
            <v>failed</v>
          </cell>
          <cell r="R1132" t="str">
            <v>mobile games</v>
          </cell>
          <cell r="U1132">
            <v>60.041666666664241</v>
          </cell>
          <cell r="V1132" t="str">
            <v>underfunded</v>
          </cell>
        </row>
        <row r="1133">
          <cell r="D1133">
            <v>40000</v>
          </cell>
          <cell r="F1133" t="str">
            <v>failed</v>
          </cell>
          <cell r="R1133" t="str">
            <v>mobile games</v>
          </cell>
          <cell r="U1133">
            <v>30</v>
          </cell>
          <cell r="V1133" t="str">
            <v>underfunded</v>
          </cell>
        </row>
        <row r="1134">
          <cell r="D1134">
            <v>10000</v>
          </cell>
          <cell r="F1134" t="str">
            <v>failed</v>
          </cell>
          <cell r="R1134" t="str">
            <v>mobile games</v>
          </cell>
          <cell r="U1134">
            <v>30</v>
          </cell>
          <cell r="V1134" t="str">
            <v>underfunded</v>
          </cell>
        </row>
        <row r="1135">
          <cell r="D1135">
            <v>3000</v>
          </cell>
          <cell r="F1135" t="str">
            <v>failed</v>
          </cell>
          <cell r="R1135" t="str">
            <v>mobile games</v>
          </cell>
          <cell r="U1135">
            <v>30</v>
          </cell>
          <cell r="V1135" t="str">
            <v>underfunded</v>
          </cell>
        </row>
        <row r="1136">
          <cell r="D1136">
            <v>25000</v>
          </cell>
          <cell r="F1136" t="str">
            <v>failed</v>
          </cell>
          <cell r="R1136" t="str">
            <v>mobile games</v>
          </cell>
          <cell r="U1136">
            <v>13.904537037036789</v>
          </cell>
          <cell r="V1136" t="str">
            <v>underfunded</v>
          </cell>
        </row>
        <row r="1137">
          <cell r="D1137">
            <v>1000</v>
          </cell>
          <cell r="F1137" t="str">
            <v>failed</v>
          </cell>
          <cell r="R1137" t="str">
            <v>mobile games</v>
          </cell>
          <cell r="U1137">
            <v>30</v>
          </cell>
          <cell r="V1137" t="str">
            <v>underfunded</v>
          </cell>
        </row>
        <row r="1138">
          <cell r="D1138">
            <v>4190</v>
          </cell>
          <cell r="F1138" t="str">
            <v>failed</v>
          </cell>
          <cell r="R1138" t="str">
            <v>mobile games</v>
          </cell>
          <cell r="U1138">
            <v>30</v>
          </cell>
          <cell r="V1138" t="str">
            <v>underfunded</v>
          </cell>
        </row>
        <row r="1139">
          <cell r="D1139">
            <v>25000</v>
          </cell>
          <cell r="F1139" t="str">
            <v>failed</v>
          </cell>
          <cell r="R1139" t="str">
            <v>mobile games</v>
          </cell>
          <cell r="U1139">
            <v>30</v>
          </cell>
          <cell r="V1139" t="str">
            <v>underfunded</v>
          </cell>
        </row>
        <row r="1140">
          <cell r="D1140">
            <v>35000</v>
          </cell>
          <cell r="F1140" t="str">
            <v>failed</v>
          </cell>
          <cell r="R1140" t="str">
            <v>mobile games</v>
          </cell>
          <cell r="U1140">
            <v>20</v>
          </cell>
          <cell r="V1140" t="str">
            <v>underfunded</v>
          </cell>
        </row>
        <row r="1141">
          <cell r="D1141">
            <v>8000</v>
          </cell>
          <cell r="F1141" t="str">
            <v>failed</v>
          </cell>
          <cell r="R1141" t="str">
            <v>mobile games</v>
          </cell>
          <cell r="U1141">
            <v>30</v>
          </cell>
          <cell r="V1141" t="str">
            <v>underfunded</v>
          </cell>
        </row>
        <row r="1142">
          <cell r="D1142">
            <v>5000</v>
          </cell>
          <cell r="F1142" t="str">
            <v>failed</v>
          </cell>
          <cell r="R1142" t="str">
            <v>mobile games</v>
          </cell>
          <cell r="U1142">
            <v>30</v>
          </cell>
          <cell r="V1142" t="str">
            <v>underfunded</v>
          </cell>
        </row>
        <row r="1143">
          <cell r="D1143">
            <v>500</v>
          </cell>
          <cell r="F1143" t="str">
            <v>failed</v>
          </cell>
          <cell r="R1143" t="str">
            <v>mobile games</v>
          </cell>
          <cell r="U1143">
            <v>30</v>
          </cell>
          <cell r="V1143" t="str">
            <v>underfunded</v>
          </cell>
        </row>
        <row r="1144">
          <cell r="D1144">
            <v>4000</v>
          </cell>
          <cell r="F1144" t="str">
            <v>failed</v>
          </cell>
          <cell r="R1144" t="str">
            <v>mobile games</v>
          </cell>
          <cell r="U1144">
            <v>30</v>
          </cell>
          <cell r="V1144" t="str">
            <v>underfunded</v>
          </cell>
        </row>
        <row r="1145">
          <cell r="D1145">
            <v>45000</v>
          </cell>
          <cell r="F1145" t="str">
            <v>failed</v>
          </cell>
          <cell r="R1145" t="str">
            <v>mobile games</v>
          </cell>
          <cell r="U1145">
            <v>30</v>
          </cell>
          <cell r="V1145" t="str">
            <v>underfunded</v>
          </cell>
        </row>
        <row r="1146">
          <cell r="D1146">
            <v>9300</v>
          </cell>
          <cell r="F1146" t="str">
            <v>failed</v>
          </cell>
          <cell r="R1146" t="str">
            <v>food trucks</v>
          </cell>
          <cell r="U1146">
            <v>30</v>
          </cell>
          <cell r="V1146" t="str">
            <v>underfunded</v>
          </cell>
        </row>
        <row r="1147">
          <cell r="D1147">
            <v>80000</v>
          </cell>
          <cell r="F1147" t="str">
            <v>failed</v>
          </cell>
          <cell r="R1147" t="str">
            <v>food trucks</v>
          </cell>
          <cell r="U1147">
            <v>60</v>
          </cell>
          <cell r="V1147" t="str">
            <v>underfunded</v>
          </cell>
        </row>
        <row r="1148">
          <cell r="D1148">
            <v>6000</v>
          </cell>
          <cell r="F1148" t="str">
            <v>failed</v>
          </cell>
          <cell r="R1148" t="str">
            <v>food trucks</v>
          </cell>
          <cell r="U1148">
            <v>38</v>
          </cell>
          <cell r="V1148" t="str">
            <v>underfunded</v>
          </cell>
        </row>
        <row r="1149">
          <cell r="D1149">
            <v>25000</v>
          </cell>
          <cell r="F1149" t="str">
            <v>failed</v>
          </cell>
          <cell r="R1149" t="str">
            <v>food trucks</v>
          </cell>
          <cell r="U1149">
            <v>60</v>
          </cell>
          <cell r="V1149" t="str">
            <v>underfunded</v>
          </cell>
        </row>
        <row r="1150">
          <cell r="D1150">
            <v>15000</v>
          </cell>
          <cell r="F1150" t="str">
            <v>failed</v>
          </cell>
          <cell r="R1150" t="str">
            <v>food trucks</v>
          </cell>
          <cell r="U1150">
            <v>30.041666666671517</v>
          </cell>
          <cell r="V1150" t="str">
            <v>underfunded</v>
          </cell>
        </row>
        <row r="1151">
          <cell r="D1151">
            <v>50000</v>
          </cell>
          <cell r="F1151" t="str">
            <v>failed</v>
          </cell>
          <cell r="R1151" t="str">
            <v>food trucks</v>
          </cell>
          <cell r="U1151">
            <v>30</v>
          </cell>
          <cell r="V1151" t="str">
            <v>underfunded</v>
          </cell>
        </row>
        <row r="1152">
          <cell r="D1152">
            <v>2500</v>
          </cell>
          <cell r="F1152" t="str">
            <v>failed</v>
          </cell>
          <cell r="R1152" t="str">
            <v>food trucks</v>
          </cell>
          <cell r="U1152">
            <v>60</v>
          </cell>
          <cell r="V1152" t="str">
            <v>underfunded</v>
          </cell>
        </row>
        <row r="1153">
          <cell r="D1153">
            <v>25000</v>
          </cell>
          <cell r="F1153" t="str">
            <v>failed</v>
          </cell>
          <cell r="R1153" t="str">
            <v>food trucks</v>
          </cell>
          <cell r="U1153">
            <v>30</v>
          </cell>
          <cell r="V1153" t="str">
            <v>underfunded</v>
          </cell>
        </row>
        <row r="1154">
          <cell r="D1154">
            <v>16000</v>
          </cell>
          <cell r="F1154" t="str">
            <v>failed</v>
          </cell>
          <cell r="R1154" t="str">
            <v>food trucks</v>
          </cell>
          <cell r="U1154">
            <v>30</v>
          </cell>
          <cell r="V1154" t="str">
            <v>underfunded</v>
          </cell>
        </row>
        <row r="1155">
          <cell r="D1155">
            <v>8000</v>
          </cell>
          <cell r="F1155" t="str">
            <v>failed</v>
          </cell>
          <cell r="R1155" t="str">
            <v>food trucks</v>
          </cell>
          <cell r="U1155">
            <v>30</v>
          </cell>
          <cell r="V1155" t="str">
            <v>underfunded</v>
          </cell>
        </row>
        <row r="1156">
          <cell r="D1156">
            <v>5000</v>
          </cell>
          <cell r="F1156" t="str">
            <v>failed</v>
          </cell>
          <cell r="R1156" t="str">
            <v>food trucks</v>
          </cell>
          <cell r="U1156">
            <v>30</v>
          </cell>
          <cell r="V1156" t="str">
            <v>underfunded</v>
          </cell>
        </row>
        <row r="1157">
          <cell r="D1157">
            <v>25000</v>
          </cell>
          <cell r="F1157" t="str">
            <v>failed</v>
          </cell>
          <cell r="R1157" t="str">
            <v>food trucks</v>
          </cell>
          <cell r="U1157">
            <v>30</v>
          </cell>
          <cell r="V1157" t="str">
            <v>underfunded</v>
          </cell>
        </row>
        <row r="1158">
          <cell r="D1158">
            <v>6500</v>
          </cell>
          <cell r="F1158" t="str">
            <v>failed</v>
          </cell>
          <cell r="R1158" t="str">
            <v>food trucks</v>
          </cell>
          <cell r="U1158">
            <v>30</v>
          </cell>
          <cell r="V1158" t="str">
            <v>underfunded</v>
          </cell>
        </row>
        <row r="1159">
          <cell r="D1159">
            <v>10000</v>
          </cell>
          <cell r="F1159" t="str">
            <v>failed</v>
          </cell>
          <cell r="R1159" t="str">
            <v>food trucks</v>
          </cell>
          <cell r="U1159">
            <v>60.041666666671517</v>
          </cell>
          <cell r="V1159" t="str">
            <v>underfunded</v>
          </cell>
        </row>
        <row r="1160">
          <cell r="D1160">
            <v>7500</v>
          </cell>
          <cell r="F1160" t="str">
            <v>failed</v>
          </cell>
          <cell r="R1160" t="str">
            <v>food trucks</v>
          </cell>
          <cell r="U1160">
            <v>30</v>
          </cell>
          <cell r="V1160" t="str">
            <v>underfunded</v>
          </cell>
        </row>
        <row r="1161">
          <cell r="D1161">
            <v>6750</v>
          </cell>
          <cell r="F1161" t="str">
            <v>failed</v>
          </cell>
          <cell r="R1161" t="str">
            <v>food trucks</v>
          </cell>
          <cell r="U1161">
            <v>30.929803240738693</v>
          </cell>
          <cell r="V1161" t="str">
            <v>underfunded</v>
          </cell>
        </row>
        <row r="1162">
          <cell r="D1162">
            <v>30000</v>
          </cell>
          <cell r="F1162" t="str">
            <v>failed</v>
          </cell>
          <cell r="R1162" t="str">
            <v>food trucks</v>
          </cell>
          <cell r="U1162">
            <v>29.958333333343035</v>
          </cell>
          <cell r="V1162" t="str">
            <v>underfunded</v>
          </cell>
        </row>
        <row r="1163">
          <cell r="D1163">
            <v>18000</v>
          </cell>
          <cell r="F1163" t="str">
            <v>failed</v>
          </cell>
          <cell r="R1163" t="str">
            <v>food trucks</v>
          </cell>
          <cell r="U1163">
            <v>21</v>
          </cell>
          <cell r="V1163" t="str">
            <v>underfunded</v>
          </cell>
        </row>
        <row r="1164">
          <cell r="D1164">
            <v>60000</v>
          </cell>
          <cell r="F1164" t="str">
            <v>failed</v>
          </cell>
          <cell r="R1164" t="str">
            <v>food trucks</v>
          </cell>
          <cell r="U1164">
            <v>31</v>
          </cell>
          <cell r="V1164" t="str">
            <v>underfunded</v>
          </cell>
        </row>
        <row r="1165">
          <cell r="D1165">
            <v>5200</v>
          </cell>
          <cell r="F1165" t="str">
            <v>failed</v>
          </cell>
          <cell r="R1165" t="str">
            <v>food trucks</v>
          </cell>
          <cell r="U1165">
            <v>30</v>
          </cell>
          <cell r="V1165" t="str">
            <v>underfunded</v>
          </cell>
        </row>
        <row r="1166">
          <cell r="D1166">
            <v>10000</v>
          </cell>
          <cell r="F1166" t="str">
            <v>failed</v>
          </cell>
          <cell r="R1166" t="str">
            <v>food trucks</v>
          </cell>
          <cell r="U1166">
            <v>30</v>
          </cell>
          <cell r="V1166" t="str">
            <v>underfunded</v>
          </cell>
        </row>
        <row r="1167">
          <cell r="D1167">
            <v>10000</v>
          </cell>
          <cell r="F1167" t="str">
            <v>failed</v>
          </cell>
          <cell r="R1167" t="str">
            <v>food trucks</v>
          </cell>
          <cell r="U1167">
            <v>34</v>
          </cell>
          <cell r="V1167" t="str">
            <v>underfunded</v>
          </cell>
        </row>
        <row r="1168">
          <cell r="D1168">
            <v>15000</v>
          </cell>
          <cell r="F1168" t="str">
            <v>failed</v>
          </cell>
          <cell r="R1168" t="str">
            <v>food trucks</v>
          </cell>
          <cell r="U1168">
            <v>30.681226851855172</v>
          </cell>
          <cell r="V1168" t="str">
            <v>underfunded</v>
          </cell>
        </row>
        <row r="1169">
          <cell r="D1169">
            <v>60000</v>
          </cell>
          <cell r="F1169" t="str">
            <v>failed</v>
          </cell>
          <cell r="R1169" t="str">
            <v>food trucks</v>
          </cell>
          <cell r="U1169">
            <v>31</v>
          </cell>
          <cell r="V1169" t="str">
            <v>underfunded</v>
          </cell>
        </row>
        <row r="1170">
          <cell r="D1170">
            <v>18000</v>
          </cell>
          <cell r="F1170" t="str">
            <v>failed</v>
          </cell>
          <cell r="R1170" t="str">
            <v>food trucks</v>
          </cell>
          <cell r="U1170">
            <v>30</v>
          </cell>
          <cell r="V1170" t="str">
            <v>underfunded</v>
          </cell>
        </row>
        <row r="1171">
          <cell r="D1171">
            <v>10000</v>
          </cell>
          <cell r="F1171" t="str">
            <v>failed</v>
          </cell>
          <cell r="R1171" t="str">
            <v>food trucks</v>
          </cell>
          <cell r="U1171">
            <v>30</v>
          </cell>
          <cell r="V1171" t="str">
            <v>underfunded</v>
          </cell>
        </row>
        <row r="1172">
          <cell r="D1172">
            <v>25000</v>
          </cell>
          <cell r="F1172" t="str">
            <v>failed</v>
          </cell>
          <cell r="R1172" t="str">
            <v>food trucks</v>
          </cell>
          <cell r="U1172">
            <v>30</v>
          </cell>
          <cell r="V1172" t="str">
            <v>underfunded</v>
          </cell>
        </row>
        <row r="1173">
          <cell r="D1173">
            <v>25000</v>
          </cell>
          <cell r="F1173" t="str">
            <v>failed</v>
          </cell>
          <cell r="R1173" t="str">
            <v>food trucks</v>
          </cell>
          <cell r="U1173">
            <v>18.041666666664241</v>
          </cell>
          <cell r="V1173" t="str">
            <v>underfunded</v>
          </cell>
        </row>
        <row r="1174">
          <cell r="D1174">
            <v>9000</v>
          </cell>
          <cell r="F1174" t="str">
            <v>failed</v>
          </cell>
          <cell r="R1174" t="str">
            <v>food trucks</v>
          </cell>
          <cell r="U1174">
            <v>30</v>
          </cell>
          <cell r="V1174" t="str">
            <v>underfunded</v>
          </cell>
        </row>
        <row r="1175">
          <cell r="D1175">
            <v>125000</v>
          </cell>
          <cell r="F1175" t="str">
            <v>failed</v>
          </cell>
          <cell r="R1175" t="str">
            <v>food trucks</v>
          </cell>
          <cell r="U1175">
            <v>35</v>
          </cell>
          <cell r="V1175" t="str">
            <v>underfunded</v>
          </cell>
        </row>
        <row r="1176">
          <cell r="D1176">
            <v>15000</v>
          </cell>
          <cell r="F1176" t="str">
            <v>failed</v>
          </cell>
          <cell r="R1176" t="str">
            <v>food trucks</v>
          </cell>
          <cell r="U1176">
            <v>30</v>
          </cell>
          <cell r="V1176" t="str">
            <v>underfunded</v>
          </cell>
        </row>
        <row r="1177">
          <cell r="D1177">
            <v>20000</v>
          </cell>
          <cell r="F1177" t="str">
            <v>failed</v>
          </cell>
          <cell r="R1177" t="str">
            <v>food trucks</v>
          </cell>
          <cell r="U1177">
            <v>30</v>
          </cell>
          <cell r="V1177" t="str">
            <v>underfunded</v>
          </cell>
        </row>
        <row r="1178">
          <cell r="D1178">
            <v>175000</v>
          </cell>
          <cell r="F1178" t="str">
            <v>failed</v>
          </cell>
          <cell r="R1178" t="str">
            <v>food trucks</v>
          </cell>
          <cell r="U1178">
            <v>54.522013888898073</v>
          </cell>
          <cell r="V1178" t="str">
            <v>underfunded</v>
          </cell>
        </row>
        <row r="1179">
          <cell r="D1179">
            <v>6000</v>
          </cell>
          <cell r="F1179" t="str">
            <v>failed</v>
          </cell>
          <cell r="R1179" t="str">
            <v>food trucks</v>
          </cell>
          <cell r="U1179">
            <v>30</v>
          </cell>
          <cell r="V1179" t="str">
            <v>underfunded</v>
          </cell>
        </row>
        <row r="1180">
          <cell r="D1180">
            <v>75000</v>
          </cell>
          <cell r="F1180" t="str">
            <v>failed</v>
          </cell>
          <cell r="R1180" t="str">
            <v>food trucks</v>
          </cell>
          <cell r="U1180">
            <v>30</v>
          </cell>
          <cell r="V1180" t="str">
            <v>underfunded</v>
          </cell>
        </row>
        <row r="1181">
          <cell r="D1181">
            <v>60000</v>
          </cell>
          <cell r="F1181" t="str">
            <v>failed</v>
          </cell>
          <cell r="R1181" t="str">
            <v>food trucks</v>
          </cell>
          <cell r="U1181">
            <v>30</v>
          </cell>
          <cell r="V1181" t="str">
            <v>underfunded</v>
          </cell>
        </row>
        <row r="1182">
          <cell r="D1182">
            <v>50000</v>
          </cell>
          <cell r="F1182" t="str">
            <v>failed</v>
          </cell>
          <cell r="R1182" t="str">
            <v>food trucks</v>
          </cell>
          <cell r="U1182">
            <v>37</v>
          </cell>
          <cell r="V1182" t="str">
            <v>underfunded</v>
          </cell>
        </row>
        <row r="1183">
          <cell r="D1183">
            <v>50000</v>
          </cell>
          <cell r="F1183" t="str">
            <v>failed</v>
          </cell>
          <cell r="R1183" t="str">
            <v>food trucks</v>
          </cell>
          <cell r="U1183">
            <v>30</v>
          </cell>
          <cell r="V1183" t="str">
            <v>underfunded</v>
          </cell>
        </row>
        <row r="1184">
          <cell r="D1184">
            <v>1000</v>
          </cell>
          <cell r="F1184" t="str">
            <v>failed</v>
          </cell>
          <cell r="R1184" t="str">
            <v>food trucks</v>
          </cell>
          <cell r="U1184">
            <v>18.868425925924385</v>
          </cell>
          <cell r="V1184" t="str">
            <v>underfunded</v>
          </cell>
        </row>
        <row r="1185">
          <cell r="D1185">
            <v>2500</v>
          </cell>
          <cell r="F1185" t="str">
            <v>failed</v>
          </cell>
          <cell r="R1185" t="str">
            <v>food trucks</v>
          </cell>
          <cell r="U1185">
            <v>19.304594907414867</v>
          </cell>
          <cell r="V1185" t="str">
            <v>underfunded</v>
          </cell>
        </row>
        <row r="1186">
          <cell r="D1186">
            <v>22000</v>
          </cell>
          <cell r="F1186" t="str">
            <v>successful</v>
          </cell>
          <cell r="R1186" t="str">
            <v>photobooks</v>
          </cell>
          <cell r="U1186">
            <v>31</v>
          </cell>
          <cell r="V1186" t="str">
            <v>funded</v>
          </cell>
        </row>
        <row r="1187">
          <cell r="D1187">
            <v>12500</v>
          </cell>
          <cell r="F1187" t="str">
            <v>successful</v>
          </cell>
          <cell r="R1187" t="str">
            <v>photobooks</v>
          </cell>
          <cell r="U1187">
            <v>32.301516203704523</v>
          </cell>
          <cell r="V1187" t="str">
            <v>funded</v>
          </cell>
        </row>
        <row r="1188">
          <cell r="D1188">
            <v>7500</v>
          </cell>
          <cell r="F1188" t="str">
            <v>successful</v>
          </cell>
          <cell r="R1188" t="str">
            <v>photobooks</v>
          </cell>
          <cell r="U1188">
            <v>33.082465277781012</v>
          </cell>
          <cell r="V1188" t="str">
            <v>funded</v>
          </cell>
        </row>
        <row r="1189">
          <cell r="D1189">
            <v>8750</v>
          </cell>
          <cell r="F1189" t="str">
            <v>successful</v>
          </cell>
          <cell r="R1189" t="str">
            <v>photobooks</v>
          </cell>
          <cell r="U1189">
            <v>31.855057870372548</v>
          </cell>
          <cell r="V1189" t="str">
            <v>funded</v>
          </cell>
        </row>
        <row r="1190">
          <cell r="D1190">
            <v>2000</v>
          </cell>
          <cell r="F1190" t="str">
            <v>successful</v>
          </cell>
          <cell r="R1190" t="str">
            <v>photobooks</v>
          </cell>
          <cell r="U1190">
            <v>21</v>
          </cell>
          <cell r="V1190" t="str">
            <v>funded</v>
          </cell>
        </row>
        <row r="1191">
          <cell r="D1191">
            <v>9000</v>
          </cell>
          <cell r="F1191" t="str">
            <v>successful</v>
          </cell>
          <cell r="R1191" t="str">
            <v>photobooks</v>
          </cell>
          <cell r="U1191">
            <v>21</v>
          </cell>
          <cell r="V1191" t="str">
            <v>funded</v>
          </cell>
        </row>
        <row r="1192">
          <cell r="D1192">
            <v>500</v>
          </cell>
          <cell r="F1192" t="str">
            <v>successful</v>
          </cell>
          <cell r="R1192" t="str">
            <v>photobooks</v>
          </cell>
          <cell r="U1192">
            <v>30</v>
          </cell>
          <cell r="V1192" t="str">
            <v>funded</v>
          </cell>
        </row>
        <row r="1193">
          <cell r="D1193">
            <v>2700</v>
          </cell>
          <cell r="F1193" t="str">
            <v>successful</v>
          </cell>
          <cell r="R1193" t="str">
            <v>photobooks</v>
          </cell>
          <cell r="U1193">
            <v>29.958333333328483</v>
          </cell>
          <cell r="V1193" t="str">
            <v>funded</v>
          </cell>
        </row>
        <row r="1194">
          <cell r="D1194">
            <v>100</v>
          </cell>
          <cell r="F1194" t="str">
            <v>successful</v>
          </cell>
          <cell r="R1194" t="str">
            <v>photobooks</v>
          </cell>
          <cell r="U1194">
            <v>30</v>
          </cell>
          <cell r="V1194" t="str">
            <v>funded</v>
          </cell>
        </row>
        <row r="1195">
          <cell r="D1195">
            <v>21000</v>
          </cell>
          <cell r="F1195" t="str">
            <v>successful</v>
          </cell>
          <cell r="R1195" t="str">
            <v>photobooks</v>
          </cell>
          <cell r="U1195">
            <v>59.958333333328483</v>
          </cell>
          <cell r="V1195" t="str">
            <v>funded</v>
          </cell>
        </row>
        <row r="1196">
          <cell r="D1196">
            <v>12500</v>
          </cell>
          <cell r="F1196" t="str">
            <v>successful</v>
          </cell>
          <cell r="R1196" t="str">
            <v>photobooks</v>
          </cell>
          <cell r="U1196">
            <v>30</v>
          </cell>
          <cell r="V1196" t="str">
            <v>funded</v>
          </cell>
        </row>
        <row r="1197">
          <cell r="D1197">
            <v>10000</v>
          </cell>
          <cell r="F1197" t="str">
            <v>successful</v>
          </cell>
          <cell r="R1197" t="str">
            <v>photobooks</v>
          </cell>
          <cell r="U1197">
            <v>60.027164351849933</v>
          </cell>
          <cell r="V1197" t="str">
            <v>funded</v>
          </cell>
        </row>
        <row r="1198">
          <cell r="D1198">
            <v>14500</v>
          </cell>
          <cell r="F1198" t="str">
            <v>successful</v>
          </cell>
          <cell r="R1198" t="str">
            <v>photobooks</v>
          </cell>
          <cell r="U1198">
            <v>30</v>
          </cell>
          <cell r="V1198" t="str">
            <v>funded</v>
          </cell>
        </row>
        <row r="1199">
          <cell r="D1199">
            <v>15000</v>
          </cell>
          <cell r="F1199" t="str">
            <v>successful</v>
          </cell>
          <cell r="R1199" t="str">
            <v>photobooks</v>
          </cell>
          <cell r="U1199">
            <v>30.584560185183364</v>
          </cell>
          <cell r="V1199" t="str">
            <v>funded</v>
          </cell>
        </row>
        <row r="1200">
          <cell r="D1200">
            <v>3500</v>
          </cell>
          <cell r="F1200" t="str">
            <v>successful</v>
          </cell>
          <cell r="R1200" t="str">
            <v>photobooks</v>
          </cell>
          <cell r="U1200">
            <v>35.505949074075033</v>
          </cell>
          <cell r="V1200" t="str">
            <v>funded</v>
          </cell>
        </row>
        <row r="1201">
          <cell r="D1201">
            <v>2658</v>
          </cell>
          <cell r="F1201" t="str">
            <v>successful</v>
          </cell>
          <cell r="R1201" t="str">
            <v>photobooks</v>
          </cell>
          <cell r="U1201">
            <v>32</v>
          </cell>
          <cell r="V1201" t="str">
            <v>funded</v>
          </cell>
        </row>
        <row r="1202">
          <cell r="D1202">
            <v>4800</v>
          </cell>
          <cell r="F1202" t="str">
            <v>successful</v>
          </cell>
          <cell r="R1202" t="str">
            <v>photobooks</v>
          </cell>
          <cell r="U1202">
            <v>21</v>
          </cell>
          <cell r="V1202" t="str">
            <v>funded</v>
          </cell>
        </row>
        <row r="1203">
          <cell r="D1203">
            <v>6000</v>
          </cell>
          <cell r="F1203" t="str">
            <v>successful</v>
          </cell>
          <cell r="R1203" t="str">
            <v>photobooks</v>
          </cell>
          <cell r="U1203">
            <v>30</v>
          </cell>
          <cell r="V1203" t="str">
            <v>funded</v>
          </cell>
        </row>
        <row r="1204">
          <cell r="D1204">
            <v>25000</v>
          </cell>
          <cell r="F1204" t="str">
            <v>successful</v>
          </cell>
          <cell r="R1204" t="str">
            <v>photobooks</v>
          </cell>
          <cell r="U1204">
            <v>30</v>
          </cell>
          <cell r="V1204" t="str">
            <v>funded</v>
          </cell>
        </row>
        <row r="1205">
          <cell r="D1205">
            <v>16300</v>
          </cell>
          <cell r="F1205" t="str">
            <v>successful</v>
          </cell>
          <cell r="R1205" t="str">
            <v>photobooks</v>
          </cell>
          <cell r="U1205">
            <v>30</v>
          </cell>
          <cell r="V1205" t="str">
            <v>funded</v>
          </cell>
        </row>
        <row r="1206">
          <cell r="D1206">
            <v>13000</v>
          </cell>
          <cell r="F1206" t="str">
            <v>successful</v>
          </cell>
          <cell r="R1206" t="str">
            <v>photobooks</v>
          </cell>
          <cell r="U1206">
            <v>44.460266203699575</v>
          </cell>
          <cell r="V1206" t="str">
            <v>funded</v>
          </cell>
        </row>
        <row r="1207">
          <cell r="D1207">
            <v>13000</v>
          </cell>
          <cell r="F1207" t="str">
            <v>successful</v>
          </cell>
          <cell r="R1207" t="str">
            <v>photobooks</v>
          </cell>
          <cell r="U1207">
            <v>30</v>
          </cell>
          <cell r="V1207" t="str">
            <v>funded</v>
          </cell>
        </row>
        <row r="1208">
          <cell r="D1208">
            <v>900</v>
          </cell>
          <cell r="F1208" t="str">
            <v>successful</v>
          </cell>
          <cell r="R1208" t="str">
            <v>photobooks</v>
          </cell>
          <cell r="U1208">
            <v>32.785729166658712</v>
          </cell>
          <cell r="V1208" t="str">
            <v>funded</v>
          </cell>
        </row>
        <row r="1209">
          <cell r="D1209">
            <v>16700</v>
          </cell>
          <cell r="F1209" t="str">
            <v>successful</v>
          </cell>
          <cell r="R1209" t="str">
            <v>photobooks</v>
          </cell>
          <cell r="U1209">
            <v>29.986423611117061</v>
          </cell>
          <cell r="V1209" t="str">
            <v>funded</v>
          </cell>
        </row>
        <row r="1210">
          <cell r="D1210">
            <v>10000</v>
          </cell>
          <cell r="F1210" t="str">
            <v>successful</v>
          </cell>
          <cell r="R1210" t="str">
            <v>photobooks</v>
          </cell>
          <cell r="U1210">
            <v>29.958333333335759</v>
          </cell>
          <cell r="V1210" t="str">
            <v>funded</v>
          </cell>
        </row>
        <row r="1211">
          <cell r="D1211">
            <v>6000</v>
          </cell>
          <cell r="F1211" t="str">
            <v>successful</v>
          </cell>
          <cell r="R1211" t="str">
            <v>photobooks</v>
          </cell>
          <cell r="U1211">
            <v>30</v>
          </cell>
          <cell r="V1211" t="str">
            <v>funded</v>
          </cell>
        </row>
        <row r="1212">
          <cell r="D1212">
            <v>20000</v>
          </cell>
          <cell r="F1212" t="str">
            <v>successful</v>
          </cell>
          <cell r="R1212" t="str">
            <v>photobooks</v>
          </cell>
          <cell r="U1212">
            <v>22.933194444442051</v>
          </cell>
          <cell r="V1212" t="str">
            <v>funded</v>
          </cell>
        </row>
        <row r="1213">
          <cell r="D1213">
            <v>1000</v>
          </cell>
          <cell r="F1213" t="str">
            <v>successful</v>
          </cell>
          <cell r="R1213" t="str">
            <v>photobooks</v>
          </cell>
          <cell r="U1213">
            <v>15</v>
          </cell>
          <cell r="V1213" t="str">
            <v>funded</v>
          </cell>
        </row>
        <row r="1214">
          <cell r="D1214">
            <v>2500</v>
          </cell>
          <cell r="F1214" t="str">
            <v>successful</v>
          </cell>
          <cell r="R1214" t="str">
            <v>photobooks</v>
          </cell>
          <cell r="U1214">
            <v>16.091493055559113</v>
          </cell>
          <cell r="V1214" t="str">
            <v>funded</v>
          </cell>
        </row>
        <row r="1215">
          <cell r="D1215">
            <v>6500</v>
          </cell>
          <cell r="F1215" t="str">
            <v>successful</v>
          </cell>
          <cell r="R1215" t="str">
            <v>photobooks</v>
          </cell>
          <cell r="U1215">
            <v>35</v>
          </cell>
          <cell r="V1215" t="str">
            <v>funded</v>
          </cell>
        </row>
        <row r="1216">
          <cell r="D1216">
            <v>2000</v>
          </cell>
          <cell r="F1216" t="str">
            <v>successful</v>
          </cell>
          <cell r="R1216" t="str">
            <v>photobooks</v>
          </cell>
          <cell r="U1216">
            <v>60</v>
          </cell>
          <cell r="V1216" t="str">
            <v>funded</v>
          </cell>
        </row>
        <row r="1217">
          <cell r="D1217">
            <v>5000</v>
          </cell>
          <cell r="F1217" t="str">
            <v>successful</v>
          </cell>
          <cell r="R1217" t="str">
            <v>photobooks</v>
          </cell>
          <cell r="U1217">
            <v>30</v>
          </cell>
          <cell r="V1217" t="str">
            <v>funded</v>
          </cell>
        </row>
        <row r="1218">
          <cell r="D1218">
            <v>14000</v>
          </cell>
          <cell r="F1218" t="str">
            <v>successful</v>
          </cell>
          <cell r="R1218" t="str">
            <v>photobooks</v>
          </cell>
          <cell r="U1218">
            <v>32.344016203700448</v>
          </cell>
          <cell r="V1218" t="str">
            <v>funded</v>
          </cell>
        </row>
        <row r="1219">
          <cell r="D1219">
            <v>26500</v>
          </cell>
          <cell r="F1219" t="str">
            <v>successful</v>
          </cell>
          <cell r="R1219" t="str">
            <v>photobooks</v>
          </cell>
          <cell r="U1219">
            <v>30</v>
          </cell>
          <cell r="V1219" t="str">
            <v>funded</v>
          </cell>
        </row>
        <row r="1220">
          <cell r="D1220">
            <v>9000</v>
          </cell>
          <cell r="F1220" t="str">
            <v>successful</v>
          </cell>
          <cell r="R1220" t="str">
            <v>photobooks</v>
          </cell>
          <cell r="U1220">
            <v>30.462962962963502</v>
          </cell>
          <cell r="V1220" t="str">
            <v>funded</v>
          </cell>
        </row>
        <row r="1221">
          <cell r="D1221">
            <v>16350</v>
          </cell>
          <cell r="F1221" t="str">
            <v>successful</v>
          </cell>
          <cell r="R1221" t="str">
            <v>photobooks</v>
          </cell>
          <cell r="U1221">
            <v>30</v>
          </cell>
          <cell r="V1221" t="str">
            <v>funded</v>
          </cell>
        </row>
        <row r="1222">
          <cell r="D1222">
            <v>15000</v>
          </cell>
          <cell r="F1222" t="str">
            <v>successful</v>
          </cell>
          <cell r="R1222" t="str">
            <v>photobooks</v>
          </cell>
          <cell r="U1222">
            <v>30</v>
          </cell>
          <cell r="V1222" t="str">
            <v>funded</v>
          </cell>
        </row>
        <row r="1223">
          <cell r="D1223">
            <v>2200</v>
          </cell>
          <cell r="F1223" t="str">
            <v>successful</v>
          </cell>
          <cell r="R1223" t="str">
            <v>photobooks</v>
          </cell>
          <cell r="U1223">
            <v>27.524444444439723</v>
          </cell>
          <cell r="V1223" t="str">
            <v>funded</v>
          </cell>
        </row>
        <row r="1224">
          <cell r="D1224">
            <v>4000</v>
          </cell>
          <cell r="F1224" t="str">
            <v>successful</v>
          </cell>
          <cell r="R1224" t="str">
            <v>photobooks</v>
          </cell>
          <cell r="U1224">
            <v>30.446215277785086</v>
          </cell>
          <cell r="V1224" t="str">
            <v>funded</v>
          </cell>
        </row>
        <row r="1225">
          <cell r="D1225">
            <v>19800</v>
          </cell>
          <cell r="F1225" t="str">
            <v>successful</v>
          </cell>
          <cell r="R1225" t="str">
            <v>photobooks</v>
          </cell>
          <cell r="U1225">
            <v>30.041666666671517</v>
          </cell>
          <cell r="V1225" t="str">
            <v>funded</v>
          </cell>
        </row>
        <row r="1226">
          <cell r="D1226">
            <v>15000</v>
          </cell>
          <cell r="F1226" t="str">
            <v>canceled</v>
          </cell>
          <cell r="R1226" t="str">
            <v>world music</v>
          </cell>
          <cell r="U1226">
            <v>60</v>
          </cell>
          <cell r="V1226" t="str">
            <v>underfunded</v>
          </cell>
        </row>
        <row r="1227">
          <cell r="D1227">
            <v>3000</v>
          </cell>
          <cell r="F1227" t="str">
            <v>canceled</v>
          </cell>
          <cell r="R1227" t="str">
            <v>world music</v>
          </cell>
          <cell r="U1227">
            <v>60</v>
          </cell>
          <cell r="V1227" t="str">
            <v>underfunded</v>
          </cell>
        </row>
        <row r="1228">
          <cell r="D1228">
            <v>50000</v>
          </cell>
          <cell r="F1228" t="str">
            <v>canceled</v>
          </cell>
          <cell r="R1228" t="str">
            <v>world music</v>
          </cell>
          <cell r="U1228">
            <v>34.166886574072123</v>
          </cell>
          <cell r="V1228" t="str">
            <v>underfunded</v>
          </cell>
        </row>
        <row r="1229">
          <cell r="D1229">
            <v>2000</v>
          </cell>
          <cell r="F1229" t="str">
            <v>canceled</v>
          </cell>
          <cell r="R1229" t="str">
            <v>world music</v>
          </cell>
          <cell r="U1229">
            <v>30.372499999997672</v>
          </cell>
          <cell r="V1229" t="str">
            <v>underfunded</v>
          </cell>
        </row>
        <row r="1230">
          <cell r="D1230">
            <v>5000</v>
          </cell>
          <cell r="F1230" t="str">
            <v>canceled</v>
          </cell>
          <cell r="R1230" t="str">
            <v>world music</v>
          </cell>
          <cell r="U1230">
            <v>60</v>
          </cell>
          <cell r="V1230" t="str">
            <v>underfunded</v>
          </cell>
        </row>
        <row r="1231">
          <cell r="D1231">
            <v>2750</v>
          </cell>
          <cell r="F1231" t="str">
            <v>canceled</v>
          </cell>
          <cell r="R1231" t="str">
            <v>world music</v>
          </cell>
          <cell r="U1231">
            <v>30.206863425926713</v>
          </cell>
          <cell r="V1231" t="str">
            <v>underfunded</v>
          </cell>
        </row>
        <row r="1232">
          <cell r="D1232">
            <v>500000</v>
          </cell>
          <cell r="F1232" t="str">
            <v>canceled</v>
          </cell>
          <cell r="R1232" t="str">
            <v>world music</v>
          </cell>
          <cell r="U1232">
            <v>30</v>
          </cell>
          <cell r="V1232" t="str">
            <v>underfunded</v>
          </cell>
        </row>
        <row r="1233">
          <cell r="D1233">
            <v>5000</v>
          </cell>
          <cell r="F1233" t="str">
            <v>canceled</v>
          </cell>
          <cell r="R1233" t="str">
            <v>world music</v>
          </cell>
          <cell r="U1233">
            <v>50.099907407413411</v>
          </cell>
          <cell r="V1233" t="str">
            <v>underfunded</v>
          </cell>
        </row>
        <row r="1234">
          <cell r="D1234">
            <v>5000</v>
          </cell>
          <cell r="F1234" t="str">
            <v>canceled</v>
          </cell>
          <cell r="R1234" t="str">
            <v>world music</v>
          </cell>
          <cell r="U1234">
            <v>47</v>
          </cell>
          <cell r="V1234" t="str">
            <v>underfunded</v>
          </cell>
        </row>
        <row r="1235">
          <cell r="D1235">
            <v>1000</v>
          </cell>
          <cell r="F1235" t="str">
            <v>canceled</v>
          </cell>
          <cell r="R1235" t="str">
            <v>world music</v>
          </cell>
          <cell r="U1235">
            <v>21</v>
          </cell>
          <cell r="V1235" t="str">
            <v>underfunded</v>
          </cell>
        </row>
        <row r="1236">
          <cell r="D1236">
            <v>50000</v>
          </cell>
          <cell r="F1236" t="str">
            <v>canceled</v>
          </cell>
          <cell r="R1236" t="str">
            <v>world music</v>
          </cell>
          <cell r="U1236">
            <v>30</v>
          </cell>
          <cell r="V1236" t="str">
            <v>underfunded</v>
          </cell>
        </row>
        <row r="1237">
          <cell r="D1237">
            <v>7534</v>
          </cell>
          <cell r="F1237" t="str">
            <v>canceled</v>
          </cell>
          <cell r="R1237" t="str">
            <v>world music</v>
          </cell>
          <cell r="U1237">
            <v>40</v>
          </cell>
          <cell r="V1237" t="str">
            <v>underfunded</v>
          </cell>
        </row>
        <row r="1238">
          <cell r="D1238">
            <v>2500</v>
          </cell>
          <cell r="F1238" t="str">
            <v>canceled</v>
          </cell>
          <cell r="R1238" t="str">
            <v>world music</v>
          </cell>
          <cell r="U1238">
            <v>7.9865277777789743</v>
          </cell>
          <cell r="V1238" t="str">
            <v>underfunded</v>
          </cell>
        </row>
        <row r="1239">
          <cell r="D1239">
            <v>25000</v>
          </cell>
          <cell r="F1239" t="str">
            <v>canceled</v>
          </cell>
          <cell r="R1239" t="str">
            <v>world music</v>
          </cell>
          <cell r="U1239">
            <v>20</v>
          </cell>
          <cell r="V1239" t="str">
            <v>underfunded</v>
          </cell>
        </row>
        <row r="1240">
          <cell r="D1240">
            <v>1000</v>
          </cell>
          <cell r="F1240" t="str">
            <v>canceled</v>
          </cell>
          <cell r="R1240" t="str">
            <v>world music</v>
          </cell>
          <cell r="U1240">
            <v>30</v>
          </cell>
          <cell r="V1240" t="str">
            <v>underfunded</v>
          </cell>
        </row>
        <row r="1241">
          <cell r="D1241">
            <v>2500</v>
          </cell>
          <cell r="F1241" t="str">
            <v>canceled</v>
          </cell>
          <cell r="R1241" t="str">
            <v>world music</v>
          </cell>
          <cell r="U1241">
            <v>30</v>
          </cell>
          <cell r="V1241" t="str">
            <v>underfunded</v>
          </cell>
        </row>
        <row r="1242">
          <cell r="D1242">
            <v>8000</v>
          </cell>
          <cell r="F1242" t="str">
            <v>canceled</v>
          </cell>
          <cell r="R1242" t="str">
            <v>world music</v>
          </cell>
          <cell r="U1242">
            <v>58.870405092588044</v>
          </cell>
          <cell r="V1242" t="str">
            <v>underfunded</v>
          </cell>
        </row>
        <row r="1243">
          <cell r="D1243">
            <v>5000</v>
          </cell>
          <cell r="F1243" t="str">
            <v>canceled</v>
          </cell>
          <cell r="R1243" t="str">
            <v>world music</v>
          </cell>
          <cell r="U1243">
            <v>22.411574074074451</v>
          </cell>
          <cell r="V1243" t="str">
            <v>underfunded</v>
          </cell>
        </row>
        <row r="1244">
          <cell r="D1244">
            <v>911</v>
          </cell>
          <cell r="F1244" t="str">
            <v>canceled</v>
          </cell>
          <cell r="R1244" t="str">
            <v>world music</v>
          </cell>
          <cell r="U1244">
            <v>15.388634259259561</v>
          </cell>
          <cell r="V1244" t="str">
            <v>underfunded</v>
          </cell>
        </row>
        <row r="1245">
          <cell r="D1245">
            <v>12000</v>
          </cell>
          <cell r="F1245" t="str">
            <v>canceled</v>
          </cell>
          <cell r="R1245" t="str">
            <v>world music</v>
          </cell>
          <cell r="U1245">
            <v>60.995706018518831</v>
          </cell>
          <cell r="V1245" t="str">
            <v>underfunded</v>
          </cell>
        </row>
        <row r="1246">
          <cell r="D1246">
            <v>2000</v>
          </cell>
          <cell r="F1246" t="str">
            <v>successful</v>
          </cell>
          <cell r="R1246" t="str">
            <v>rock</v>
          </cell>
          <cell r="U1246">
            <v>31.049502314817801</v>
          </cell>
          <cell r="V1246" t="str">
            <v>funded</v>
          </cell>
        </row>
        <row r="1247">
          <cell r="D1247">
            <v>2000</v>
          </cell>
          <cell r="F1247" t="str">
            <v>successful</v>
          </cell>
          <cell r="R1247" t="str">
            <v>rock</v>
          </cell>
          <cell r="U1247">
            <v>30</v>
          </cell>
          <cell r="V1247" t="str">
            <v>funded</v>
          </cell>
        </row>
        <row r="1248">
          <cell r="D1248">
            <v>2000</v>
          </cell>
          <cell r="F1248" t="str">
            <v>successful</v>
          </cell>
          <cell r="R1248" t="str">
            <v>rock</v>
          </cell>
          <cell r="U1248">
            <v>45.041666666664241</v>
          </cell>
          <cell r="V1248" t="str">
            <v>funded</v>
          </cell>
        </row>
        <row r="1249">
          <cell r="D1249">
            <v>3500</v>
          </cell>
          <cell r="F1249" t="str">
            <v>successful</v>
          </cell>
          <cell r="R1249" t="str">
            <v>rock</v>
          </cell>
          <cell r="U1249">
            <v>30</v>
          </cell>
          <cell r="V1249" t="str">
            <v>funded</v>
          </cell>
        </row>
        <row r="1250">
          <cell r="D1250">
            <v>2500</v>
          </cell>
          <cell r="F1250" t="str">
            <v>successful</v>
          </cell>
          <cell r="R1250" t="str">
            <v>rock</v>
          </cell>
          <cell r="U1250">
            <v>35.634108796301007</v>
          </cell>
          <cell r="V1250" t="str">
            <v>funded</v>
          </cell>
        </row>
        <row r="1251">
          <cell r="D1251">
            <v>5000</v>
          </cell>
          <cell r="F1251" t="str">
            <v>successful</v>
          </cell>
          <cell r="R1251" t="str">
            <v>rock</v>
          </cell>
          <cell r="U1251">
            <v>30</v>
          </cell>
          <cell r="V1251" t="str">
            <v>funded</v>
          </cell>
        </row>
        <row r="1252">
          <cell r="D1252">
            <v>30000</v>
          </cell>
          <cell r="F1252" t="str">
            <v>successful</v>
          </cell>
          <cell r="R1252" t="str">
            <v>rock</v>
          </cell>
          <cell r="U1252">
            <v>45</v>
          </cell>
          <cell r="V1252" t="str">
            <v>funded</v>
          </cell>
        </row>
        <row r="1253">
          <cell r="D1253">
            <v>6000</v>
          </cell>
          <cell r="F1253" t="str">
            <v>successful</v>
          </cell>
          <cell r="R1253" t="str">
            <v>rock</v>
          </cell>
          <cell r="U1253">
            <v>60</v>
          </cell>
          <cell r="V1253" t="str">
            <v>funded</v>
          </cell>
        </row>
        <row r="1254">
          <cell r="D1254">
            <v>3500</v>
          </cell>
          <cell r="F1254" t="str">
            <v>successful</v>
          </cell>
          <cell r="R1254" t="str">
            <v>rock</v>
          </cell>
          <cell r="U1254">
            <v>28</v>
          </cell>
          <cell r="V1254" t="str">
            <v>funded</v>
          </cell>
        </row>
        <row r="1255">
          <cell r="D1255">
            <v>10</v>
          </cell>
          <cell r="F1255" t="str">
            <v>successful</v>
          </cell>
          <cell r="R1255" t="str">
            <v>rock</v>
          </cell>
          <cell r="U1255">
            <v>30</v>
          </cell>
          <cell r="V1255" t="str">
            <v>funded</v>
          </cell>
        </row>
        <row r="1256">
          <cell r="D1256">
            <v>6700</v>
          </cell>
          <cell r="F1256" t="str">
            <v>successful</v>
          </cell>
          <cell r="R1256" t="str">
            <v>rock</v>
          </cell>
          <cell r="U1256">
            <v>56.586273148146574</v>
          </cell>
          <cell r="V1256" t="str">
            <v>funded</v>
          </cell>
        </row>
        <row r="1257">
          <cell r="D1257">
            <v>3000</v>
          </cell>
          <cell r="F1257" t="str">
            <v>successful</v>
          </cell>
          <cell r="R1257" t="str">
            <v>rock</v>
          </cell>
          <cell r="U1257">
            <v>30.041666666664241</v>
          </cell>
          <cell r="V1257" t="str">
            <v>funded</v>
          </cell>
        </row>
        <row r="1258">
          <cell r="D1258">
            <v>30000</v>
          </cell>
          <cell r="F1258" t="str">
            <v>successful</v>
          </cell>
          <cell r="R1258" t="str">
            <v>rock</v>
          </cell>
          <cell r="U1258">
            <v>30</v>
          </cell>
          <cell r="V1258" t="str">
            <v>funded</v>
          </cell>
        </row>
        <row r="1259">
          <cell r="D1259">
            <v>5500</v>
          </cell>
          <cell r="F1259" t="str">
            <v>successful</v>
          </cell>
          <cell r="R1259" t="str">
            <v>rock</v>
          </cell>
          <cell r="U1259">
            <v>48.958333333335759</v>
          </cell>
          <cell r="V1259" t="str">
            <v>funded</v>
          </cell>
        </row>
        <row r="1260">
          <cell r="D1260">
            <v>12000</v>
          </cell>
          <cell r="F1260" t="str">
            <v>successful</v>
          </cell>
          <cell r="R1260" t="str">
            <v>rock</v>
          </cell>
          <cell r="U1260">
            <v>30</v>
          </cell>
          <cell r="V1260" t="str">
            <v>funded</v>
          </cell>
        </row>
        <row r="1261">
          <cell r="D1261">
            <v>2500</v>
          </cell>
          <cell r="F1261" t="str">
            <v>successful</v>
          </cell>
          <cell r="R1261" t="str">
            <v>rock</v>
          </cell>
          <cell r="U1261">
            <v>32.19532407407678</v>
          </cell>
          <cell r="V1261" t="str">
            <v>funded</v>
          </cell>
        </row>
        <row r="1262">
          <cell r="D1262">
            <v>3300</v>
          </cell>
          <cell r="F1262" t="str">
            <v>successful</v>
          </cell>
          <cell r="R1262" t="str">
            <v>rock</v>
          </cell>
          <cell r="U1262">
            <v>30</v>
          </cell>
          <cell r="V1262" t="str">
            <v>funded</v>
          </cell>
        </row>
        <row r="1263">
          <cell r="D1263">
            <v>2000</v>
          </cell>
          <cell r="F1263" t="str">
            <v>successful</v>
          </cell>
          <cell r="R1263" t="str">
            <v>rock</v>
          </cell>
          <cell r="U1263">
            <v>30</v>
          </cell>
          <cell r="V1263" t="str">
            <v>funded</v>
          </cell>
        </row>
        <row r="1264">
          <cell r="D1264">
            <v>6500</v>
          </cell>
          <cell r="F1264" t="str">
            <v>successful</v>
          </cell>
          <cell r="R1264" t="str">
            <v>rock</v>
          </cell>
          <cell r="U1264">
            <v>30</v>
          </cell>
          <cell r="V1264" t="str">
            <v>funded</v>
          </cell>
        </row>
        <row r="1265">
          <cell r="D1265">
            <v>1500</v>
          </cell>
          <cell r="F1265" t="str">
            <v>successful</v>
          </cell>
          <cell r="R1265" t="str">
            <v>rock</v>
          </cell>
          <cell r="U1265">
            <v>34.957523148143082</v>
          </cell>
          <cell r="V1265" t="str">
            <v>funded</v>
          </cell>
        </row>
        <row r="1266">
          <cell r="D1266">
            <v>650</v>
          </cell>
          <cell r="F1266" t="str">
            <v>successful</v>
          </cell>
          <cell r="R1266" t="str">
            <v>rock</v>
          </cell>
          <cell r="U1266">
            <v>29</v>
          </cell>
          <cell r="V1266" t="str">
            <v>funded</v>
          </cell>
        </row>
        <row r="1267">
          <cell r="D1267">
            <v>3500</v>
          </cell>
          <cell r="F1267" t="str">
            <v>successful</v>
          </cell>
          <cell r="R1267" t="str">
            <v>rock</v>
          </cell>
          <cell r="U1267">
            <v>47</v>
          </cell>
          <cell r="V1267" t="str">
            <v>funded</v>
          </cell>
        </row>
        <row r="1268">
          <cell r="D1268">
            <v>9500</v>
          </cell>
          <cell r="F1268" t="str">
            <v>successful</v>
          </cell>
          <cell r="R1268" t="str">
            <v>rock</v>
          </cell>
          <cell r="U1268">
            <v>30</v>
          </cell>
          <cell r="V1268" t="str">
            <v>funded</v>
          </cell>
        </row>
        <row r="1269">
          <cell r="D1269">
            <v>22000</v>
          </cell>
          <cell r="F1269" t="str">
            <v>successful</v>
          </cell>
          <cell r="R1269" t="str">
            <v>rock</v>
          </cell>
          <cell r="U1269">
            <v>30</v>
          </cell>
          <cell r="V1269" t="str">
            <v>funded</v>
          </cell>
        </row>
        <row r="1270">
          <cell r="D1270">
            <v>12000</v>
          </cell>
          <cell r="F1270" t="str">
            <v>successful</v>
          </cell>
          <cell r="R1270" t="str">
            <v>rock</v>
          </cell>
          <cell r="U1270">
            <v>30</v>
          </cell>
          <cell r="V1270" t="str">
            <v>funded</v>
          </cell>
        </row>
        <row r="1271">
          <cell r="D1271">
            <v>18800</v>
          </cell>
          <cell r="F1271" t="str">
            <v>successful</v>
          </cell>
          <cell r="R1271" t="str">
            <v>rock</v>
          </cell>
          <cell r="U1271">
            <v>30.176944444450783</v>
          </cell>
          <cell r="V1271" t="str">
            <v>funded</v>
          </cell>
        </row>
        <row r="1272">
          <cell r="D1272">
            <v>10000</v>
          </cell>
          <cell r="F1272" t="str">
            <v>successful</v>
          </cell>
          <cell r="R1272" t="str">
            <v>rock</v>
          </cell>
          <cell r="U1272">
            <v>59.958333333328483</v>
          </cell>
          <cell r="V1272" t="str">
            <v>funded</v>
          </cell>
        </row>
        <row r="1273">
          <cell r="D1273">
            <v>7500</v>
          </cell>
          <cell r="F1273" t="str">
            <v>successful</v>
          </cell>
          <cell r="R1273" t="str">
            <v>rock</v>
          </cell>
          <cell r="U1273">
            <v>30.041666666664241</v>
          </cell>
          <cell r="V1273" t="str">
            <v>funded</v>
          </cell>
        </row>
        <row r="1274">
          <cell r="D1274">
            <v>5000</v>
          </cell>
          <cell r="F1274" t="str">
            <v>successful</v>
          </cell>
          <cell r="R1274" t="str">
            <v>rock</v>
          </cell>
          <cell r="U1274">
            <v>69.42153935184615</v>
          </cell>
          <cell r="V1274" t="str">
            <v>funded</v>
          </cell>
        </row>
        <row r="1275">
          <cell r="D1275">
            <v>4000</v>
          </cell>
          <cell r="F1275" t="str">
            <v>successful</v>
          </cell>
          <cell r="R1275" t="str">
            <v>rock</v>
          </cell>
          <cell r="U1275">
            <v>30</v>
          </cell>
          <cell r="V1275" t="str">
            <v>funded</v>
          </cell>
        </row>
        <row r="1276">
          <cell r="D1276">
            <v>25000</v>
          </cell>
          <cell r="F1276" t="str">
            <v>successful</v>
          </cell>
          <cell r="R1276" t="str">
            <v>rock</v>
          </cell>
          <cell r="U1276">
            <v>35</v>
          </cell>
          <cell r="V1276" t="str">
            <v>funded</v>
          </cell>
        </row>
        <row r="1277">
          <cell r="D1277">
            <v>15000</v>
          </cell>
          <cell r="F1277" t="str">
            <v>successful</v>
          </cell>
          <cell r="R1277" t="str">
            <v>rock</v>
          </cell>
          <cell r="U1277">
            <v>35</v>
          </cell>
          <cell r="V1277" t="str">
            <v>funded</v>
          </cell>
        </row>
        <row r="1278">
          <cell r="D1278">
            <v>3000</v>
          </cell>
          <cell r="F1278" t="str">
            <v>successful</v>
          </cell>
          <cell r="R1278" t="str">
            <v>rock</v>
          </cell>
          <cell r="U1278">
            <v>49.46241898147855</v>
          </cell>
          <cell r="V1278" t="str">
            <v>funded</v>
          </cell>
        </row>
        <row r="1279">
          <cell r="D1279">
            <v>15000</v>
          </cell>
          <cell r="F1279" t="str">
            <v>successful</v>
          </cell>
          <cell r="R1279" t="str">
            <v>rock</v>
          </cell>
          <cell r="U1279">
            <v>35</v>
          </cell>
          <cell r="V1279" t="str">
            <v>funded</v>
          </cell>
        </row>
        <row r="1280">
          <cell r="D1280">
            <v>6500</v>
          </cell>
          <cell r="F1280" t="str">
            <v>successful</v>
          </cell>
          <cell r="R1280" t="str">
            <v>rock</v>
          </cell>
          <cell r="U1280">
            <v>28.528171296296932</v>
          </cell>
          <cell r="V1280" t="str">
            <v>funded</v>
          </cell>
        </row>
        <row r="1281">
          <cell r="D1281">
            <v>12516</v>
          </cell>
          <cell r="F1281" t="str">
            <v>successful</v>
          </cell>
          <cell r="R1281" t="str">
            <v>rock</v>
          </cell>
          <cell r="U1281">
            <v>39.958333333335759</v>
          </cell>
          <cell r="V1281" t="str">
            <v>funded</v>
          </cell>
        </row>
        <row r="1282">
          <cell r="D1282">
            <v>15000</v>
          </cell>
          <cell r="F1282" t="str">
            <v>successful</v>
          </cell>
          <cell r="R1282" t="str">
            <v>rock</v>
          </cell>
          <cell r="U1282">
            <v>90</v>
          </cell>
          <cell r="V1282" t="str">
            <v>funded</v>
          </cell>
        </row>
        <row r="1283">
          <cell r="D1283">
            <v>7000</v>
          </cell>
          <cell r="F1283" t="str">
            <v>successful</v>
          </cell>
          <cell r="R1283" t="str">
            <v>rock</v>
          </cell>
          <cell r="U1283">
            <v>20</v>
          </cell>
          <cell r="V1283" t="str">
            <v>funded</v>
          </cell>
        </row>
        <row r="1284">
          <cell r="D1284">
            <v>15000</v>
          </cell>
          <cell r="F1284" t="str">
            <v>successful</v>
          </cell>
          <cell r="R1284" t="str">
            <v>rock</v>
          </cell>
          <cell r="U1284">
            <v>30.732465277775191</v>
          </cell>
          <cell r="V1284" t="str">
            <v>funded</v>
          </cell>
        </row>
        <row r="1285">
          <cell r="D1285">
            <v>1000</v>
          </cell>
          <cell r="F1285" t="str">
            <v>successful</v>
          </cell>
          <cell r="R1285" t="str">
            <v>rock</v>
          </cell>
          <cell r="U1285">
            <v>23.449201388888469</v>
          </cell>
          <cell r="V1285" t="str">
            <v>funded</v>
          </cell>
        </row>
        <row r="1286">
          <cell r="D1286">
            <v>2000</v>
          </cell>
          <cell r="F1286" t="str">
            <v>successful</v>
          </cell>
          <cell r="R1286" t="str">
            <v>plays</v>
          </cell>
          <cell r="U1286">
            <v>23.472893518519413</v>
          </cell>
          <cell r="V1286" t="str">
            <v>funded</v>
          </cell>
        </row>
        <row r="1287">
          <cell r="D1287">
            <v>2000</v>
          </cell>
          <cell r="F1287" t="str">
            <v>successful</v>
          </cell>
          <cell r="R1287" t="str">
            <v>plays</v>
          </cell>
          <cell r="U1287">
            <v>15</v>
          </cell>
          <cell r="V1287" t="str">
            <v>funded</v>
          </cell>
        </row>
        <row r="1288">
          <cell r="D1288">
            <v>1500</v>
          </cell>
          <cell r="F1288" t="str">
            <v>successful</v>
          </cell>
          <cell r="R1288" t="str">
            <v>plays</v>
          </cell>
          <cell r="U1288">
            <v>13.198761574065429</v>
          </cell>
          <cell r="V1288" t="str">
            <v>funded</v>
          </cell>
        </row>
        <row r="1289">
          <cell r="D1289">
            <v>250</v>
          </cell>
          <cell r="F1289" t="str">
            <v>successful</v>
          </cell>
          <cell r="R1289" t="str">
            <v>plays</v>
          </cell>
          <cell r="U1289">
            <v>60</v>
          </cell>
          <cell r="V1289" t="str">
            <v>funded</v>
          </cell>
        </row>
        <row r="1290">
          <cell r="D1290">
            <v>4000</v>
          </cell>
          <cell r="F1290" t="str">
            <v>successful</v>
          </cell>
          <cell r="R1290" t="str">
            <v>plays</v>
          </cell>
          <cell r="U1290">
            <v>31.012002314819256</v>
          </cell>
          <cell r="V1290" t="str">
            <v>funded</v>
          </cell>
        </row>
        <row r="1291">
          <cell r="D1291">
            <v>1500</v>
          </cell>
          <cell r="F1291" t="str">
            <v>successful</v>
          </cell>
          <cell r="R1291" t="str">
            <v>plays</v>
          </cell>
          <cell r="U1291">
            <v>30</v>
          </cell>
          <cell r="V1291" t="str">
            <v>funded</v>
          </cell>
        </row>
        <row r="1292">
          <cell r="D1292">
            <v>3500</v>
          </cell>
          <cell r="F1292" t="str">
            <v>successful</v>
          </cell>
          <cell r="R1292" t="str">
            <v>plays</v>
          </cell>
          <cell r="U1292">
            <v>30.676030092596193</v>
          </cell>
          <cell r="V1292" t="str">
            <v>funded</v>
          </cell>
        </row>
        <row r="1293">
          <cell r="D1293">
            <v>3000</v>
          </cell>
          <cell r="F1293" t="str">
            <v>successful</v>
          </cell>
          <cell r="R1293" t="str">
            <v>plays</v>
          </cell>
          <cell r="U1293">
            <v>36.638993055559695</v>
          </cell>
          <cell r="V1293" t="str">
            <v>funded</v>
          </cell>
        </row>
        <row r="1294">
          <cell r="D1294">
            <v>1700</v>
          </cell>
          <cell r="F1294" t="str">
            <v>successful</v>
          </cell>
          <cell r="R1294" t="str">
            <v>plays</v>
          </cell>
          <cell r="U1294">
            <v>27.193425925921474</v>
          </cell>
          <cell r="V1294" t="str">
            <v>funded</v>
          </cell>
        </row>
        <row r="1295">
          <cell r="D1295">
            <v>15000</v>
          </cell>
          <cell r="F1295" t="str">
            <v>successful</v>
          </cell>
          <cell r="R1295" t="str">
            <v>plays</v>
          </cell>
          <cell r="U1295">
            <v>30.041666666656965</v>
          </cell>
          <cell r="V1295" t="str">
            <v>funded</v>
          </cell>
        </row>
        <row r="1296">
          <cell r="D1296">
            <v>500</v>
          </cell>
          <cell r="F1296" t="str">
            <v>successful</v>
          </cell>
          <cell r="R1296" t="str">
            <v>plays</v>
          </cell>
          <cell r="U1296">
            <v>18.00466435184353</v>
          </cell>
          <cell r="V1296" t="str">
            <v>funded</v>
          </cell>
        </row>
        <row r="1297">
          <cell r="D1297">
            <v>2500</v>
          </cell>
          <cell r="F1297" t="str">
            <v>successful</v>
          </cell>
          <cell r="R1297" t="str">
            <v>plays</v>
          </cell>
          <cell r="U1297">
            <v>30.135451388880028</v>
          </cell>
          <cell r="V1297" t="str">
            <v>funded</v>
          </cell>
        </row>
        <row r="1298">
          <cell r="D1298">
            <v>850</v>
          </cell>
          <cell r="F1298" t="str">
            <v>successful</v>
          </cell>
          <cell r="R1298" t="str">
            <v>plays</v>
          </cell>
          <cell r="U1298">
            <v>19.958333333335759</v>
          </cell>
          <cell r="V1298" t="str">
            <v>funded</v>
          </cell>
        </row>
        <row r="1299">
          <cell r="D1299">
            <v>20000</v>
          </cell>
          <cell r="F1299" t="str">
            <v>successful</v>
          </cell>
          <cell r="R1299" t="str">
            <v>plays</v>
          </cell>
          <cell r="U1299">
            <v>30</v>
          </cell>
          <cell r="V1299" t="str">
            <v>funded</v>
          </cell>
        </row>
        <row r="1300">
          <cell r="D1300">
            <v>2000</v>
          </cell>
          <cell r="F1300" t="str">
            <v>successful</v>
          </cell>
          <cell r="R1300" t="str">
            <v>plays</v>
          </cell>
          <cell r="U1300">
            <v>30</v>
          </cell>
          <cell r="V1300" t="str">
            <v>funded</v>
          </cell>
        </row>
        <row r="1301">
          <cell r="D1301">
            <v>3500</v>
          </cell>
          <cell r="F1301" t="str">
            <v>successful</v>
          </cell>
          <cell r="R1301" t="str">
            <v>plays</v>
          </cell>
          <cell r="U1301">
            <v>30</v>
          </cell>
          <cell r="V1301" t="str">
            <v>funded</v>
          </cell>
        </row>
        <row r="1302">
          <cell r="D1302">
            <v>3000</v>
          </cell>
          <cell r="F1302" t="str">
            <v>successful</v>
          </cell>
          <cell r="R1302" t="str">
            <v>plays</v>
          </cell>
          <cell r="U1302">
            <v>39.114374999997381</v>
          </cell>
          <cell r="V1302" t="str">
            <v>funded</v>
          </cell>
        </row>
        <row r="1303">
          <cell r="D1303">
            <v>2000</v>
          </cell>
          <cell r="F1303" t="str">
            <v>successful</v>
          </cell>
          <cell r="R1303" t="str">
            <v>plays</v>
          </cell>
          <cell r="U1303">
            <v>10.375254629630945</v>
          </cell>
          <cell r="V1303" t="str">
            <v>funded</v>
          </cell>
        </row>
        <row r="1304">
          <cell r="D1304">
            <v>2500</v>
          </cell>
          <cell r="F1304" t="str">
            <v>successful</v>
          </cell>
          <cell r="R1304" t="str">
            <v>plays</v>
          </cell>
          <cell r="U1304">
            <v>30.041666666664241</v>
          </cell>
          <cell r="V1304" t="str">
            <v>funded</v>
          </cell>
        </row>
        <row r="1305">
          <cell r="D1305">
            <v>3500</v>
          </cell>
          <cell r="F1305" t="str">
            <v>successful</v>
          </cell>
          <cell r="R1305" t="str">
            <v>plays</v>
          </cell>
          <cell r="U1305">
            <v>16.017129629624833</v>
          </cell>
          <cell r="V1305" t="str">
            <v>funded</v>
          </cell>
        </row>
        <row r="1306">
          <cell r="D1306">
            <v>40000</v>
          </cell>
          <cell r="F1306" t="str">
            <v>canceled</v>
          </cell>
          <cell r="R1306" t="str">
            <v>wearables</v>
          </cell>
          <cell r="U1306">
            <v>59.958333333328483</v>
          </cell>
          <cell r="V1306" t="str">
            <v>underfunded</v>
          </cell>
        </row>
        <row r="1307">
          <cell r="D1307">
            <v>30000</v>
          </cell>
          <cell r="F1307" t="str">
            <v>canceled</v>
          </cell>
          <cell r="R1307" t="str">
            <v>wearables</v>
          </cell>
          <cell r="U1307">
            <v>29.063564814816345</v>
          </cell>
          <cell r="V1307" t="str">
            <v>underfunded</v>
          </cell>
        </row>
        <row r="1308">
          <cell r="D1308">
            <v>110000</v>
          </cell>
          <cell r="F1308" t="str">
            <v>canceled</v>
          </cell>
          <cell r="R1308" t="str">
            <v>wearables</v>
          </cell>
          <cell r="U1308">
            <v>30</v>
          </cell>
          <cell r="V1308" t="str">
            <v>underfunded</v>
          </cell>
        </row>
        <row r="1309">
          <cell r="D1309">
            <v>50000</v>
          </cell>
          <cell r="F1309" t="str">
            <v>canceled</v>
          </cell>
          <cell r="R1309" t="str">
            <v>wearables</v>
          </cell>
          <cell r="U1309">
            <v>30</v>
          </cell>
          <cell r="V1309" t="str">
            <v>underfunded</v>
          </cell>
        </row>
        <row r="1310">
          <cell r="D1310">
            <v>10000</v>
          </cell>
          <cell r="F1310" t="str">
            <v>canceled</v>
          </cell>
          <cell r="R1310" t="str">
            <v>wearables</v>
          </cell>
          <cell r="U1310">
            <v>40</v>
          </cell>
          <cell r="V1310" t="str">
            <v>underfunded</v>
          </cell>
        </row>
        <row r="1311">
          <cell r="D1311">
            <v>11500</v>
          </cell>
          <cell r="F1311" t="str">
            <v>canceled</v>
          </cell>
          <cell r="R1311" t="str">
            <v>wearables</v>
          </cell>
          <cell r="U1311">
            <v>35</v>
          </cell>
          <cell r="V1311" t="str">
            <v>funded</v>
          </cell>
        </row>
        <row r="1312">
          <cell r="D1312">
            <v>20000</v>
          </cell>
          <cell r="F1312" t="str">
            <v>canceled</v>
          </cell>
          <cell r="R1312" t="str">
            <v>wearables</v>
          </cell>
          <cell r="U1312">
            <v>45</v>
          </cell>
          <cell r="V1312" t="str">
            <v>underfunded</v>
          </cell>
        </row>
        <row r="1313">
          <cell r="D1313">
            <v>250000</v>
          </cell>
          <cell r="F1313" t="str">
            <v>canceled</v>
          </cell>
          <cell r="R1313" t="str">
            <v>wearables</v>
          </cell>
          <cell r="U1313">
            <v>35.041666666671517</v>
          </cell>
          <cell r="V1313" t="str">
            <v>underfunded</v>
          </cell>
        </row>
        <row r="1314">
          <cell r="D1314">
            <v>4600</v>
          </cell>
          <cell r="F1314" t="str">
            <v>canceled</v>
          </cell>
          <cell r="R1314" t="str">
            <v>wearables</v>
          </cell>
          <cell r="U1314">
            <v>30</v>
          </cell>
          <cell r="V1314" t="str">
            <v>underfunded</v>
          </cell>
        </row>
        <row r="1315">
          <cell r="D1315">
            <v>40000</v>
          </cell>
          <cell r="F1315" t="str">
            <v>canceled</v>
          </cell>
          <cell r="R1315" t="str">
            <v>wearables</v>
          </cell>
          <cell r="U1315">
            <v>30</v>
          </cell>
          <cell r="V1315" t="str">
            <v>underfunded</v>
          </cell>
        </row>
        <row r="1316">
          <cell r="D1316">
            <v>180000</v>
          </cell>
          <cell r="F1316" t="str">
            <v>canceled</v>
          </cell>
          <cell r="R1316" t="str">
            <v>wearables</v>
          </cell>
          <cell r="U1316">
            <v>60</v>
          </cell>
          <cell r="V1316" t="str">
            <v>underfunded</v>
          </cell>
        </row>
        <row r="1317">
          <cell r="D1317">
            <v>100000</v>
          </cell>
          <cell r="F1317" t="str">
            <v>canceled</v>
          </cell>
          <cell r="R1317" t="str">
            <v>wearables</v>
          </cell>
          <cell r="U1317">
            <v>35.543425925934571</v>
          </cell>
          <cell r="V1317" t="str">
            <v>underfunded</v>
          </cell>
        </row>
        <row r="1318">
          <cell r="D1318">
            <v>75000</v>
          </cell>
          <cell r="F1318" t="str">
            <v>canceled</v>
          </cell>
          <cell r="R1318" t="str">
            <v>wearables</v>
          </cell>
          <cell r="U1318">
            <v>35</v>
          </cell>
          <cell r="V1318" t="str">
            <v>underfunded</v>
          </cell>
        </row>
        <row r="1319">
          <cell r="D1319">
            <v>200000</v>
          </cell>
          <cell r="F1319" t="str">
            <v>canceled</v>
          </cell>
          <cell r="R1319" t="str">
            <v>wearables</v>
          </cell>
          <cell r="U1319">
            <v>52.347847222219571</v>
          </cell>
          <cell r="V1319" t="str">
            <v>underfunded</v>
          </cell>
        </row>
        <row r="1320">
          <cell r="D1320">
            <v>40000</v>
          </cell>
          <cell r="F1320" t="str">
            <v>canceled</v>
          </cell>
          <cell r="R1320" t="str">
            <v>wearables</v>
          </cell>
          <cell r="U1320">
            <v>30</v>
          </cell>
          <cell r="V1320" t="str">
            <v>underfunded</v>
          </cell>
        </row>
        <row r="1321">
          <cell r="D1321">
            <v>5800</v>
          </cell>
          <cell r="F1321" t="str">
            <v>canceled</v>
          </cell>
          <cell r="R1321" t="str">
            <v>wearables</v>
          </cell>
          <cell r="U1321">
            <v>14.854571759256942</v>
          </cell>
          <cell r="V1321" t="str">
            <v>underfunded</v>
          </cell>
        </row>
        <row r="1322">
          <cell r="D1322">
            <v>100000</v>
          </cell>
          <cell r="F1322" t="str">
            <v>canceled</v>
          </cell>
          <cell r="R1322" t="str">
            <v>wearables</v>
          </cell>
          <cell r="U1322">
            <v>29.267986111110076</v>
          </cell>
          <cell r="V1322" t="str">
            <v>underfunded</v>
          </cell>
        </row>
        <row r="1323">
          <cell r="D1323">
            <v>462000</v>
          </cell>
          <cell r="F1323" t="str">
            <v>canceled</v>
          </cell>
          <cell r="R1323" t="str">
            <v>wearables</v>
          </cell>
          <cell r="U1323">
            <v>30</v>
          </cell>
          <cell r="V1323" t="str">
            <v>underfunded</v>
          </cell>
        </row>
        <row r="1324">
          <cell r="D1324">
            <v>35000</v>
          </cell>
          <cell r="F1324" t="str">
            <v>canceled</v>
          </cell>
          <cell r="R1324" t="str">
            <v>wearables</v>
          </cell>
          <cell r="U1324">
            <v>30</v>
          </cell>
          <cell r="V1324" t="str">
            <v>underfunded</v>
          </cell>
        </row>
        <row r="1325">
          <cell r="D1325">
            <v>15000</v>
          </cell>
          <cell r="F1325" t="str">
            <v>canceled</v>
          </cell>
          <cell r="R1325" t="str">
            <v>wearables</v>
          </cell>
          <cell r="U1325">
            <v>34.589745370372839</v>
          </cell>
          <cell r="V1325" t="str">
            <v>underfunded</v>
          </cell>
        </row>
        <row r="1326">
          <cell r="D1326">
            <v>50000</v>
          </cell>
          <cell r="F1326" t="str">
            <v>canceled</v>
          </cell>
          <cell r="R1326" t="str">
            <v>wearables</v>
          </cell>
          <cell r="U1326">
            <v>30</v>
          </cell>
          <cell r="V1326" t="str">
            <v>underfunded</v>
          </cell>
        </row>
        <row r="1327">
          <cell r="D1327">
            <v>20000</v>
          </cell>
          <cell r="F1327" t="str">
            <v>canceled</v>
          </cell>
          <cell r="R1327" t="str">
            <v>wearables</v>
          </cell>
          <cell r="U1327">
            <v>30</v>
          </cell>
          <cell r="V1327" t="str">
            <v>underfunded</v>
          </cell>
        </row>
        <row r="1328">
          <cell r="D1328">
            <v>100000</v>
          </cell>
          <cell r="F1328" t="str">
            <v>canceled</v>
          </cell>
          <cell r="R1328" t="str">
            <v>wearables</v>
          </cell>
          <cell r="U1328">
            <v>45</v>
          </cell>
          <cell r="V1328" t="str">
            <v>underfunded</v>
          </cell>
        </row>
        <row r="1329">
          <cell r="D1329">
            <v>48000</v>
          </cell>
          <cell r="F1329" t="str">
            <v>canceled</v>
          </cell>
          <cell r="R1329" t="str">
            <v>wearables</v>
          </cell>
          <cell r="U1329">
            <v>30</v>
          </cell>
          <cell r="V1329" t="str">
            <v>underfunded</v>
          </cell>
        </row>
        <row r="1330">
          <cell r="D1330">
            <v>75000</v>
          </cell>
          <cell r="F1330" t="str">
            <v>canceled</v>
          </cell>
          <cell r="R1330" t="str">
            <v>wearables</v>
          </cell>
          <cell r="U1330">
            <v>45</v>
          </cell>
          <cell r="V1330" t="str">
            <v>underfunded</v>
          </cell>
        </row>
        <row r="1331">
          <cell r="D1331">
            <v>50000</v>
          </cell>
          <cell r="F1331" t="str">
            <v>canceled</v>
          </cell>
          <cell r="R1331" t="str">
            <v>wearables</v>
          </cell>
          <cell r="U1331">
            <v>40.041666666664241</v>
          </cell>
          <cell r="V1331" t="str">
            <v>underfunded</v>
          </cell>
        </row>
        <row r="1332">
          <cell r="D1332">
            <v>35000</v>
          </cell>
          <cell r="F1332" t="str">
            <v>canceled</v>
          </cell>
          <cell r="R1332" t="str">
            <v>wearables</v>
          </cell>
          <cell r="U1332">
            <v>30.889942129637348</v>
          </cell>
          <cell r="V1332" t="str">
            <v>underfunded</v>
          </cell>
        </row>
        <row r="1333">
          <cell r="D1333">
            <v>250000</v>
          </cell>
          <cell r="F1333" t="str">
            <v>canceled</v>
          </cell>
          <cell r="R1333" t="str">
            <v>wearables</v>
          </cell>
          <cell r="U1333">
            <v>30</v>
          </cell>
          <cell r="V1333" t="str">
            <v>underfunded</v>
          </cell>
        </row>
        <row r="1334">
          <cell r="D1334">
            <v>10115</v>
          </cell>
          <cell r="F1334" t="str">
            <v>canceled</v>
          </cell>
          <cell r="R1334" t="str">
            <v>wearables</v>
          </cell>
          <cell r="U1334">
            <v>30</v>
          </cell>
          <cell r="V1334" t="str">
            <v>underfunded</v>
          </cell>
        </row>
        <row r="1335">
          <cell r="D1335">
            <v>2500</v>
          </cell>
          <cell r="F1335" t="str">
            <v>canceled</v>
          </cell>
          <cell r="R1335" t="str">
            <v>wearables</v>
          </cell>
          <cell r="U1335">
            <v>30</v>
          </cell>
          <cell r="V1335" t="str">
            <v>underfunded</v>
          </cell>
        </row>
        <row r="1336">
          <cell r="D1336">
            <v>133000</v>
          </cell>
          <cell r="F1336" t="str">
            <v>canceled</v>
          </cell>
          <cell r="R1336" t="str">
            <v>wearables</v>
          </cell>
          <cell r="U1336">
            <v>30</v>
          </cell>
          <cell r="V1336" t="str">
            <v>underfunded</v>
          </cell>
        </row>
        <row r="1337">
          <cell r="D1337">
            <v>25000</v>
          </cell>
          <cell r="F1337" t="str">
            <v>canceled</v>
          </cell>
          <cell r="R1337" t="str">
            <v>wearables</v>
          </cell>
          <cell r="U1337">
            <v>30</v>
          </cell>
          <cell r="V1337" t="str">
            <v>underfunded</v>
          </cell>
        </row>
        <row r="1338">
          <cell r="D1338">
            <v>100000</v>
          </cell>
          <cell r="F1338" t="str">
            <v>canceled</v>
          </cell>
          <cell r="R1338" t="str">
            <v>wearables</v>
          </cell>
          <cell r="U1338">
            <v>35</v>
          </cell>
          <cell r="V1338" t="str">
            <v>underfunded</v>
          </cell>
        </row>
        <row r="1339">
          <cell r="D1339">
            <v>50000</v>
          </cell>
          <cell r="F1339" t="str">
            <v>canceled</v>
          </cell>
          <cell r="R1339" t="str">
            <v>wearables</v>
          </cell>
          <cell r="U1339">
            <v>30</v>
          </cell>
          <cell r="V1339" t="str">
            <v>underfunded</v>
          </cell>
        </row>
        <row r="1340">
          <cell r="D1340">
            <v>30000</v>
          </cell>
          <cell r="F1340" t="str">
            <v>canceled</v>
          </cell>
          <cell r="R1340" t="str">
            <v>wearables</v>
          </cell>
          <cell r="U1340">
            <v>30</v>
          </cell>
          <cell r="V1340" t="str">
            <v>underfunded</v>
          </cell>
        </row>
        <row r="1341">
          <cell r="D1341">
            <v>50000</v>
          </cell>
          <cell r="F1341" t="str">
            <v>canceled</v>
          </cell>
          <cell r="R1341" t="str">
            <v>wearables</v>
          </cell>
          <cell r="U1341">
            <v>45.041666666664241</v>
          </cell>
          <cell r="V1341" t="str">
            <v>underfunded</v>
          </cell>
        </row>
        <row r="1342">
          <cell r="D1342">
            <v>1680</v>
          </cell>
          <cell r="F1342" t="str">
            <v>canceled</v>
          </cell>
          <cell r="R1342" t="str">
            <v>wearables</v>
          </cell>
          <cell r="U1342">
            <v>30</v>
          </cell>
          <cell r="V1342" t="str">
            <v>underfunded</v>
          </cell>
        </row>
        <row r="1343">
          <cell r="D1343">
            <v>25000</v>
          </cell>
          <cell r="F1343" t="str">
            <v>canceled</v>
          </cell>
          <cell r="R1343" t="str">
            <v>wearables</v>
          </cell>
          <cell r="U1343">
            <v>32</v>
          </cell>
          <cell r="V1343" t="str">
            <v>underfunded</v>
          </cell>
        </row>
        <row r="1344">
          <cell r="D1344">
            <v>50000</v>
          </cell>
          <cell r="F1344" t="str">
            <v>canceled</v>
          </cell>
          <cell r="R1344" t="str">
            <v>wearables</v>
          </cell>
          <cell r="U1344">
            <v>30</v>
          </cell>
          <cell r="V1344" t="str">
            <v>underfunded</v>
          </cell>
        </row>
        <row r="1345">
          <cell r="D1345">
            <v>50000</v>
          </cell>
          <cell r="F1345" t="str">
            <v>canceled</v>
          </cell>
          <cell r="R1345" t="str">
            <v>wearables</v>
          </cell>
          <cell r="U1345">
            <v>58.639548611114151</v>
          </cell>
          <cell r="V1345" t="str">
            <v>funded</v>
          </cell>
        </row>
        <row r="1346">
          <cell r="D1346">
            <v>1500</v>
          </cell>
          <cell r="F1346" t="str">
            <v>successful</v>
          </cell>
          <cell r="R1346" t="str">
            <v>nonfiction</v>
          </cell>
          <cell r="U1346">
            <v>29</v>
          </cell>
          <cell r="V1346" t="str">
            <v>funded</v>
          </cell>
        </row>
        <row r="1347">
          <cell r="D1347">
            <v>300</v>
          </cell>
          <cell r="F1347" t="str">
            <v>successful</v>
          </cell>
          <cell r="R1347" t="str">
            <v>nonfiction</v>
          </cell>
          <cell r="U1347">
            <v>35</v>
          </cell>
          <cell r="V1347" t="str">
            <v>funded</v>
          </cell>
        </row>
        <row r="1348">
          <cell r="D1348">
            <v>4900</v>
          </cell>
          <cell r="F1348" t="str">
            <v>successful</v>
          </cell>
          <cell r="R1348" t="str">
            <v>nonfiction</v>
          </cell>
          <cell r="U1348">
            <v>30</v>
          </cell>
          <cell r="V1348" t="str">
            <v>funded</v>
          </cell>
        </row>
        <row r="1349">
          <cell r="D1349">
            <v>2500</v>
          </cell>
          <cell r="F1349" t="str">
            <v>successful</v>
          </cell>
          <cell r="R1349" t="str">
            <v>nonfiction</v>
          </cell>
          <cell r="U1349">
            <v>30</v>
          </cell>
          <cell r="V1349" t="str">
            <v>funded</v>
          </cell>
        </row>
        <row r="1350">
          <cell r="D1350">
            <v>5875</v>
          </cell>
          <cell r="F1350" t="str">
            <v>successful</v>
          </cell>
          <cell r="R1350" t="str">
            <v>nonfiction</v>
          </cell>
          <cell r="U1350">
            <v>28</v>
          </cell>
          <cell r="V1350" t="str">
            <v>funded</v>
          </cell>
        </row>
        <row r="1351">
          <cell r="D1351">
            <v>5000</v>
          </cell>
          <cell r="F1351" t="str">
            <v>successful</v>
          </cell>
          <cell r="R1351" t="str">
            <v>nonfiction</v>
          </cell>
          <cell r="U1351">
            <v>36.958391203705105</v>
          </cell>
          <cell r="V1351" t="str">
            <v>funded</v>
          </cell>
        </row>
        <row r="1352">
          <cell r="D1352">
            <v>5000</v>
          </cell>
          <cell r="F1352" t="str">
            <v>successful</v>
          </cell>
          <cell r="R1352" t="str">
            <v>nonfiction</v>
          </cell>
          <cell r="U1352">
            <v>30</v>
          </cell>
          <cell r="V1352" t="str">
            <v>funded</v>
          </cell>
        </row>
        <row r="1353">
          <cell r="D1353">
            <v>20000</v>
          </cell>
          <cell r="F1353" t="str">
            <v>successful</v>
          </cell>
          <cell r="R1353" t="str">
            <v>nonfiction</v>
          </cell>
          <cell r="U1353">
            <v>30</v>
          </cell>
          <cell r="V1353" t="str">
            <v>funded</v>
          </cell>
        </row>
        <row r="1354">
          <cell r="D1354">
            <v>10000</v>
          </cell>
          <cell r="F1354" t="str">
            <v>successful</v>
          </cell>
          <cell r="R1354" t="str">
            <v>nonfiction</v>
          </cell>
          <cell r="U1354">
            <v>51.587662037039991</v>
          </cell>
          <cell r="V1354" t="str">
            <v>funded</v>
          </cell>
        </row>
        <row r="1355">
          <cell r="D1355">
            <v>1000</v>
          </cell>
          <cell r="F1355" t="str">
            <v>successful</v>
          </cell>
          <cell r="R1355" t="str">
            <v>nonfiction</v>
          </cell>
          <cell r="U1355">
            <v>34.882083333330229</v>
          </cell>
          <cell r="V1355" t="str">
            <v>funded</v>
          </cell>
        </row>
        <row r="1356">
          <cell r="D1356">
            <v>1200</v>
          </cell>
          <cell r="F1356" t="str">
            <v>successful</v>
          </cell>
          <cell r="R1356" t="str">
            <v>nonfiction</v>
          </cell>
          <cell r="U1356">
            <v>30</v>
          </cell>
          <cell r="V1356" t="str">
            <v>funded</v>
          </cell>
        </row>
        <row r="1357">
          <cell r="D1357">
            <v>2500</v>
          </cell>
          <cell r="F1357" t="str">
            <v>successful</v>
          </cell>
          <cell r="R1357" t="str">
            <v>nonfiction</v>
          </cell>
          <cell r="U1357">
            <v>30.161979166667152</v>
          </cell>
          <cell r="V1357" t="str">
            <v>funded</v>
          </cell>
        </row>
        <row r="1358">
          <cell r="D1358">
            <v>3400</v>
          </cell>
          <cell r="F1358" t="str">
            <v>successful</v>
          </cell>
          <cell r="R1358" t="str">
            <v>nonfiction</v>
          </cell>
          <cell r="U1358">
            <v>30</v>
          </cell>
          <cell r="V1358" t="str">
            <v>funded</v>
          </cell>
        </row>
        <row r="1359">
          <cell r="D1359">
            <v>2000</v>
          </cell>
          <cell r="F1359" t="str">
            <v>successful</v>
          </cell>
          <cell r="R1359" t="str">
            <v>nonfiction</v>
          </cell>
          <cell r="U1359">
            <v>29.287071759259561</v>
          </cell>
          <cell r="V1359" t="str">
            <v>funded</v>
          </cell>
        </row>
        <row r="1360">
          <cell r="D1360">
            <v>3000</v>
          </cell>
          <cell r="F1360" t="str">
            <v>successful</v>
          </cell>
          <cell r="R1360" t="str">
            <v>nonfiction</v>
          </cell>
          <cell r="U1360">
            <v>30</v>
          </cell>
          <cell r="V1360" t="str">
            <v>funded</v>
          </cell>
        </row>
        <row r="1361">
          <cell r="D1361">
            <v>660</v>
          </cell>
          <cell r="F1361" t="str">
            <v>successful</v>
          </cell>
          <cell r="R1361" t="str">
            <v>nonfiction</v>
          </cell>
          <cell r="U1361">
            <v>62</v>
          </cell>
          <cell r="V1361" t="str">
            <v>funded</v>
          </cell>
        </row>
        <row r="1362">
          <cell r="D1362">
            <v>1500</v>
          </cell>
          <cell r="F1362" t="str">
            <v>successful</v>
          </cell>
          <cell r="R1362" t="str">
            <v>nonfiction</v>
          </cell>
          <cell r="U1362">
            <v>28</v>
          </cell>
          <cell r="V1362" t="str">
            <v>funded</v>
          </cell>
        </row>
        <row r="1363">
          <cell r="D1363">
            <v>6000</v>
          </cell>
          <cell r="F1363" t="str">
            <v>successful</v>
          </cell>
          <cell r="R1363" t="str">
            <v>nonfiction</v>
          </cell>
          <cell r="U1363">
            <v>30</v>
          </cell>
          <cell r="V1363" t="str">
            <v>funded</v>
          </cell>
        </row>
        <row r="1364">
          <cell r="D1364">
            <v>1000</v>
          </cell>
          <cell r="F1364" t="str">
            <v>successful</v>
          </cell>
          <cell r="R1364" t="str">
            <v>nonfiction</v>
          </cell>
          <cell r="U1364">
            <v>60</v>
          </cell>
          <cell r="V1364" t="str">
            <v>funded</v>
          </cell>
        </row>
        <row r="1365">
          <cell r="D1365">
            <v>200</v>
          </cell>
          <cell r="F1365" t="str">
            <v>successful</v>
          </cell>
          <cell r="R1365" t="str">
            <v>nonfiction</v>
          </cell>
          <cell r="U1365">
            <v>18.48857638888876</v>
          </cell>
          <cell r="V1365" t="str">
            <v>funded</v>
          </cell>
        </row>
        <row r="1366">
          <cell r="D1366">
            <v>42000</v>
          </cell>
          <cell r="F1366" t="str">
            <v>successful</v>
          </cell>
          <cell r="R1366" t="str">
            <v>rock</v>
          </cell>
          <cell r="U1366">
            <v>60.000000000007276</v>
          </cell>
          <cell r="V1366" t="str">
            <v>funded</v>
          </cell>
        </row>
        <row r="1367">
          <cell r="D1367">
            <v>7500</v>
          </cell>
          <cell r="F1367" t="str">
            <v>successful</v>
          </cell>
          <cell r="R1367" t="str">
            <v>rock</v>
          </cell>
          <cell r="U1367">
            <v>29.958333333335759</v>
          </cell>
          <cell r="V1367" t="str">
            <v>funded</v>
          </cell>
        </row>
        <row r="1368">
          <cell r="D1368">
            <v>7500</v>
          </cell>
          <cell r="F1368" t="str">
            <v>successful</v>
          </cell>
          <cell r="R1368" t="str">
            <v>rock</v>
          </cell>
          <cell r="U1368">
            <v>45.041666666671517</v>
          </cell>
          <cell r="V1368" t="str">
            <v>funded</v>
          </cell>
        </row>
        <row r="1369">
          <cell r="D1369">
            <v>5000</v>
          </cell>
          <cell r="F1369" t="str">
            <v>successful</v>
          </cell>
          <cell r="R1369" t="str">
            <v>rock</v>
          </cell>
          <cell r="U1369">
            <v>30.041666666664241</v>
          </cell>
          <cell r="V1369" t="str">
            <v>funded</v>
          </cell>
        </row>
        <row r="1370">
          <cell r="D1370">
            <v>5000</v>
          </cell>
          <cell r="F1370" t="str">
            <v>successful</v>
          </cell>
          <cell r="R1370" t="str">
            <v>rock</v>
          </cell>
          <cell r="U1370">
            <v>24</v>
          </cell>
          <cell r="V1370" t="str">
            <v>funded</v>
          </cell>
        </row>
        <row r="1371">
          <cell r="D1371">
            <v>32360</v>
          </cell>
          <cell r="F1371" t="str">
            <v>successful</v>
          </cell>
          <cell r="R1371" t="str">
            <v>rock</v>
          </cell>
          <cell r="U1371">
            <v>30</v>
          </cell>
          <cell r="V1371" t="str">
            <v>funded</v>
          </cell>
        </row>
        <row r="1372">
          <cell r="D1372">
            <v>1500</v>
          </cell>
          <cell r="F1372" t="str">
            <v>successful</v>
          </cell>
          <cell r="R1372" t="str">
            <v>rock</v>
          </cell>
          <cell r="U1372">
            <v>15</v>
          </cell>
          <cell r="V1372" t="str">
            <v>funded</v>
          </cell>
        </row>
        <row r="1373">
          <cell r="D1373">
            <v>6999</v>
          </cell>
          <cell r="F1373" t="str">
            <v>successful</v>
          </cell>
          <cell r="R1373" t="str">
            <v>rock</v>
          </cell>
          <cell r="U1373">
            <v>30</v>
          </cell>
          <cell r="V1373" t="str">
            <v>funded</v>
          </cell>
        </row>
        <row r="1374">
          <cell r="D1374">
            <v>500</v>
          </cell>
          <cell r="F1374" t="str">
            <v>successful</v>
          </cell>
          <cell r="R1374" t="str">
            <v>rock</v>
          </cell>
          <cell r="U1374">
            <v>30</v>
          </cell>
          <cell r="V1374" t="str">
            <v>funded</v>
          </cell>
        </row>
        <row r="1375">
          <cell r="D1375">
            <v>10000</v>
          </cell>
          <cell r="F1375" t="str">
            <v>successful</v>
          </cell>
          <cell r="R1375" t="str">
            <v>rock</v>
          </cell>
          <cell r="U1375">
            <v>30</v>
          </cell>
          <cell r="V1375" t="str">
            <v>funded</v>
          </cell>
        </row>
        <row r="1376">
          <cell r="D1376">
            <v>1500</v>
          </cell>
          <cell r="F1376" t="str">
            <v>successful</v>
          </cell>
          <cell r="R1376" t="str">
            <v>rock</v>
          </cell>
          <cell r="U1376">
            <v>29.958333333335759</v>
          </cell>
          <cell r="V1376" t="str">
            <v>funded</v>
          </cell>
        </row>
        <row r="1377">
          <cell r="D1377">
            <v>4000</v>
          </cell>
          <cell r="F1377" t="str">
            <v>successful</v>
          </cell>
          <cell r="R1377" t="str">
            <v>rock</v>
          </cell>
          <cell r="U1377">
            <v>30</v>
          </cell>
          <cell r="V1377" t="str">
            <v>funded</v>
          </cell>
        </row>
        <row r="1378">
          <cell r="D1378">
            <v>3700</v>
          </cell>
          <cell r="F1378" t="str">
            <v>successful</v>
          </cell>
          <cell r="R1378" t="str">
            <v>rock</v>
          </cell>
          <cell r="U1378">
            <v>30.041666666671517</v>
          </cell>
          <cell r="V1378" t="str">
            <v>funded</v>
          </cell>
        </row>
        <row r="1379">
          <cell r="D1379">
            <v>1300</v>
          </cell>
          <cell r="F1379" t="str">
            <v>successful</v>
          </cell>
          <cell r="R1379" t="str">
            <v>rock</v>
          </cell>
          <cell r="U1379">
            <v>21.954745370370802</v>
          </cell>
          <cell r="V1379" t="str">
            <v>funded</v>
          </cell>
        </row>
        <row r="1380">
          <cell r="D1380">
            <v>2000</v>
          </cell>
          <cell r="F1380" t="str">
            <v>successful</v>
          </cell>
          <cell r="R1380" t="str">
            <v>rock</v>
          </cell>
          <cell r="U1380">
            <v>15</v>
          </cell>
          <cell r="V1380" t="str">
            <v>funded</v>
          </cell>
        </row>
        <row r="1381">
          <cell r="D1381">
            <v>10000</v>
          </cell>
          <cell r="F1381" t="str">
            <v>successful</v>
          </cell>
          <cell r="R1381" t="str">
            <v>rock</v>
          </cell>
          <cell r="U1381">
            <v>30</v>
          </cell>
          <cell r="V1381" t="str">
            <v>funded</v>
          </cell>
        </row>
        <row r="1382">
          <cell r="D1382">
            <v>25</v>
          </cell>
          <cell r="F1382" t="str">
            <v>successful</v>
          </cell>
          <cell r="R1382" t="str">
            <v>rock</v>
          </cell>
          <cell r="U1382">
            <v>22.320532407407882</v>
          </cell>
          <cell r="V1382" t="str">
            <v>funded</v>
          </cell>
        </row>
        <row r="1383">
          <cell r="D1383">
            <v>5000</v>
          </cell>
          <cell r="F1383" t="str">
            <v>successful</v>
          </cell>
          <cell r="R1383" t="str">
            <v>rock</v>
          </cell>
          <cell r="U1383">
            <v>30</v>
          </cell>
          <cell r="V1383" t="str">
            <v>funded</v>
          </cell>
        </row>
        <row r="1384">
          <cell r="D1384">
            <v>8000</v>
          </cell>
          <cell r="F1384" t="str">
            <v>successful</v>
          </cell>
          <cell r="R1384" t="str">
            <v>rock</v>
          </cell>
          <cell r="U1384">
            <v>30</v>
          </cell>
          <cell r="V1384" t="str">
            <v>funded</v>
          </cell>
        </row>
        <row r="1385">
          <cell r="D1385">
            <v>2200</v>
          </cell>
          <cell r="F1385" t="str">
            <v>successful</v>
          </cell>
          <cell r="R1385" t="str">
            <v>rock</v>
          </cell>
          <cell r="U1385">
            <v>20</v>
          </cell>
          <cell r="V1385" t="str">
            <v>funded</v>
          </cell>
        </row>
        <row r="1386">
          <cell r="D1386">
            <v>3500</v>
          </cell>
          <cell r="F1386" t="str">
            <v>successful</v>
          </cell>
          <cell r="R1386" t="str">
            <v>rock</v>
          </cell>
          <cell r="U1386">
            <v>30</v>
          </cell>
          <cell r="V1386" t="str">
            <v>funded</v>
          </cell>
        </row>
        <row r="1387">
          <cell r="D1387">
            <v>8000</v>
          </cell>
          <cell r="F1387" t="str">
            <v>successful</v>
          </cell>
          <cell r="R1387" t="str">
            <v>rock</v>
          </cell>
          <cell r="U1387">
            <v>55.818738425921765</v>
          </cell>
          <cell r="V1387" t="str">
            <v>funded</v>
          </cell>
        </row>
        <row r="1388">
          <cell r="D1388">
            <v>400</v>
          </cell>
          <cell r="F1388" t="str">
            <v>successful</v>
          </cell>
          <cell r="R1388" t="str">
            <v>rock</v>
          </cell>
          <cell r="U1388">
            <v>30</v>
          </cell>
          <cell r="V1388" t="str">
            <v>funded</v>
          </cell>
        </row>
        <row r="1389">
          <cell r="D1389">
            <v>4000</v>
          </cell>
          <cell r="F1389" t="str">
            <v>successful</v>
          </cell>
          <cell r="R1389" t="str">
            <v>rock</v>
          </cell>
          <cell r="U1389">
            <v>31.266261574070086</v>
          </cell>
          <cell r="V1389" t="str">
            <v>funded</v>
          </cell>
        </row>
        <row r="1390">
          <cell r="D1390">
            <v>5000</v>
          </cell>
          <cell r="F1390" t="str">
            <v>successful</v>
          </cell>
          <cell r="R1390" t="str">
            <v>rock</v>
          </cell>
          <cell r="U1390">
            <v>26.061608796291694</v>
          </cell>
          <cell r="V1390" t="str">
            <v>funded</v>
          </cell>
        </row>
        <row r="1391">
          <cell r="D1391">
            <v>500</v>
          </cell>
          <cell r="F1391" t="str">
            <v>successful</v>
          </cell>
          <cell r="R1391" t="str">
            <v>rock</v>
          </cell>
          <cell r="U1391">
            <v>30</v>
          </cell>
          <cell r="V1391" t="str">
            <v>funded</v>
          </cell>
        </row>
        <row r="1392">
          <cell r="D1392">
            <v>2800</v>
          </cell>
          <cell r="F1392" t="str">
            <v>successful</v>
          </cell>
          <cell r="R1392" t="str">
            <v>rock</v>
          </cell>
          <cell r="U1392">
            <v>33.913356481483788</v>
          </cell>
          <cell r="V1392" t="str">
            <v>funded</v>
          </cell>
        </row>
        <row r="1393">
          <cell r="D1393">
            <v>500</v>
          </cell>
          <cell r="F1393" t="str">
            <v>successful</v>
          </cell>
          <cell r="R1393" t="str">
            <v>rock</v>
          </cell>
          <cell r="U1393">
            <v>44.556967592594447</v>
          </cell>
          <cell r="V1393" t="str">
            <v>funded</v>
          </cell>
        </row>
        <row r="1394">
          <cell r="D1394">
            <v>2500</v>
          </cell>
          <cell r="F1394" t="str">
            <v>successful</v>
          </cell>
          <cell r="R1394" t="str">
            <v>rock</v>
          </cell>
          <cell r="U1394">
            <v>31</v>
          </cell>
          <cell r="V1394" t="str">
            <v>funded</v>
          </cell>
        </row>
        <row r="1395">
          <cell r="D1395">
            <v>10000</v>
          </cell>
          <cell r="F1395" t="str">
            <v>successful</v>
          </cell>
          <cell r="R1395" t="str">
            <v>rock</v>
          </cell>
          <cell r="U1395">
            <v>30</v>
          </cell>
          <cell r="V1395" t="str">
            <v>funded</v>
          </cell>
        </row>
        <row r="1396">
          <cell r="D1396">
            <v>750</v>
          </cell>
          <cell r="F1396" t="str">
            <v>successful</v>
          </cell>
          <cell r="R1396" t="str">
            <v>rock</v>
          </cell>
          <cell r="U1396">
            <v>42.980023148149485</v>
          </cell>
          <cell r="V1396" t="str">
            <v>funded</v>
          </cell>
        </row>
        <row r="1397">
          <cell r="D1397">
            <v>3500</v>
          </cell>
          <cell r="F1397" t="str">
            <v>successful</v>
          </cell>
          <cell r="R1397" t="str">
            <v>rock</v>
          </cell>
          <cell r="U1397">
            <v>30</v>
          </cell>
          <cell r="V1397" t="str">
            <v>funded</v>
          </cell>
        </row>
        <row r="1398">
          <cell r="D1398">
            <v>6000</v>
          </cell>
          <cell r="F1398" t="str">
            <v>successful</v>
          </cell>
          <cell r="R1398" t="str">
            <v>rock</v>
          </cell>
          <cell r="U1398">
            <v>30</v>
          </cell>
          <cell r="V1398" t="str">
            <v>funded</v>
          </cell>
        </row>
        <row r="1399">
          <cell r="D1399">
            <v>10000</v>
          </cell>
          <cell r="F1399" t="str">
            <v>successful</v>
          </cell>
          <cell r="R1399" t="str">
            <v>rock</v>
          </cell>
          <cell r="U1399">
            <v>29.970254629632109</v>
          </cell>
          <cell r="V1399" t="str">
            <v>funded</v>
          </cell>
        </row>
        <row r="1400">
          <cell r="D1400">
            <v>4400</v>
          </cell>
          <cell r="F1400" t="str">
            <v>successful</v>
          </cell>
          <cell r="R1400" t="str">
            <v>rock</v>
          </cell>
          <cell r="U1400">
            <v>30</v>
          </cell>
          <cell r="V1400" t="str">
            <v>funded</v>
          </cell>
        </row>
        <row r="1401">
          <cell r="D1401">
            <v>9000</v>
          </cell>
          <cell r="F1401" t="str">
            <v>successful</v>
          </cell>
          <cell r="R1401" t="str">
            <v>rock</v>
          </cell>
          <cell r="U1401">
            <v>30</v>
          </cell>
          <cell r="V1401" t="str">
            <v>funded</v>
          </cell>
        </row>
        <row r="1402">
          <cell r="D1402">
            <v>350</v>
          </cell>
          <cell r="F1402" t="str">
            <v>successful</v>
          </cell>
          <cell r="R1402" t="str">
            <v>rock</v>
          </cell>
          <cell r="U1402">
            <v>34.888043981482042</v>
          </cell>
          <cell r="V1402" t="str">
            <v>funded</v>
          </cell>
        </row>
        <row r="1403">
          <cell r="D1403">
            <v>2500</v>
          </cell>
          <cell r="F1403" t="str">
            <v>successful</v>
          </cell>
          <cell r="R1403" t="str">
            <v>rock</v>
          </cell>
          <cell r="U1403">
            <v>21</v>
          </cell>
          <cell r="V1403" t="str">
            <v>funded</v>
          </cell>
        </row>
        <row r="1404">
          <cell r="D1404">
            <v>2500</v>
          </cell>
          <cell r="F1404" t="str">
            <v>successful</v>
          </cell>
          <cell r="R1404" t="str">
            <v>rock</v>
          </cell>
          <cell r="U1404">
            <v>59.958333333343035</v>
          </cell>
          <cell r="V1404" t="str">
            <v>funded</v>
          </cell>
        </row>
        <row r="1405">
          <cell r="D1405">
            <v>4000</v>
          </cell>
          <cell r="F1405" t="str">
            <v>successful</v>
          </cell>
          <cell r="R1405" t="str">
            <v>rock</v>
          </cell>
          <cell r="U1405">
            <v>30</v>
          </cell>
          <cell r="V1405" t="str">
            <v>funded</v>
          </cell>
        </row>
        <row r="1406">
          <cell r="D1406">
            <v>14500</v>
          </cell>
          <cell r="F1406" t="str">
            <v>failed</v>
          </cell>
          <cell r="R1406" t="str">
            <v>translations</v>
          </cell>
          <cell r="U1406">
            <v>25</v>
          </cell>
          <cell r="V1406" t="str">
            <v>underfunded</v>
          </cell>
        </row>
        <row r="1407">
          <cell r="D1407">
            <v>25000</v>
          </cell>
          <cell r="F1407" t="str">
            <v>failed</v>
          </cell>
          <cell r="R1407" t="str">
            <v>translations</v>
          </cell>
          <cell r="U1407">
            <v>30.041666666664241</v>
          </cell>
          <cell r="V1407" t="str">
            <v>underfunded</v>
          </cell>
        </row>
        <row r="1408">
          <cell r="D1408">
            <v>12000</v>
          </cell>
          <cell r="F1408" t="str">
            <v>failed</v>
          </cell>
          <cell r="R1408" t="str">
            <v>translations</v>
          </cell>
          <cell r="U1408">
            <v>52.983715277783631</v>
          </cell>
          <cell r="V1408" t="str">
            <v>underfunded</v>
          </cell>
        </row>
        <row r="1409">
          <cell r="D1409">
            <v>3000</v>
          </cell>
          <cell r="F1409" t="str">
            <v>failed</v>
          </cell>
          <cell r="R1409" t="str">
            <v>translations</v>
          </cell>
          <cell r="U1409">
            <v>25</v>
          </cell>
          <cell r="V1409" t="str">
            <v>underfunded</v>
          </cell>
        </row>
        <row r="1410">
          <cell r="D1410">
            <v>1000</v>
          </cell>
          <cell r="F1410" t="str">
            <v>failed</v>
          </cell>
          <cell r="R1410" t="str">
            <v>translations</v>
          </cell>
          <cell r="U1410">
            <v>30.041666666671517</v>
          </cell>
          <cell r="V1410" t="str">
            <v>underfunded</v>
          </cell>
        </row>
        <row r="1411">
          <cell r="D1411">
            <v>4000</v>
          </cell>
          <cell r="F1411" t="str">
            <v>failed</v>
          </cell>
          <cell r="R1411" t="str">
            <v>translations</v>
          </cell>
          <cell r="U1411">
            <v>60.041666666664241</v>
          </cell>
          <cell r="V1411" t="str">
            <v>underfunded</v>
          </cell>
        </row>
        <row r="1412">
          <cell r="D1412">
            <v>6000</v>
          </cell>
          <cell r="F1412" t="str">
            <v>failed</v>
          </cell>
          <cell r="R1412" t="str">
            <v>translations</v>
          </cell>
          <cell r="U1412">
            <v>45</v>
          </cell>
          <cell r="V1412" t="str">
            <v>underfunded</v>
          </cell>
        </row>
        <row r="1413">
          <cell r="D1413">
            <v>3000</v>
          </cell>
          <cell r="F1413" t="str">
            <v>failed</v>
          </cell>
          <cell r="R1413" t="str">
            <v>translations</v>
          </cell>
          <cell r="U1413">
            <v>28</v>
          </cell>
          <cell r="V1413" t="str">
            <v>underfunded</v>
          </cell>
        </row>
        <row r="1414">
          <cell r="D1414">
            <v>7000</v>
          </cell>
          <cell r="F1414" t="str">
            <v>failed</v>
          </cell>
          <cell r="R1414" t="str">
            <v>translations</v>
          </cell>
          <cell r="U1414">
            <v>30</v>
          </cell>
          <cell r="V1414" t="str">
            <v>underfunded</v>
          </cell>
        </row>
        <row r="1415">
          <cell r="D1415">
            <v>2000</v>
          </cell>
          <cell r="F1415" t="str">
            <v>failed</v>
          </cell>
          <cell r="R1415" t="str">
            <v>translations</v>
          </cell>
          <cell r="U1415">
            <v>60</v>
          </cell>
          <cell r="V1415" t="str">
            <v>underfunded</v>
          </cell>
        </row>
        <row r="1416">
          <cell r="D1416">
            <v>500</v>
          </cell>
          <cell r="F1416" t="str">
            <v>failed</v>
          </cell>
          <cell r="R1416" t="str">
            <v>translations</v>
          </cell>
          <cell r="U1416">
            <v>30</v>
          </cell>
          <cell r="V1416" t="str">
            <v>underfunded</v>
          </cell>
        </row>
        <row r="1417">
          <cell r="D1417">
            <v>4400</v>
          </cell>
          <cell r="F1417" t="str">
            <v>failed</v>
          </cell>
          <cell r="R1417" t="str">
            <v>translations</v>
          </cell>
          <cell r="U1417">
            <v>40</v>
          </cell>
          <cell r="V1417" t="str">
            <v>underfunded</v>
          </cell>
        </row>
        <row r="1418">
          <cell r="D1418">
            <v>50000</v>
          </cell>
          <cell r="F1418" t="str">
            <v>failed</v>
          </cell>
          <cell r="R1418" t="str">
            <v>translations</v>
          </cell>
          <cell r="U1418">
            <v>30.041666666664241</v>
          </cell>
          <cell r="V1418" t="str">
            <v>underfunded</v>
          </cell>
        </row>
        <row r="1419">
          <cell r="D1419">
            <v>4500</v>
          </cell>
          <cell r="F1419" t="str">
            <v>failed</v>
          </cell>
          <cell r="R1419" t="str">
            <v>translations</v>
          </cell>
          <cell r="U1419">
            <v>30.315810185187729</v>
          </cell>
          <cell r="V1419" t="str">
            <v>underfunded</v>
          </cell>
        </row>
        <row r="1420">
          <cell r="D1420">
            <v>3000</v>
          </cell>
          <cell r="F1420" t="str">
            <v>failed</v>
          </cell>
          <cell r="R1420" t="str">
            <v>translations</v>
          </cell>
          <cell r="U1420">
            <v>30</v>
          </cell>
          <cell r="V1420" t="str">
            <v>underfunded</v>
          </cell>
        </row>
        <row r="1421">
          <cell r="D1421">
            <v>6300</v>
          </cell>
          <cell r="F1421" t="str">
            <v>failed</v>
          </cell>
          <cell r="R1421" t="str">
            <v>translations</v>
          </cell>
          <cell r="U1421">
            <v>30</v>
          </cell>
          <cell r="V1421" t="str">
            <v>underfunded</v>
          </cell>
        </row>
        <row r="1422">
          <cell r="D1422">
            <v>110</v>
          </cell>
          <cell r="F1422" t="str">
            <v>failed</v>
          </cell>
          <cell r="R1422" t="str">
            <v>translations</v>
          </cell>
          <cell r="U1422">
            <v>25</v>
          </cell>
          <cell r="V1422" t="str">
            <v>underfunded</v>
          </cell>
        </row>
        <row r="1423">
          <cell r="D1423">
            <v>200000</v>
          </cell>
          <cell r="F1423" t="str">
            <v>failed</v>
          </cell>
          <cell r="R1423" t="str">
            <v>translations</v>
          </cell>
          <cell r="U1423">
            <v>30</v>
          </cell>
          <cell r="V1423" t="str">
            <v>underfunded</v>
          </cell>
        </row>
        <row r="1424">
          <cell r="D1424">
            <v>25000</v>
          </cell>
          <cell r="F1424" t="str">
            <v>failed</v>
          </cell>
          <cell r="R1424" t="str">
            <v>translations</v>
          </cell>
          <cell r="U1424">
            <v>30</v>
          </cell>
          <cell r="V1424" t="str">
            <v>underfunded</v>
          </cell>
        </row>
        <row r="1425">
          <cell r="D1425">
            <v>30000</v>
          </cell>
          <cell r="F1425" t="str">
            <v>failed</v>
          </cell>
          <cell r="R1425" t="str">
            <v>translations</v>
          </cell>
          <cell r="U1425">
            <v>30</v>
          </cell>
          <cell r="V1425" t="str">
            <v>underfunded</v>
          </cell>
        </row>
        <row r="1426">
          <cell r="D1426">
            <v>7500</v>
          </cell>
          <cell r="F1426" t="str">
            <v>failed</v>
          </cell>
          <cell r="R1426" t="str">
            <v>translations</v>
          </cell>
          <cell r="U1426">
            <v>13.041666666671517</v>
          </cell>
          <cell r="V1426" t="str">
            <v>underfunded</v>
          </cell>
        </row>
        <row r="1427">
          <cell r="D1427">
            <v>13000</v>
          </cell>
          <cell r="F1427" t="str">
            <v>failed</v>
          </cell>
          <cell r="R1427" t="str">
            <v>translations</v>
          </cell>
          <cell r="U1427">
            <v>30</v>
          </cell>
          <cell r="V1427" t="str">
            <v>underfunded</v>
          </cell>
        </row>
        <row r="1428">
          <cell r="D1428">
            <v>1000</v>
          </cell>
          <cell r="F1428" t="str">
            <v>failed</v>
          </cell>
          <cell r="R1428" t="str">
            <v>translations</v>
          </cell>
          <cell r="U1428">
            <v>60</v>
          </cell>
          <cell r="V1428" t="str">
            <v>underfunded</v>
          </cell>
        </row>
        <row r="1429">
          <cell r="D1429">
            <v>5000</v>
          </cell>
          <cell r="F1429" t="str">
            <v>failed</v>
          </cell>
          <cell r="R1429" t="str">
            <v>translations</v>
          </cell>
          <cell r="U1429">
            <v>30</v>
          </cell>
          <cell r="V1429" t="str">
            <v>underfunded</v>
          </cell>
        </row>
        <row r="1430">
          <cell r="D1430">
            <v>1000</v>
          </cell>
          <cell r="F1430" t="str">
            <v>failed</v>
          </cell>
          <cell r="R1430" t="str">
            <v>translations</v>
          </cell>
          <cell r="U1430">
            <v>29.958333333328483</v>
          </cell>
          <cell r="V1430" t="str">
            <v>underfunded</v>
          </cell>
        </row>
        <row r="1431">
          <cell r="D1431">
            <v>10000</v>
          </cell>
          <cell r="F1431" t="str">
            <v>failed</v>
          </cell>
          <cell r="R1431" t="str">
            <v>translations</v>
          </cell>
          <cell r="U1431">
            <v>30</v>
          </cell>
          <cell r="V1431" t="str">
            <v>underfunded</v>
          </cell>
        </row>
        <row r="1432">
          <cell r="D1432">
            <v>5000</v>
          </cell>
          <cell r="F1432" t="str">
            <v>failed</v>
          </cell>
          <cell r="R1432" t="str">
            <v>translations</v>
          </cell>
          <cell r="U1432">
            <v>31</v>
          </cell>
          <cell r="V1432" t="str">
            <v>underfunded</v>
          </cell>
        </row>
        <row r="1433">
          <cell r="D1433">
            <v>17000</v>
          </cell>
          <cell r="F1433" t="str">
            <v>failed</v>
          </cell>
          <cell r="R1433" t="str">
            <v>translations</v>
          </cell>
          <cell r="U1433">
            <v>30.041666666671517</v>
          </cell>
          <cell r="V1433" t="str">
            <v>underfunded</v>
          </cell>
        </row>
        <row r="1434">
          <cell r="D1434">
            <v>40000</v>
          </cell>
          <cell r="F1434" t="str">
            <v>failed</v>
          </cell>
          <cell r="R1434" t="str">
            <v>translations</v>
          </cell>
          <cell r="U1434">
            <v>30</v>
          </cell>
          <cell r="V1434" t="str">
            <v>underfunded</v>
          </cell>
        </row>
        <row r="1435">
          <cell r="D1435">
            <v>12000</v>
          </cell>
          <cell r="F1435" t="str">
            <v>failed</v>
          </cell>
          <cell r="R1435" t="str">
            <v>translations</v>
          </cell>
          <cell r="U1435">
            <v>40.832465277773736</v>
          </cell>
          <cell r="V1435" t="str">
            <v>underfunded</v>
          </cell>
        </row>
        <row r="1436">
          <cell r="D1436">
            <v>82000</v>
          </cell>
          <cell r="F1436" t="str">
            <v>failed</v>
          </cell>
          <cell r="R1436" t="str">
            <v>translations</v>
          </cell>
          <cell r="U1436">
            <v>20.85789351852145</v>
          </cell>
          <cell r="V1436" t="str">
            <v>underfunded</v>
          </cell>
        </row>
        <row r="1437">
          <cell r="D1437">
            <v>15000</v>
          </cell>
          <cell r="F1437" t="str">
            <v>failed</v>
          </cell>
          <cell r="R1437" t="str">
            <v>translations</v>
          </cell>
          <cell r="U1437">
            <v>30</v>
          </cell>
          <cell r="V1437" t="str">
            <v>underfunded</v>
          </cell>
        </row>
        <row r="1438">
          <cell r="D1438">
            <v>10000</v>
          </cell>
          <cell r="F1438" t="str">
            <v>failed</v>
          </cell>
          <cell r="R1438" t="str">
            <v>translations</v>
          </cell>
          <cell r="U1438">
            <v>30</v>
          </cell>
          <cell r="V1438" t="str">
            <v>underfunded</v>
          </cell>
        </row>
        <row r="1439">
          <cell r="D1439">
            <v>3000</v>
          </cell>
          <cell r="F1439" t="str">
            <v>failed</v>
          </cell>
          <cell r="R1439" t="str">
            <v>translations</v>
          </cell>
          <cell r="U1439">
            <v>36.675937500003783</v>
          </cell>
          <cell r="V1439" t="str">
            <v>underfunded</v>
          </cell>
        </row>
        <row r="1440">
          <cell r="D1440">
            <v>20000</v>
          </cell>
          <cell r="F1440" t="str">
            <v>failed</v>
          </cell>
          <cell r="R1440" t="str">
            <v>translations</v>
          </cell>
          <cell r="U1440">
            <v>29.708344907405262</v>
          </cell>
          <cell r="V1440" t="str">
            <v>underfunded</v>
          </cell>
        </row>
        <row r="1441">
          <cell r="D1441">
            <v>2725</v>
          </cell>
          <cell r="F1441" t="str">
            <v>failed</v>
          </cell>
          <cell r="R1441" t="str">
            <v>translations</v>
          </cell>
          <cell r="U1441">
            <v>30</v>
          </cell>
          <cell r="V1441" t="str">
            <v>underfunded</v>
          </cell>
        </row>
        <row r="1442">
          <cell r="D1442">
            <v>13000</v>
          </cell>
          <cell r="F1442" t="str">
            <v>failed</v>
          </cell>
          <cell r="R1442" t="str">
            <v>translations</v>
          </cell>
          <cell r="U1442">
            <v>30</v>
          </cell>
          <cell r="V1442" t="str">
            <v>underfunded</v>
          </cell>
        </row>
        <row r="1443">
          <cell r="D1443">
            <v>180000</v>
          </cell>
          <cell r="F1443" t="str">
            <v>failed</v>
          </cell>
          <cell r="R1443" t="str">
            <v>translations</v>
          </cell>
          <cell r="U1443">
            <v>60</v>
          </cell>
          <cell r="V1443" t="str">
            <v>underfunded</v>
          </cell>
        </row>
        <row r="1444">
          <cell r="D1444">
            <v>1500</v>
          </cell>
          <cell r="F1444" t="str">
            <v>failed</v>
          </cell>
          <cell r="R1444" t="str">
            <v>translations</v>
          </cell>
          <cell r="U1444">
            <v>30</v>
          </cell>
          <cell r="V1444" t="str">
            <v>underfunded</v>
          </cell>
        </row>
        <row r="1445">
          <cell r="D1445">
            <v>13000</v>
          </cell>
          <cell r="F1445" t="str">
            <v>failed</v>
          </cell>
          <cell r="R1445" t="str">
            <v>translations</v>
          </cell>
          <cell r="U1445">
            <v>30</v>
          </cell>
          <cell r="V1445" t="str">
            <v>underfunded</v>
          </cell>
        </row>
        <row r="1446">
          <cell r="D1446">
            <v>4950</v>
          </cell>
          <cell r="F1446" t="str">
            <v>failed</v>
          </cell>
          <cell r="R1446" t="str">
            <v>translations</v>
          </cell>
          <cell r="U1446">
            <v>60</v>
          </cell>
          <cell r="V1446" t="str">
            <v>underfunded</v>
          </cell>
        </row>
        <row r="1447">
          <cell r="D1447">
            <v>130000</v>
          </cell>
          <cell r="F1447" t="str">
            <v>failed</v>
          </cell>
          <cell r="R1447" t="str">
            <v>translations</v>
          </cell>
          <cell r="U1447">
            <v>30</v>
          </cell>
          <cell r="V1447" t="str">
            <v>underfunded</v>
          </cell>
        </row>
        <row r="1448">
          <cell r="D1448">
            <v>900</v>
          </cell>
          <cell r="F1448" t="str">
            <v>failed</v>
          </cell>
          <cell r="R1448" t="str">
            <v>translations</v>
          </cell>
          <cell r="U1448">
            <v>20</v>
          </cell>
          <cell r="V1448" t="str">
            <v>underfunded</v>
          </cell>
        </row>
        <row r="1449">
          <cell r="D1449">
            <v>500000</v>
          </cell>
          <cell r="F1449" t="str">
            <v>failed</v>
          </cell>
          <cell r="R1449" t="str">
            <v>translations</v>
          </cell>
          <cell r="U1449">
            <v>30</v>
          </cell>
          <cell r="V1449" t="str">
            <v>underfunded</v>
          </cell>
        </row>
        <row r="1450">
          <cell r="D1450">
            <v>200000</v>
          </cell>
          <cell r="F1450" t="str">
            <v>failed</v>
          </cell>
          <cell r="R1450" t="str">
            <v>translations</v>
          </cell>
          <cell r="U1450">
            <v>30.289143518522906</v>
          </cell>
          <cell r="V1450" t="str">
            <v>underfunded</v>
          </cell>
        </row>
        <row r="1451">
          <cell r="D1451">
            <v>8888</v>
          </cell>
          <cell r="F1451" t="str">
            <v>failed</v>
          </cell>
          <cell r="R1451" t="str">
            <v>translations</v>
          </cell>
          <cell r="U1451">
            <v>48</v>
          </cell>
          <cell r="V1451" t="str">
            <v>underfunded</v>
          </cell>
        </row>
        <row r="1452">
          <cell r="D1452">
            <v>100000</v>
          </cell>
          <cell r="F1452" t="str">
            <v>failed</v>
          </cell>
          <cell r="R1452" t="str">
            <v>translations</v>
          </cell>
          <cell r="U1452">
            <v>30</v>
          </cell>
          <cell r="V1452" t="str">
            <v>underfunded</v>
          </cell>
        </row>
        <row r="1453">
          <cell r="D1453">
            <v>18950</v>
          </cell>
          <cell r="F1453" t="str">
            <v>canceled</v>
          </cell>
          <cell r="R1453" t="str">
            <v>translations</v>
          </cell>
          <cell r="U1453">
            <v>30.041666666664241</v>
          </cell>
          <cell r="V1453" t="str">
            <v>underfunded</v>
          </cell>
        </row>
        <row r="1454">
          <cell r="D1454">
            <v>14000</v>
          </cell>
          <cell r="F1454" t="str">
            <v>canceled</v>
          </cell>
          <cell r="R1454" t="str">
            <v>translations</v>
          </cell>
          <cell r="U1454">
            <v>30</v>
          </cell>
          <cell r="V1454" t="str">
            <v>underfunded</v>
          </cell>
        </row>
        <row r="1455">
          <cell r="D1455">
            <v>25000</v>
          </cell>
          <cell r="F1455" t="str">
            <v>canceled</v>
          </cell>
          <cell r="R1455" t="str">
            <v>translations</v>
          </cell>
          <cell r="U1455">
            <v>44.958333333335759</v>
          </cell>
          <cell r="V1455" t="str">
            <v>underfunded</v>
          </cell>
        </row>
        <row r="1456">
          <cell r="D1456">
            <v>1750</v>
          </cell>
          <cell r="F1456" t="str">
            <v>canceled</v>
          </cell>
          <cell r="R1456" t="str">
            <v>translations</v>
          </cell>
          <cell r="U1456">
            <v>21.049305555556202</v>
          </cell>
          <cell r="V1456" t="str">
            <v>underfunded</v>
          </cell>
        </row>
        <row r="1457">
          <cell r="D1457">
            <v>15000</v>
          </cell>
          <cell r="F1457" t="str">
            <v>canceled</v>
          </cell>
          <cell r="R1457" t="str">
            <v>translations</v>
          </cell>
          <cell r="U1457">
            <v>54.896064814813144</v>
          </cell>
          <cell r="V1457" t="str">
            <v>underfunded</v>
          </cell>
        </row>
        <row r="1458">
          <cell r="D1458">
            <v>5000</v>
          </cell>
          <cell r="F1458" t="str">
            <v>canceled</v>
          </cell>
          <cell r="R1458" t="str">
            <v>translations</v>
          </cell>
          <cell r="U1458">
            <v>30</v>
          </cell>
          <cell r="V1458" t="str">
            <v>underfunded</v>
          </cell>
        </row>
        <row r="1459">
          <cell r="D1459">
            <v>6000</v>
          </cell>
          <cell r="F1459" t="str">
            <v>canceled</v>
          </cell>
          <cell r="R1459" t="str">
            <v>translations</v>
          </cell>
          <cell r="U1459">
            <v>30.041666666671517</v>
          </cell>
          <cell r="V1459" t="str">
            <v>underfunded</v>
          </cell>
        </row>
        <row r="1460">
          <cell r="D1460">
            <v>5000</v>
          </cell>
          <cell r="F1460" t="str">
            <v>canceled</v>
          </cell>
          <cell r="R1460" t="str">
            <v>translations</v>
          </cell>
          <cell r="U1460">
            <v>30.461111111108039</v>
          </cell>
          <cell r="V1460" t="str">
            <v>underfunded</v>
          </cell>
        </row>
        <row r="1461">
          <cell r="D1461">
            <v>37000</v>
          </cell>
          <cell r="F1461" t="str">
            <v>canceled</v>
          </cell>
          <cell r="R1461" t="str">
            <v>translations</v>
          </cell>
          <cell r="U1461">
            <v>28.520879629628325</v>
          </cell>
          <cell r="V1461" t="str">
            <v>underfunded</v>
          </cell>
        </row>
        <row r="1462">
          <cell r="D1462">
            <v>25000000</v>
          </cell>
          <cell r="F1462" t="str">
            <v>canceled</v>
          </cell>
          <cell r="R1462" t="str">
            <v>translations</v>
          </cell>
          <cell r="U1462">
            <v>58.092615740737529</v>
          </cell>
          <cell r="V1462" t="str">
            <v>underfunded</v>
          </cell>
        </row>
        <row r="1463">
          <cell r="D1463">
            <v>15000</v>
          </cell>
          <cell r="F1463" t="str">
            <v>successful</v>
          </cell>
          <cell r="R1463" t="str">
            <v>radio &amp; podcasts</v>
          </cell>
          <cell r="U1463">
            <v>33.354699074072414</v>
          </cell>
          <cell r="V1463" t="str">
            <v>funded</v>
          </cell>
        </row>
        <row r="1464">
          <cell r="D1464">
            <v>4000</v>
          </cell>
          <cell r="F1464" t="str">
            <v>successful</v>
          </cell>
          <cell r="R1464" t="str">
            <v>radio &amp; podcasts</v>
          </cell>
          <cell r="U1464">
            <v>30</v>
          </cell>
          <cell r="V1464" t="str">
            <v>funded</v>
          </cell>
        </row>
        <row r="1465">
          <cell r="D1465">
            <v>600</v>
          </cell>
          <cell r="F1465" t="str">
            <v>successful</v>
          </cell>
          <cell r="R1465" t="str">
            <v>radio &amp; podcasts</v>
          </cell>
          <cell r="U1465">
            <v>44.958333333335759</v>
          </cell>
          <cell r="V1465" t="str">
            <v>funded</v>
          </cell>
        </row>
        <row r="1466">
          <cell r="D1466">
            <v>5000</v>
          </cell>
          <cell r="F1466" t="str">
            <v>successful</v>
          </cell>
          <cell r="R1466" t="str">
            <v>radio &amp; podcasts</v>
          </cell>
          <cell r="U1466">
            <v>30</v>
          </cell>
          <cell r="V1466" t="str">
            <v>funded</v>
          </cell>
        </row>
        <row r="1467">
          <cell r="D1467">
            <v>30000</v>
          </cell>
          <cell r="F1467" t="str">
            <v>successful</v>
          </cell>
          <cell r="R1467" t="str">
            <v>radio &amp; podcasts</v>
          </cell>
          <cell r="U1467">
            <v>30.390601851853717</v>
          </cell>
          <cell r="V1467" t="str">
            <v>funded</v>
          </cell>
        </row>
        <row r="1468">
          <cell r="D1468">
            <v>16000</v>
          </cell>
          <cell r="F1468" t="str">
            <v>successful</v>
          </cell>
          <cell r="R1468" t="str">
            <v>radio &amp; podcasts</v>
          </cell>
          <cell r="U1468">
            <v>41.036273148143664</v>
          </cell>
          <cell r="V1468" t="str">
            <v>funded</v>
          </cell>
        </row>
        <row r="1469">
          <cell r="D1469">
            <v>40000</v>
          </cell>
          <cell r="F1469" t="str">
            <v>successful</v>
          </cell>
          <cell r="R1469" t="str">
            <v>radio &amp; podcasts</v>
          </cell>
          <cell r="U1469">
            <v>59.958333333335759</v>
          </cell>
          <cell r="V1469" t="str">
            <v>funded</v>
          </cell>
        </row>
        <row r="1470">
          <cell r="D1470">
            <v>9500</v>
          </cell>
          <cell r="F1470" t="str">
            <v>successful</v>
          </cell>
          <cell r="R1470" t="str">
            <v>radio &amp; podcasts</v>
          </cell>
          <cell r="U1470">
            <v>60</v>
          </cell>
          <cell r="V1470" t="str">
            <v>funded</v>
          </cell>
        </row>
        <row r="1471">
          <cell r="D1471">
            <v>44250</v>
          </cell>
          <cell r="F1471" t="str">
            <v>successful</v>
          </cell>
          <cell r="R1471" t="str">
            <v>radio &amp; podcasts</v>
          </cell>
          <cell r="U1471">
            <v>30</v>
          </cell>
          <cell r="V1471" t="str">
            <v>funded</v>
          </cell>
        </row>
        <row r="1472">
          <cell r="D1472">
            <v>1500</v>
          </cell>
          <cell r="F1472" t="str">
            <v>successful</v>
          </cell>
          <cell r="R1472" t="str">
            <v>radio &amp; podcasts</v>
          </cell>
          <cell r="U1472">
            <v>21</v>
          </cell>
          <cell r="V1472" t="str">
            <v>funded</v>
          </cell>
        </row>
        <row r="1473">
          <cell r="D1473">
            <v>32000</v>
          </cell>
          <cell r="F1473" t="str">
            <v>successful</v>
          </cell>
          <cell r="R1473" t="str">
            <v>radio &amp; podcasts</v>
          </cell>
          <cell r="U1473">
            <v>30</v>
          </cell>
          <cell r="V1473" t="str">
            <v>funded</v>
          </cell>
        </row>
        <row r="1474">
          <cell r="D1474">
            <v>25000</v>
          </cell>
          <cell r="F1474" t="str">
            <v>successful</v>
          </cell>
          <cell r="R1474" t="str">
            <v>radio &amp; podcasts</v>
          </cell>
          <cell r="U1474">
            <v>30</v>
          </cell>
          <cell r="V1474" t="str">
            <v>funded</v>
          </cell>
        </row>
        <row r="1475">
          <cell r="D1475">
            <v>1500</v>
          </cell>
          <cell r="F1475" t="str">
            <v>successful</v>
          </cell>
          <cell r="R1475" t="str">
            <v>radio &amp; podcasts</v>
          </cell>
          <cell r="U1475">
            <v>30</v>
          </cell>
          <cell r="V1475" t="str">
            <v>funded</v>
          </cell>
        </row>
        <row r="1476">
          <cell r="D1476">
            <v>3000</v>
          </cell>
          <cell r="F1476" t="str">
            <v>successful</v>
          </cell>
          <cell r="R1476" t="str">
            <v>radio &amp; podcasts</v>
          </cell>
          <cell r="U1476">
            <v>30</v>
          </cell>
          <cell r="V1476" t="str">
            <v>funded</v>
          </cell>
        </row>
        <row r="1477">
          <cell r="D1477">
            <v>15000</v>
          </cell>
          <cell r="F1477" t="str">
            <v>successful</v>
          </cell>
          <cell r="R1477" t="str">
            <v>radio &amp; podcasts</v>
          </cell>
          <cell r="U1477">
            <v>32.484687500000291</v>
          </cell>
          <cell r="V1477" t="str">
            <v>funded</v>
          </cell>
        </row>
        <row r="1478">
          <cell r="D1478">
            <v>6000</v>
          </cell>
          <cell r="F1478" t="str">
            <v>successful</v>
          </cell>
          <cell r="R1478" t="str">
            <v>radio &amp; podcasts</v>
          </cell>
          <cell r="U1478">
            <v>30</v>
          </cell>
          <cell r="V1478" t="str">
            <v>funded</v>
          </cell>
        </row>
        <row r="1479">
          <cell r="D1479">
            <v>30000</v>
          </cell>
          <cell r="F1479" t="str">
            <v>successful</v>
          </cell>
          <cell r="R1479" t="str">
            <v>radio &amp; podcasts</v>
          </cell>
          <cell r="U1479">
            <v>59.50921296296292</v>
          </cell>
          <cell r="V1479" t="str">
            <v>funded</v>
          </cell>
        </row>
        <row r="1480">
          <cell r="D1480">
            <v>50000</v>
          </cell>
          <cell r="F1480" t="str">
            <v>successful</v>
          </cell>
          <cell r="R1480" t="str">
            <v>radio &amp; podcasts</v>
          </cell>
          <cell r="U1480">
            <v>14</v>
          </cell>
          <cell r="V1480" t="str">
            <v>funded</v>
          </cell>
        </row>
        <row r="1481">
          <cell r="D1481">
            <v>1600</v>
          </cell>
          <cell r="F1481" t="str">
            <v>successful</v>
          </cell>
          <cell r="R1481" t="str">
            <v>radio &amp; podcasts</v>
          </cell>
          <cell r="U1481">
            <v>14.420729166668025</v>
          </cell>
          <cell r="V1481" t="str">
            <v>funded</v>
          </cell>
        </row>
        <row r="1482">
          <cell r="D1482">
            <v>50000</v>
          </cell>
          <cell r="F1482" t="str">
            <v>successful</v>
          </cell>
          <cell r="R1482" t="str">
            <v>radio &amp; podcasts</v>
          </cell>
          <cell r="U1482">
            <v>16.774317129631527</v>
          </cell>
          <cell r="V1482" t="str">
            <v>funded</v>
          </cell>
        </row>
        <row r="1483">
          <cell r="D1483">
            <v>5000</v>
          </cell>
          <cell r="F1483" t="str">
            <v>failed</v>
          </cell>
          <cell r="R1483" t="str">
            <v>fiction</v>
          </cell>
          <cell r="U1483">
            <v>30</v>
          </cell>
          <cell r="V1483" t="str">
            <v>underfunded</v>
          </cell>
        </row>
        <row r="1484">
          <cell r="D1484">
            <v>5000</v>
          </cell>
          <cell r="F1484" t="str">
            <v>failed</v>
          </cell>
          <cell r="R1484" t="str">
            <v>fiction</v>
          </cell>
          <cell r="U1484">
            <v>22.469027777769952</v>
          </cell>
          <cell r="V1484" t="str">
            <v>underfunded</v>
          </cell>
        </row>
        <row r="1485">
          <cell r="D1485">
            <v>7000</v>
          </cell>
          <cell r="F1485" t="str">
            <v>failed</v>
          </cell>
          <cell r="R1485" t="str">
            <v>fiction</v>
          </cell>
          <cell r="U1485">
            <v>25</v>
          </cell>
          <cell r="V1485" t="str">
            <v>underfunded</v>
          </cell>
        </row>
        <row r="1486">
          <cell r="D1486">
            <v>2000</v>
          </cell>
          <cell r="F1486" t="str">
            <v>failed</v>
          </cell>
          <cell r="R1486" t="str">
            <v>fiction</v>
          </cell>
          <cell r="U1486">
            <v>58.417789351857209</v>
          </cell>
          <cell r="V1486" t="str">
            <v>underfunded</v>
          </cell>
        </row>
        <row r="1487">
          <cell r="D1487">
            <v>6700</v>
          </cell>
          <cell r="F1487" t="str">
            <v>failed</v>
          </cell>
          <cell r="R1487" t="str">
            <v>fiction</v>
          </cell>
          <cell r="U1487">
            <v>45</v>
          </cell>
          <cell r="V1487" t="str">
            <v>underfunded</v>
          </cell>
        </row>
        <row r="1488">
          <cell r="D1488">
            <v>20000</v>
          </cell>
          <cell r="F1488" t="str">
            <v>failed</v>
          </cell>
          <cell r="R1488" t="str">
            <v>fiction</v>
          </cell>
          <cell r="U1488">
            <v>30</v>
          </cell>
          <cell r="V1488" t="str">
            <v>underfunded</v>
          </cell>
        </row>
        <row r="1489">
          <cell r="D1489">
            <v>10000</v>
          </cell>
          <cell r="F1489" t="str">
            <v>failed</v>
          </cell>
          <cell r="R1489" t="str">
            <v>fiction</v>
          </cell>
          <cell r="U1489">
            <v>30</v>
          </cell>
          <cell r="V1489" t="str">
            <v>underfunded</v>
          </cell>
        </row>
        <row r="1490">
          <cell r="D1490">
            <v>15000</v>
          </cell>
          <cell r="F1490" t="str">
            <v>failed</v>
          </cell>
          <cell r="R1490" t="str">
            <v>fiction</v>
          </cell>
          <cell r="U1490">
            <v>30</v>
          </cell>
          <cell r="V1490" t="str">
            <v>underfunded</v>
          </cell>
        </row>
        <row r="1491">
          <cell r="D1491">
            <v>5000</v>
          </cell>
          <cell r="F1491" t="str">
            <v>failed</v>
          </cell>
          <cell r="R1491" t="str">
            <v>fiction</v>
          </cell>
          <cell r="U1491">
            <v>30.041666666664241</v>
          </cell>
          <cell r="V1491" t="str">
            <v>underfunded</v>
          </cell>
        </row>
        <row r="1492">
          <cell r="D1492">
            <v>2900</v>
          </cell>
          <cell r="F1492" t="str">
            <v>failed</v>
          </cell>
          <cell r="R1492" t="str">
            <v>fiction</v>
          </cell>
          <cell r="U1492">
            <v>29</v>
          </cell>
          <cell r="V1492" t="str">
            <v>underfunded</v>
          </cell>
        </row>
        <row r="1493">
          <cell r="D1493">
            <v>1200</v>
          </cell>
          <cell r="F1493" t="str">
            <v>failed</v>
          </cell>
          <cell r="R1493" t="str">
            <v>fiction</v>
          </cell>
          <cell r="U1493">
            <v>58.937928240738984</v>
          </cell>
          <cell r="V1493" t="str">
            <v>underfunded</v>
          </cell>
        </row>
        <row r="1494">
          <cell r="D1494">
            <v>4000</v>
          </cell>
          <cell r="F1494" t="str">
            <v>failed</v>
          </cell>
          <cell r="R1494" t="str">
            <v>fiction</v>
          </cell>
          <cell r="U1494">
            <v>30</v>
          </cell>
          <cell r="V1494" t="str">
            <v>underfunded</v>
          </cell>
        </row>
        <row r="1495">
          <cell r="D1495">
            <v>2400</v>
          </cell>
          <cell r="F1495" t="str">
            <v>failed</v>
          </cell>
          <cell r="R1495" t="str">
            <v>fiction</v>
          </cell>
          <cell r="U1495">
            <v>30</v>
          </cell>
          <cell r="V1495" t="str">
            <v>underfunded</v>
          </cell>
        </row>
        <row r="1496">
          <cell r="D1496">
            <v>5000</v>
          </cell>
          <cell r="F1496" t="str">
            <v>failed</v>
          </cell>
          <cell r="R1496" t="str">
            <v>fiction</v>
          </cell>
          <cell r="U1496">
            <v>29.929016203706851</v>
          </cell>
          <cell r="V1496" t="str">
            <v>underfunded</v>
          </cell>
        </row>
        <row r="1497">
          <cell r="D1497">
            <v>2000</v>
          </cell>
          <cell r="F1497" t="str">
            <v>failed</v>
          </cell>
          <cell r="R1497" t="str">
            <v>fiction</v>
          </cell>
          <cell r="U1497">
            <v>30</v>
          </cell>
          <cell r="V1497" t="str">
            <v>underfunded</v>
          </cell>
        </row>
        <row r="1498">
          <cell r="D1498">
            <v>1500</v>
          </cell>
          <cell r="F1498" t="str">
            <v>failed</v>
          </cell>
          <cell r="R1498" t="str">
            <v>fiction</v>
          </cell>
          <cell r="U1498">
            <v>60</v>
          </cell>
          <cell r="V1498" t="str">
            <v>underfunded</v>
          </cell>
        </row>
        <row r="1499">
          <cell r="D1499">
            <v>15000</v>
          </cell>
          <cell r="F1499" t="str">
            <v>failed</v>
          </cell>
          <cell r="R1499" t="str">
            <v>fiction</v>
          </cell>
          <cell r="U1499">
            <v>42.178912037037662</v>
          </cell>
          <cell r="V1499" t="str">
            <v>underfunded</v>
          </cell>
        </row>
        <row r="1500">
          <cell r="D1500">
            <v>3000</v>
          </cell>
          <cell r="F1500" t="str">
            <v>failed</v>
          </cell>
          <cell r="R1500" t="str">
            <v>fiction</v>
          </cell>
          <cell r="U1500">
            <v>45</v>
          </cell>
          <cell r="V1500" t="str">
            <v>underfunded</v>
          </cell>
        </row>
        <row r="1501">
          <cell r="D1501">
            <v>2000</v>
          </cell>
          <cell r="F1501" t="str">
            <v>failed</v>
          </cell>
          <cell r="R1501" t="str">
            <v>fiction</v>
          </cell>
          <cell r="U1501">
            <v>60</v>
          </cell>
          <cell r="V1501" t="str">
            <v>underfunded</v>
          </cell>
        </row>
        <row r="1502">
          <cell r="D1502">
            <v>2800</v>
          </cell>
          <cell r="F1502" t="str">
            <v>failed</v>
          </cell>
          <cell r="R1502" t="str">
            <v>fiction</v>
          </cell>
          <cell r="U1502">
            <v>30</v>
          </cell>
          <cell r="V1502" t="str">
            <v>underfunded</v>
          </cell>
        </row>
        <row r="1503">
          <cell r="D1503">
            <v>52000</v>
          </cell>
          <cell r="F1503" t="str">
            <v>successful</v>
          </cell>
          <cell r="R1503" t="str">
            <v>photobooks</v>
          </cell>
          <cell r="U1503">
            <v>30</v>
          </cell>
          <cell r="V1503" t="str">
            <v>funded</v>
          </cell>
        </row>
        <row r="1504">
          <cell r="D1504">
            <v>22000</v>
          </cell>
          <cell r="F1504" t="str">
            <v>successful</v>
          </cell>
          <cell r="R1504" t="str">
            <v>photobooks</v>
          </cell>
          <cell r="U1504">
            <v>28.374074074075907</v>
          </cell>
          <cell r="V1504" t="str">
            <v>funded</v>
          </cell>
        </row>
        <row r="1505">
          <cell r="D1505">
            <v>3750</v>
          </cell>
          <cell r="F1505" t="str">
            <v>successful</v>
          </cell>
          <cell r="R1505" t="str">
            <v>photobooks</v>
          </cell>
          <cell r="U1505">
            <v>60</v>
          </cell>
          <cell r="V1505" t="str">
            <v>funded</v>
          </cell>
        </row>
        <row r="1506">
          <cell r="D1506">
            <v>6500</v>
          </cell>
          <cell r="F1506" t="str">
            <v>successful</v>
          </cell>
          <cell r="R1506" t="str">
            <v>photobooks</v>
          </cell>
          <cell r="U1506">
            <v>27.698564814811107</v>
          </cell>
          <cell r="V1506" t="str">
            <v>funded</v>
          </cell>
        </row>
        <row r="1507">
          <cell r="D1507">
            <v>16000</v>
          </cell>
          <cell r="F1507" t="str">
            <v>successful</v>
          </cell>
          <cell r="R1507" t="str">
            <v>photobooks</v>
          </cell>
          <cell r="U1507">
            <v>37.39070601851563</v>
          </cell>
          <cell r="V1507" t="str">
            <v>funded</v>
          </cell>
        </row>
        <row r="1508">
          <cell r="D1508">
            <v>1500</v>
          </cell>
          <cell r="F1508" t="str">
            <v>successful</v>
          </cell>
          <cell r="R1508" t="str">
            <v>photobooks</v>
          </cell>
          <cell r="U1508">
            <v>30</v>
          </cell>
          <cell r="V1508" t="str">
            <v>funded</v>
          </cell>
        </row>
        <row r="1509">
          <cell r="D1509">
            <v>1200</v>
          </cell>
          <cell r="F1509" t="str">
            <v>successful</v>
          </cell>
          <cell r="R1509" t="str">
            <v>photobooks</v>
          </cell>
          <cell r="U1509">
            <v>58.889942129630072</v>
          </cell>
          <cell r="V1509" t="str">
            <v>funded</v>
          </cell>
        </row>
        <row r="1510">
          <cell r="D1510">
            <v>18500</v>
          </cell>
          <cell r="F1510" t="str">
            <v>successful</v>
          </cell>
          <cell r="R1510" t="str">
            <v>photobooks</v>
          </cell>
          <cell r="U1510">
            <v>31</v>
          </cell>
          <cell r="V1510" t="str">
            <v>funded</v>
          </cell>
        </row>
        <row r="1511">
          <cell r="D1511">
            <v>17500</v>
          </cell>
          <cell r="F1511" t="str">
            <v>successful</v>
          </cell>
          <cell r="R1511" t="str">
            <v>photobooks</v>
          </cell>
          <cell r="U1511">
            <v>29.424247685186856</v>
          </cell>
          <cell r="V1511" t="str">
            <v>funded</v>
          </cell>
        </row>
        <row r="1512">
          <cell r="D1512">
            <v>16000</v>
          </cell>
          <cell r="F1512" t="str">
            <v>successful</v>
          </cell>
          <cell r="R1512" t="str">
            <v>photobooks</v>
          </cell>
          <cell r="U1512">
            <v>30</v>
          </cell>
          <cell r="V1512" t="str">
            <v>funded</v>
          </cell>
        </row>
        <row r="1513">
          <cell r="D1513">
            <v>14000</v>
          </cell>
          <cell r="F1513" t="str">
            <v>successful</v>
          </cell>
          <cell r="R1513" t="str">
            <v>photobooks</v>
          </cell>
          <cell r="U1513">
            <v>30.041666666664241</v>
          </cell>
          <cell r="V1513" t="str">
            <v>funded</v>
          </cell>
        </row>
        <row r="1514">
          <cell r="D1514">
            <v>3500</v>
          </cell>
          <cell r="F1514" t="str">
            <v>successful</v>
          </cell>
          <cell r="R1514" t="str">
            <v>photobooks</v>
          </cell>
          <cell r="U1514">
            <v>30</v>
          </cell>
          <cell r="V1514" t="str">
            <v>funded</v>
          </cell>
        </row>
        <row r="1515">
          <cell r="D1515">
            <v>8000</v>
          </cell>
          <cell r="F1515" t="str">
            <v>successful</v>
          </cell>
          <cell r="R1515" t="str">
            <v>photobooks</v>
          </cell>
          <cell r="U1515">
            <v>30</v>
          </cell>
          <cell r="V1515" t="str">
            <v>funded</v>
          </cell>
        </row>
        <row r="1516">
          <cell r="D1516">
            <v>25000</v>
          </cell>
          <cell r="F1516" t="str">
            <v>successful</v>
          </cell>
          <cell r="R1516" t="str">
            <v>photobooks</v>
          </cell>
          <cell r="U1516">
            <v>40</v>
          </cell>
          <cell r="V1516" t="str">
            <v>funded</v>
          </cell>
        </row>
        <row r="1517">
          <cell r="D1517">
            <v>300000</v>
          </cell>
          <cell r="F1517" t="str">
            <v>successful</v>
          </cell>
          <cell r="R1517" t="str">
            <v>photobooks</v>
          </cell>
          <cell r="U1517">
            <v>29.958333333335759</v>
          </cell>
          <cell r="V1517" t="str">
            <v>funded</v>
          </cell>
        </row>
        <row r="1518">
          <cell r="D1518">
            <v>17000</v>
          </cell>
          <cell r="F1518" t="str">
            <v>successful</v>
          </cell>
          <cell r="R1518" t="str">
            <v>photobooks</v>
          </cell>
          <cell r="U1518">
            <v>30.116990740731126</v>
          </cell>
          <cell r="V1518" t="str">
            <v>funded</v>
          </cell>
        </row>
        <row r="1519">
          <cell r="D1519">
            <v>15000</v>
          </cell>
          <cell r="F1519" t="str">
            <v>successful</v>
          </cell>
          <cell r="R1519" t="str">
            <v>photobooks</v>
          </cell>
          <cell r="U1519">
            <v>30.683414351849933</v>
          </cell>
          <cell r="V1519" t="str">
            <v>funded</v>
          </cell>
        </row>
        <row r="1520">
          <cell r="D1520">
            <v>15000</v>
          </cell>
          <cell r="F1520" t="str">
            <v>successful</v>
          </cell>
          <cell r="R1520" t="str">
            <v>photobooks</v>
          </cell>
          <cell r="U1520">
            <v>30</v>
          </cell>
          <cell r="V1520" t="str">
            <v>funded</v>
          </cell>
        </row>
        <row r="1521">
          <cell r="D1521">
            <v>9000</v>
          </cell>
          <cell r="F1521" t="str">
            <v>successful</v>
          </cell>
          <cell r="R1521" t="str">
            <v>photobooks</v>
          </cell>
          <cell r="U1521">
            <v>28.174270833333139</v>
          </cell>
          <cell r="V1521" t="str">
            <v>funded</v>
          </cell>
        </row>
        <row r="1522">
          <cell r="D1522">
            <v>18000</v>
          </cell>
          <cell r="F1522" t="str">
            <v>successful</v>
          </cell>
          <cell r="R1522" t="str">
            <v>photobooks</v>
          </cell>
          <cell r="U1522">
            <v>36.308877314819256</v>
          </cell>
          <cell r="V1522" t="str">
            <v>funded</v>
          </cell>
        </row>
        <row r="1523">
          <cell r="D1523">
            <v>37500</v>
          </cell>
          <cell r="F1523" t="str">
            <v>successful</v>
          </cell>
          <cell r="R1523" t="str">
            <v>photobooks</v>
          </cell>
          <cell r="U1523">
            <v>35</v>
          </cell>
          <cell r="V1523" t="str">
            <v>funded</v>
          </cell>
        </row>
        <row r="1524">
          <cell r="D1524">
            <v>43500</v>
          </cell>
          <cell r="F1524" t="str">
            <v>successful</v>
          </cell>
          <cell r="R1524" t="str">
            <v>photobooks</v>
          </cell>
          <cell r="U1524">
            <v>30</v>
          </cell>
          <cell r="V1524" t="str">
            <v>funded</v>
          </cell>
        </row>
        <row r="1525">
          <cell r="D1525">
            <v>18500</v>
          </cell>
          <cell r="F1525" t="str">
            <v>successful</v>
          </cell>
          <cell r="R1525" t="str">
            <v>photobooks</v>
          </cell>
          <cell r="U1525">
            <v>31.248657407406427</v>
          </cell>
          <cell r="V1525" t="str">
            <v>funded</v>
          </cell>
        </row>
        <row r="1526">
          <cell r="D1526">
            <v>3000</v>
          </cell>
          <cell r="F1526" t="str">
            <v>successful</v>
          </cell>
          <cell r="R1526" t="str">
            <v>photobooks</v>
          </cell>
          <cell r="U1526">
            <v>30</v>
          </cell>
          <cell r="V1526" t="str">
            <v>funded</v>
          </cell>
        </row>
        <row r="1527">
          <cell r="D1527">
            <v>2600</v>
          </cell>
          <cell r="F1527" t="str">
            <v>successful</v>
          </cell>
          <cell r="R1527" t="str">
            <v>photobooks</v>
          </cell>
          <cell r="U1527">
            <v>30</v>
          </cell>
          <cell r="V1527" t="str">
            <v>funded</v>
          </cell>
        </row>
        <row r="1528">
          <cell r="D1528">
            <v>23000</v>
          </cell>
          <cell r="F1528" t="str">
            <v>successful</v>
          </cell>
          <cell r="R1528" t="str">
            <v>photobooks</v>
          </cell>
          <cell r="U1528">
            <v>49</v>
          </cell>
          <cell r="V1528" t="str">
            <v>funded</v>
          </cell>
        </row>
        <row r="1529">
          <cell r="D1529">
            <v>3500</v>
          </cell>
          <cell r="F1529" t="str">
            <v>successful</v>
          </cell>
          <cell r="R1529" t="str">
            <v>photobooks</v>
          </cell>
          <cell r="U1529">
            <v>27.958333333328483</v>
          </cell>
          <cell r="V1529" t="str">
            <v>funded</v>
          </cell>
        </row>
        <row r="1530">
          <cell r="D1530">
            <v>3000</v>
          </cell>
          <cell r="F1530" t="str">
            <v>successful</v>
          </cell>
          <cell r="R1530" t="str">
            <v>photobooks</v>
          </cell>
          <cell r="U1530">
            <v>30.26710648147855</v>
          </cell>
          <cell r="V1530" t="str">
            <v>funded</v>
          </cell>
        </row>
        <row r="1531">
          <cell r="D1531">
            <v>19000</v>
          </cell>
          <cell r="F1531" t="str">
            <v>successful</v>
          </cell>
          <cell r="R1531" t="str">
            <v>photobooks</v>
          </cell>
          <cell r="U1531">
            <v>29.958333333335759</v>
          </cell>
          <cell r="V1531" t="str">
            <v>funded</v>
          </cell>
        </row>
        <row r="1532">
          <cell r="D1532">
            <v>35000</v>
          </cell>
          <cell r="F1532" t="str">
            <v>successful</v>
          </cell>
          <cell r="R1532" t="str">
            <v>photobooks</v>
          </cell>
          <cell r="U1532">
            <v>25</v>
          </cell>
          <cell r="V1532" t="str">
            <v>funded</v>
          </cell>
        </row>
        <row r="1533">
          <cell r="D1533">
            <v>2350</v>
          </cell>
          <cell r="F1533" t="str">
            <v>successful</v>
          </cell>
          <cell r="R1533" t="str">
            <v>photobooks</v>
          </cell>
          <cell r="U1533">
            <v>32.32261574074073</v>
          </cell>
          <cell r="V1533" t="str">
            <v>funded</v>
          </cell>
        </row>
        <row r="1534">
          <cell r="D1534">
            <v>5000</v>
          </cell>
          <cell r="F1534" t="str">
            <v>successful</v>
          </cell>
          <cell r="R1534" t="str">
            <v>photobooks</v>
          </cell>
          <cell r="U1534">
            <v>24.149710648147448</v>
          </cell>
          <cell r="V1534" t="str">
            <v>funded</v>
          </cell>
        </row>
        <row r="1535">
          <cell r="D1535">
            <v>45000</v>
          </cell>
          <cell r="F1535" t="str">
            <v>successful</v>
          </cell>
          <cell r="R1535" t="str">
            <v>photobooks</v>
          </cell>
          <cell r="U1535">
            <v>49.163923611115024</v>
          </cell>
          <cell r="V1535" t="str">
            <v>funded</v>
          </cell>
        </row>
        <row r="1536">
          <cell r="D1536">
            <v>7500</v>
          </cell>
          <cell r="F1536" t="str">
            <v>successful</v>
          </cell>
          <cell r="R1536" t="str">
            <v>photobooks</v>
          </cell>
          <cell r="U1536">
            <v>30</v>
          </cell>
          <cell r="V1536" t="str">
            <v>funded</v>
          </cell>
        </row>
        <row r="1537">
          <cell r="D1537">
            <v>4000</v>
          </cell>
          <cell r="F1537" t="str">
            <v>successful</v>
          </cell>
          <cell r="R1537" t="str">
            <v>photobooks</v>
          </cell>
          <cell r="U1537">
            <v>29.087604166670644</v>
          </cell>
          <cell r="V1537" t="str">
            <v>funded</v>
          </cell>
        </row>
        <row r="1538">
          <cell r="D1538">
            <v>12000</v>
          </cell>
          <cell r="F1538" t="str">
            <v>successful</v>
          </cell>
          <cell r="R1538" t="str">
            <v>photobooks</v>
          </cell>
          <cell r="U1538">
            <v>30</v>
          </cell>
          <cell r="V1538" t="str">
            <v>funded</v>
          </cell>
        </row>
        <row r="1539">
          <cell r="D1539">
            <v>12000</v>
          </cell>
          <cell r="F1539" t="str">
            <v>successful</v>
          </cell>
          <cell r="R1539" t="str">
            <v>photobooks</v>
          </cell>
          <cell r="U1539">
            <v>36.434872685189475</v>
          </cell>
          <cell r="V1539" t="str">
            <v>funded</v>
          </cell>
        </row>
        <row r="1540">
          <cell r="D1540">
            <v>7000</v>
          </cell>
          <cell r="F1540" t="str">
            <v>successful</v>
          </cell>
          <cell r="R1540" t="str">
            <v>photobooks</v>
          </cell>
          <cell r="U1540">
            <v>45</v>
          </cell>
          <cell r="V1540" t="str">
            <v>funded</v>
          </cell>
        </row>
        <row r="1541">
          <cell r="D1541">
            <v>20000</v>
          </cell>
          <cell r="F1541" t="str">
            <v>successful</v>
          </cell>
          <cell r="R1541" t="str">
            <v>photobooks</v>
          </cell>
          <cell r="U1541">
            <v>33</v>
          </cell>
          <cell r="V1541" t="str">
            <v>funded</v>
          </cell>
        </row>
        <row r="1542">
          <cell r="D1542">
            <v>15000</v>
          </cell>
          <cell r="F1542" t="str">
            <v>successful</v>
          </cell>
          <cell r="R1542" t="str">
            <v>photobooks</v>
          </cell>
          <cell r="U1542">
            <v>30.044953703698411</v>
          </cell>
          <cell r="V1542" t="str">
            <v>funded</v>
          </cell>
        </row>
        <row r="1543">
          <cell r="D1543">
            <v>18000</v>
          </cell>
          <cell r="F1543" t="str">
            <v>failed</v>
          </cell>
          <cell r="R1543" t="str">
            <v>nature</v>
          </cell>
          <cell r="U1543">
            <v>30</v>
          </cell>
          <cell r="V1543" t="str">
            <v>underfunded</v>
          </cell>
        </row>
        <row r="1544">
          <cell r="D1544">
            <v>500</v>
          </cell>
          <cell r="F1544" t="str">
            <v>failed</v>
          </cell>
          <cell r="R1544" t="str">
            <v>nature</v>
          </cell>
          <cell r="U1544">
            <v>15</v>
          </cell>
          <cell r="V1544" t="str">
            <v>underfunded</v>
          </cell>
        </row>
        <row r="1545">
          <cell r="D1545">
            <v>2250</v>
          </cell>
          <cell r="F1545" t="str">
            <v>failed</v>
          </cell>
          <cell r="R1545" t="str">
            <v>nature</v>
          </cell>
          <cell r="U1545">
            <v>30.041666666664241</v>
          </cell>
          <cell r="V1545" t="str">
            <v>underfunded</v>
          </cell>
        </row>
        <row r="1546">
          <cell r="D1546">
            <v>1000</v>
          </cell>
          <cell r="F1546" t="str">
            <v>failed</v>
          </cell>
          <cell r="R1546" t="str">
            <v>nature</v>
          </cell>
          <cell r="U1546">
            <v>41.961296296292858</v>
          </cell>
          <cell r="V1546" t="str">
            <v>underfunded</v>
          </cell>
        </row>
        <row r="1547">
          <cell r="D1547">
            <v>3000</v>
          </cell>
          <cell r="F1547" t="str">
            <v>failed</v>
          </cell>
          <cell r="R1547" t="str">
            <v>nature</v>
          </cell>
          <cell r="U1547">
            <v>34.001458333332266</v>
          </cell>
          <cell r="V1547" t="str">
            <v>underfunded</v>
          </cell>
        </row>
        <row r="1548">
          <cell r="D1548">
            <v>1000</v>
          </cell>
          <cell r="F1548" t="str">
            <v>failed</v>
          </cell>
          <cell r="R1548" t="str">
            <v>nature</v>
          </cell>
          <cell r="U1548">
            <v>60</v>
          </cell>
          <cell r="V1548" t="str">
            <v>underfunded</v>
          </cell>
        </row>
        <row r="1549">
          <cell r="D1549">
            <v>20</v>
          </cell>
          <cell r="F1549" t="str">
            <v>failed</v>
          </cell>
          <cell r="R1549" t="str">
            <v>nature</v>
          </cell>
          <cell r="U1549">
            <v>7</v>
          </cell>
          <cell r="V1549" t="str">
            <v>underfunded</v>
          </cell>
        </row>
        <row r="1550">
          <cell r="D1550">
            <v>700</v>
          </cell>
          <cell r="F1550" t="str">
            <v>failed</v>
          </cell>
          <cell r="R1550" t="str">
            <v>nature</v>
          </cell>
          <cell r="U1550">
            <v>30.041666666656965</v>
          </cell>
          <cell r="V1550" t="str">
            <v>underfunded</v>
          </cell>
        </row>
        <row r="1551">
          <cell r="D1551">
            <v>500</v>
          </cell>
          <cell r="F1551" t="str">
            <v>failed</v>
          </cell>
          <cell r="R1551" t="str">
            <v>nature</v>
          </cell>
          <cell r="U1551">
            <v>30.041666666671517</v>
          </cell>
          <cell r="V1551" t="str">
            <v>underfunded</v>
          </cell>
        </row>
        <row r="1552">
          <cell r="D1552">
            <v>750</v>
          </cell>
          <cell r="F1552" t="str">
            <v>failed</v>
          </cell>
          <cell r="R1552" t="str">
            <v>nature</v>
          </cell>
          <cell r="U1552">
            <v>30</v>
          </cell>
          <cell r="V1552" t="str">
            <v>underfunded</v>
          </cell>
        </row>
        <row r="1553">
          <cell r="D1553">
            <v>3500</v>
          </cell>
          <cell r="F1553" t="str">
            <v>failed</v>
          </cell>
          <cell r="R1553" t="str">
            <v>nature</v>
          </cell>
          <cell r="U1553">
            <v>30</v>
          </cell>
          <cell r="V1553" t="str">
            <v>underfunded</v>
          </cell>
        </row>
        <row r="1554">
          <cell r="D1554">
            <v>4300</v>
          </cell>
          <cell r="F1554" t="str">
            <v>failed</v>
          </cell>
          <cell r="R1554" t="str">
            <v>nature</v>
          </cell>
          <cell r="U1554">
            <v>20.477222222223645</v>
          </cell>
          <cell r="V1554" t="str">
            <v>underfunded</v>
          </cell>
        </row>
        <row r="1555">
          <cell r="D1555">
            <v>6000</v>
          </cell>
          <cell r="F1555" t="str">
            <v>failed</v>
          </cell>
          <cell r="R1555" t="str">
            <v>nature</v>
          </cell>
          <cell r="U1555">
            <v>30</v>
          </cell>
          <cell r="V1555" t="str">
            <v>underfunded</v>
          </cell>
        </row>
        <row r="1556">
          <cell r="D1556">
            <v>20000</v>
          </cell>
          <cell r="F1556" t="str">
            <v>failed</v>
          </cell>
          <cell r="R1556" t="str">
            <v>nature</v>
          </cell>
          <cell r="U1556">
            <v>30</v>
          </cell>
          <cell r="V1556" t="str">
            <v>underfunded</v>
          </cell>
        </row>
        <row r="1557">
          <cell r="D1557">
            <v>750</v>
          </cell>
          <cell r="F1557" t="str">
            <v>failed</v>
          </cell>
          <cell r="R1557" t="str">
            <v>nature</v>
          </cell>
          <cell r="U1557">
            <v>23.094537037031841</v>
          </cell>
          <cell r="V1557" t="str">
            <v>underfunded</v>
          </cell>
        </row>
        <row r="1558">
          <cell r="D1558">
            <v>1500</v>
          </cell>
          <cell r="F1558" t="str">
            <v>failed</v>
          </cell>
          <cell r="R1558" t="str">
            <v>nature</v>
          </cell>
          <cell r="U1558">
            <v>30</v>
          </cell>
          <cell r="V1558" t="str">
            <v>underfunded</v>
          </cell>
        </row>
        <row r="1559">
          <cell r="D1559">
            <v>2500</v>
          </cell>
          <cell r="F1559" t="str">
            <v>failed</v>
          </cell>
          <cell r="R1559" t="str">
            <v>nature</v>
          </cell>
          <cell r="U1559">
            <v>31</v>
          </cell>
          <cell r="V1559" t="str">
            <v>underfunded</v>
          </cell>
        </row>
        <row r="1560">
          <cell r="D1560">
            <v>750</v>
          </cell>
          <cell r="F1560" t="str">
            <v>failed</v>
          </cell>
          <cell r="R1560" t="str">
            <v>nature</v>
          </cell>
          <cell r="U1560">
            <v>59.110659722224227</v>
          </cell>
          <cell r="V1560" t="str">
            <v>underfunded</v>
          </cell>
        </row>
        <row r="1561">
          <cell r="D1561">
            <v>15000</v>
          </cell>
          <cell r="F1561" t="str">
            <v>failed</v>
          </cell>
          <cell r="R1561" t="str">
            <v>nature</v>
          </cell>
          <cell r="U1561">
            <v>15</v>
          </cell>
          <cell r="V1561" t="str">
            <v>underfunded</v>
          </cell>
        </row>
        <row r="1562">
          <cell r="D1562">
            <v>2500</v>
          </cell>
          <cell r="F1562" t="str">
            <v>failed</v>
          </cell>
          <cell r="R1562" t="str">
            <v>nature</v>
          </cell>
          <cell r="U1562">
            <v>20.041666666671517</v>
          </cell>
          <cell r="V1562" t="str">
            <v>underfunded</v>
          </cell>
        </row>
        <row r="1563">
          <cell r="D1563">
            <v>10000</v>
          </cell>
          <cell r="F1563" t="str">
            <v>canceled</v>
          </cell>
          <cell r="R1563" t="str">
            <v>art books</v>
          </cell>
          <cell r="U1563">
            <v>30.041666666671517</v>
          </cell>
          <cell r="V1563" t="str">
            <v>underfunded</v>
          </cell>
        </row>
        <row r="1564">
          <cell r="D1564">
            <v>4000</v>
          </cell>
          <cell r="F1564" t="str">
            <v>canceled</v>
          </cell>
          <cell r="R1564" t="str">
            <v>art books</v>
          </cell>
          <cell r="U1564">
            <v>69.468564814815181</v>
          </cell>
          <cell r="V1564" t="str">
            <v>underfunded</v>
          </cell>
        </row>
        <row r="1565">
          <cell r="D1565">
            <v>6000</v>
          </cell>
          <cell r="F1565" t="str">
            <v>canceled</v>
          </cell>
          <cell r="R1565" t="str">
            <v>art books</v>
          </cell>
          <cell r="U1565">
            <v>59.958333333335759</v>
          </cell>
          <cell r="V1565" t="str">
            <v>underfunded</v>
          </cell>
        </row>
        <row r="1566">
          <cell r="D1566">
            <v>10000</v>
          </cell>
          <cell r="F1566" t="str">
            <v>canceled</v>
          </cell>
          <cell r="R1566" t="str">
            <v>art books</v>
          </cell>
          <cell r="U1566">
            <v>31.469803240739566</v>
          </cell>
          <cell r="V1566" t="str">
            <v>underfunded</v>
          </cell>
        </row>
        <row r="1567">
          <cell r="D1567">
            <v>4000</v>
          </cell>
          <cell r="F1567" t="str">
            <v>canceled</v>
          </cell>
          <cell r="R1567" t="str">
            <v>art books</v>
          </cell>
          <cell r="U1567">
            <v>30</v>
          </cell>
          <cell r="V1567" t="str">
            <v>underfunded</v>
          </cell>
        </row>
        <row r="1568">
          <cell r="D1568">
            <v>30000</v>
          </cell>
          <cell r="F1568" t="str">
            <v>canceled</v>
          </cell>
          <cell r="R1568" t="str">
            <v>art books</v>
          </cell>
          <cell r="U1568">
            <v>28.999953703707433</v>
          </cell>
          <cell r="V1568" t="str">
            <v>underfunded</v>
          </cell>
        </row>
        <row r="1569">
          <cell r="D1569">
            <v>8500</v>
          </cell>
          <cell r="F1569" t="str">
            <v>canceled</v>
          </cell>
          <cell r="R1569" t="str">
            <v>art books</v>
          </cell>
          <cell r="U1569">
            <v>15.063136574077362</v>
          </cell>
          <cell r="V1569" t="str">
            <v>underfunded</v>
          </cell>
        </row>
        <row r="1570">
          <cell r="D1570">
            <v>25000</v>
          </cell>
          <cell r="F1570" t="str">
            <v>canceled</v>
          </cell>
          <cell r="R1570" t="str">
            <v>art books</v>
          </cell>
          <cell r="U1570">
            <v>35</v>
          </cell>
          <cell r="V1570" t="str">
            <v>underfunded</v>
          </cell>
        </row>
        <row r="1571">
          <cell r="D1571">
            <v>30000</v>
          </cell>
          <cell r="F1571" t="str">
            <v>canceled</v>
          </cell>
          <cell r="R1571" t="str">
            <v>art books</v>
          </cell>
          <cell r="U1571">
            <v>30</v>
          </cell>
          <cell r="V1571" t="str">
            <v>underfunded</v>
          </cell>
        </row>
        <row r="1572">
          <cell r="D1572">
            <v>6000</v>
          </cell>
          <cell r="F1572" t="str">
            <v>canceled</v>
          </cell>
          <cell r="R1572" t="str">
            <v>art books</v>
          </cell>
          <cell r="U1572">
            <v>29.958333333328483</v>
          </cell>
          <cell r="V1572" t="str">
            <v>underfunded</v>
          </cell>
        </row>
        <row r="1573">
          <cell r="D1573">
            <v>12100</v>
          </cell>
          <cell r="F1573" t="str">
            <v>canceled</v>
          </cell>
          <cell r="R1573" t="str">
            <v>art books</v>
          </cell>
          <cell r="U1573">
            <v>30</v>
          </cell>
          <cell r="V1573" t="str">
            <v>underfunded</v>
          </cell>
        </row>
        <row r="1574">
          <cell r="D1574">
            <v>2500</v>
          </cell>
          <cell r="F1574" t="str">
            <v>canceled</v>
          </cell>
          <cell r="R1574" t="str">
            <v>art books</v>
          </cell>
          <cell r="U1574">
            <v>24.966215277774609</v>
          </cell>
          <cell r="V1574" t="str">
            <v>underfunded</v>
          </cell>
        </row>
        <row r="1575">
          <cell r="D1575">
            <v>9000</v>
          </cell>
          <cell r="F1575" t="str">
            <v>canceled</v>
          </cell>
          <cell r="R1575" t="str">
            <v>art books</v>
          </cell>
          <cell r="U1575">
            <v>40.16594907407125</v>
          </cell>
          <cell r="V1575" t="str">
            <v>underfunded</v>
          </cell>
        </row>
        <row r="1576">
          <cell r="D1576">
            <v>10000</v>
          </cell>
          <cell r="F1576" t="str">
            <v>canceled</v>
          </cell>
          <cell r="R1576" t="str">
            <v>art books</v>
          </cell>
          <cell r="U1576">
            <v>35</v>
          </cell>
          <cell r="V1576" t="str">
            <v>underfunded</v>
          </cell>
        </row>
        <row r="1577">
          <cell r="D1577">
            <v>10000</v>
          </cell>
          <cell r="F1577" t="str">
            <v>canceled</v>
          </cell>
          <cell r="R1577" t="str">
            <v>art books</v>
          </cell>
          <cell r="U1577">
            <v>30</v>
          </cell>
          <cell r="V1577" t="str">
            <v>underfunded</v>
          </cell>
        </row>
        <row r="1578">
          <cell r="D1578">
            <v>5000</v>
          </cell>
          <cell r="F1578" t="str">
            <v>canceled</v>
          </cell>
          <cell r="R1578" t="str">
            <v>art books</v>
          </cell>
          <cell r="U1578">
            <v>45</v>
          </cell>
          <cell r="V1578" t="str">
            <v>underfunded</v>
          </cell>
        </row>
        <row r="1579">
          <cell r="D1579">
            <v>10000</v>
          </cell>
          <cell r="F1579" t="str">
            <v>canceled</v>
          </cell>
          <cell r="R1579" t="str">
            <v>art books</v>
          </cell>
          <cell r="U1579">
            <v>60</v>
          </cell>
          <cell r="V1579" t="str">
            <v>underfunded</v>
          </cell>
        </row>
        <row r="1580">
          <cell r="D1580">
            <v>1897</v>
          </cell>
          <cell r="F1580" t="str">
            <v>canceled</v>
          </cell>
          <cell r="R1580" t="str">
            <v>art books</v>
          </cell>
          <cell r="U1580">
            <v>24.017465277778683</v>
          </cell>
          <cell r="V1580" t="str">
            <v>underfunded</v>
          </cell>
        </row>
        <row r="1581">
          <cell r="D1581">
            <v>3333</v>
          </cell>
          <cell r="F1581" t="str">
            <v>canceled</v>
          </cell>
          <cell r="R1581" t="str">
            <v>art books</v>
          </cell>
          <cell r="U1581">
            <v>33</v>
          </cell>
          <cell r="V1581" t="str">
            <v>underfunded</v>
          </cell>
        </row>
        <row r="1582">
          <cell r="D1582">
            <v>1750</v>
          </cell>
          <cell r="F1582" t="str">
            <v>canceled</v>
          </cell>
          <cell r="R1582" t="str">
            <v>art books</v>
          </cell>
          <cell r="U1582">
            <v>60</v>
          </cell>
          <cell r="V1582" t="str">
            <v>underfunded</v>
          </cell>
        </row>
        <row r="1583">
          <cell r="D1583">
            <v>1000</v>
          </cell>
          <cell r="F1583" t="str">
            <v>failed</v>
          </cell>
          <cell r="R1583" t="str">
            <v>places</v>
          </cell>
          <cell r="U1583">
            <v>32</v>
          </cell>
          <cell r="V1583" t="str">
            <v>underfunded</v>
          </cell>
        </row>
        <row r="1584">
          <cell r="D1584">
            <v>1000</v>
          </cell>
          <cell r="F1584" t="str">
            <v>failed</v>
          </cell>
          <cell r="R1584" t="str">
            <v>places</v>
          </cell>
          <cell r="U1584">
            <v>57.098923611112696</v>
          </cell>
          <cell r="V1584" t="str">
            <v>underfunded</v>
          </cell>
        </row>
        <row r="1585">
          <cell r="D1585">
            <v>20000</v>
          </cell>
          <cell r="F1585" t="str">
            <v>failed</v>
          </cell>
          <cell r="R1585" t="str">
            <v>places</v>
          </cell>
          <cell r="U1585">
            <v>30</v>
          </cell>
          <cell r="V1585" t="str">
            <v>underfunded</v>
          </cell>
        </row>
        <row r="1586">
          <cell r="D1586">
            <v>1200</v>
          </cell>
          <cell r="F1586" t="str">
            <v>failed</v>
          </cell>
          <cell r="R1586" t="str">
            <v>places</v>
          </cell>
          <cell r="U1586">
            <v>10</v>
          </cell>
          <cell r="V1586" t="str">
            <v>underfunded</v>
          </cell>
        </row>
        <row r="1587">
          <cell r="D1587">
            <v>2000</v>
          </cell>
          <cell r="F1587" t="str">
            <v>failed</v>
          </cell>
          <cell r="R1587" t="str">
            <v>places</v>
          </cell>
          <cell r="U1587">
            <v>21.562870370369637</v>
          </cell>
          <cell r="V1587" t="str">
            <v>underfunded</v>
          </cell>
        </row>
        <row r="1588">
          <cell r="D1588">
            <v>1500</v>
          </cell>
          <cell r="F1588" t="str">
            <v>failed</v>
          </cell>
          <cell r="R1588" t="str">
            <v>places</v>
          </cell>
          <cell r="U1588">
            <v>29.958333333328483</v>
          </cell>
          <cell r="V1588" t="str">
            <v>underfunded</v>
          </cell>
        </row>
        <row r="1589">
          <cell r="D1589">
            <v>7500</v>
          </cell>
          <cell r="F1589" t="str">
            <v>failed</v>
          </cell>
          <cell r="R1589" t="str">
            <v>places</v>
          </cell>
          <cell r="U1589">
            <v>30</v>
          </cell>
          <cell r="V1589" t="str">
            <v>underfunded</v>
          </cell>
        </row>
        <row r="1590">
          <cell r="D1590">
            <v>516</v>
          </cell>
          <cell r="F1590" t="str">
            <v>failed</v>
          </cell>
          <cell r="R1590" t="str">
            <v>places</v>
          </cell>
          <cell r="U1590">
            <v>30.591678240736655</v>
          </cell>
          <cell r="V1590" t="str">
            <v>underfunded</v>
          </cell>
        </row>
        <row r="1591">
          <cell r="D1591">
            <v>1200</v>
          </cell>
          <cell r="F1591" t="str">
            <v>failed</v>
          </cell>
          <cell r="R1591" t="str">
            <v>places</v>
          </cell>
          <cell r="U1591">
            <v>30</v>
          </cell>
          <cell r="V1591" t="str">
            <v>underfunded</v>
          </cell>
        </row>
        <row r="1592">
          <cell r="D1592">
            <v>60000</v>
          </cell>
          <cell r="F1592" t="str">
            <v>failed</v>
          </cell>
          <cell r="R1592" t="str">
            <v>places</v>
          </cell>
          <cell r="U1592">
            <v>30</v>
          </cell>
          <cell r="V1592" t="str">
            <v>underfunded</v>
          </cell>
        </row>
        <row r="1593">
          <cell r="D1593">
            <v>14000</v>
          </cell>
          <cell r="F1593" t="str">
            <v>failed</v>
          </cell>
          <cell r="R1593" t="str">
            <v>places</v>
          </cell>
          <cell r="U1593">
            <v>29.958333333343035</v>
          </cell>
          <cell r="V1593" t="str">
            <v>underfunded</v>
          </cell>
        </row>
        <row r="1594">
          <cell r="D1594">
            <v>25</v>
          </cell>
          <cell r="F1594" t="str">
            <v>failed</v>
          </cell>
          <cell r="R1594" t="str">
            <v>places</v>
          </cell>
          <cell r="U1594">
            <v>44.958333333328483</v>
          </cell>
          <cell r="V1594" t="str">
            <v>underfunded</v>
          </cell>
        </row>
        <row r="1595">
          <cell r="D1595">
            <v>22000</v>
          </cell>
          <cell r="F1595" t="str">
            <v>failed</v>
          </cell>
          <cell r="R1595" t="str">
            <v>places</v>
          </cell>
          <cell r="U1595">
            <v>30</v>
          </cell>
          <cell r="V1595" t="str">
            <v>underfunded</v>
          </cell>
        </row>
        <row r="1596">
          <cell r="D1596">
            <v>1000</v>
          </cell>
          <cell r="F1596" t="str">
            <v>failed</v>
          </cell>
          <cell r="R1596" t="str">
            <v>places</v>
          </cell>
          <cell r="U1596">
            <v>59.968495370369055</v>
          </cell>
          <cell r="V1596" t="str">
            <v>underfunded</v>
          </cell>
        </row>
        <row r="1597">
          <cell r="D1597">
            <v>100000</v>
          </cell>
          <cell r="F1597" t="str">
            <v>failed</v>
          </cell>
          <cell r="R1597" t="str">
            <v>places</v>
          </cell>
          <cell r="U1597">
            <v>28.79226851851854</v>
          </cell>
          <cell r="V1597" t="str">
            <v>underfunded</v>
          </cell>
        </row>
        <row r="1598">
          <cell r="D1598">
            <v>3250</v>
          </cell>
          <cell r="F1598" t="str">
            <v>failed</v>
          </cell>
          <cell r="R1598" t="str">
            <v>places</v>
          </cell>
          <cell r="U1598">
            <v>45.041666666664241</v>
          </cell>
          <cell r="V1598" t="str">
            <v>underfunded</v>
          </cell>
        </row>
        <row r="1599">
          <cell r="D1599">
            <v>15000</v>
          </cell>
          <cell r="F1599" t="str">
            <v>failed</v>
          </cell>
          <cell r="R1599" t="str">
            <v>places</v>
          </cell>
          <cell r="U1599">
            <v>30</v>
          </cell>
          <cell r="V1599" t="str">
            <v>underfunded</v>
          </cell>
        </row>
        <row r="1600">
          <cell r="D1600">
            <v>800</v>
          </cell>
          <cell r="F1600" t="str">
            <v>failed</v>
          </cell>
          <cell r="R1600" t="str">
            <v>places</v>
          </cell>
          <cell r="U1600">
            <v>60</v>
          </cell>
          <cell r="V1600" t="str">
            <v>underfunded</v>
          </cell>
        </row>
        <row r="1601">
          <cell r="D1601">
            <v>500</v>
          </cell>
          <cell r="F1601" t="str">
            <v>failed</v>
          </cell>
          <cell r="R1601" t="str">
            <v>places</v>
          </cell>
          <cell r="U1601">
            <v>29.958333333343035</v>
          </cell>
          <cell r="V1601" t="str">
            <v>underfunded</v>
          </cell>
        </row>
        <row r="1602">
          <cell r="D1602">
            <v>5000</v>
          </cell>
          <cell r="F1602" t="str">
            <v>failed</v>
          </cell>
          <cell r="R1602" t="str">
            <v>places</v>
          </cell>
          <cell r="U1602">
            <v>44.158657407402643</v>
          </cell>
          <cell r="V1602" t="str">
            <v>underfunded</v>
          </cell>
        </row>
        <row r="1603">
          <cell r="D1603">
            <v>2500</v>
          </cell>
          <cell r="F1603" t="str">
            <v>successful</v>
          </cell>
          <cell r="R1603" t="str">
            <v>rock</v>
          </cell>
          <cell r="U1603">
            <v>30</v>
          </cell>
          <cell r="V1603" t="str">
            <v>funded</v>
          </cell>
        </row>
        <row r="1604">
          <cell r="D1604">
            <v>1500</v>
          </cell>
          <cell r="F1604" t="str">
            <v>successful</v>
          </cell>
          <cell r="R1604" t="str">
            <v>rock</v>
          </cell>
          <cell r="U1604">
            <v>42.660682870373421</v>
          </cell>
          <cell r="V1604" t="str">
            <v>funded</v>
          </cell>
        </row>
        <row r="1605">
          <cell r="D1605">
            <v>2000</v>
          </cell>
          <cell r="F1605" t="str">
            <v>successful</v>
          </cell>
          <cell r="R1605" t="str">
            <v>rock</v>
          </cell>
          <cell r="U1605">
            <v>60</v>
          </cell>
          <cell r="V1605" t="str">
            <v>funded</v>
          </cell>
        </row>
        <row r="1606">
          <cell r="D1606">
            <v>2800</v>
          </cell>
          <cell r="F1606" t="str">
            <v>successful</v>
          </cell>
          <cell r="R1606" t="str">
            <v>rock</v>
          </cell>
          <cell r="U1606">
            <v>39.958333333328483</v>
          </cell>
          <cell r="V1606" t="str">
            <v>funded</v>
          </cell>
        </row>
        <row r="1607">
          <cell r="D1607">
            <v>6000</v>
          </cell>
          <cell r="F1607" t="str">
            <v>successful</v>
          </cell>
          <cell r="R1607" t="str">
            <v>rock</v>
          </cell>
          <cell r="U1607">
            <v>9.2787847222207347</v>
          </cell>
          <cell r="V1607" t="str">
            <v>funded</v>
          </cell>
        </row>
        <row r="1608">
          <cell r="D1608">
            <v>8000</v>
          </cell>
          <cell r="F1608" t="str">
            <v>successful</v>
          </cell>
          <cell r="R1608" t="str">
            <v>rock</v>
          </cell>
          <cell r="U1608">
            <v>89.958333333335759</v>
          </cell>
          <cell r="V1608" t="str">
            <v>funded</v>
          </cell>
        </row>
        <row r="1609">
          <cell r="D1609">
            <v>10000</v>
          </cell>
          <cell r="F1609" t="str">
            <v>successful</v>
          </cell>
          <cell r="R1609" t="str">
            <v>rock</v>
          </cell>
          <cell r="U1609">
            <v>21</v>
          </cell>
          <cell r="V1609" t="str">
            <v>funded</v>
          </cell>
        </row>
        <row r="1610">
          <cell r="D1610">
            <v>1200</v>
          </cell>
          <cell r="F1610" t="str">
            <v>successful</v>
          </cell>
          <cell r="R1610" t="str">
            <v>rock</v>
          </cell>
          <cell r="U1610">
            <v>32.395532407412247</v>
          </cell>
          <cell r="V1610" t="str">
            <v>funded</v>
          </cell>
        </row>
        <row r="1611">
          <cell r="D1611">
            <v>1500</v>
          </cell>
          <cell r="F1611" t="str">
            <v>successful</v>
          </cell>
          <cell r="R1611" t="str">
            <v>rock</v>
          </cell>
          <cell r="U1611">
            <v>53.332071759265091</v>
          </cell>
          <cell r="V1611" t="str">
            <v>funded</v>
          </cell>
        </row>
        <row r="1612">
          <cell r="D1612">
            <v>2000</v>
          </cell>
          <cell r="F1612" t="str">
            <v>successful</v>
          </cell>
          <cell r="R1612" t="str">
            <v>rock</v>
          </cell>
          <cell r="U1612">
            <v>30</v>
          </cell>
          <cell r="V1612" t="str">
            <v>funded</v>
          </cell>
        </row>
        <row r="1613">
          <cell r="D1613">
            <v>800</v>
          </cell>
          <cell r="F1613" t="str">
            <v>successful</v>
          </cell>
          <cell r="R1613" t="str">
            <v>rock</v>
          </cell>
          <cell r="U1613">
            <v>21</v>
          </cell>
          <cell r="V1613" t="str">
            <v>funded</v>
          </cell>
        </row>
        <row r="1614">
          <cell r="D1614">
            <v>500</v>
          </cell>
          <cell r="F1614" t="str">
            <v>successful</v>
          </cell>
          <cell r="R1614" t="str">
            <v>rock</v>
          </cell>
          <cell r="U1614">
            <v>30</v>
          </cell>
          <cell r="V1614" t="str">
            <v>funded</v>
          </cell>
        </row>
        <row r="1615">
          <cell r="D1615">
            <v>1000</v>
          </cell>
          <cell r="F1615" t="str">
            <v>successful</v>
          </cell>
          <cell r="R1615" t="str">
            <v>rock</v>
          </cell>
          <cell r="U1615">
            <v>30</v>
          </cell>
          <cell r="V1615" t="str">
            <v>funded</v>
          </cell>
        </row>
        <row r="1616">
          <cell r="D1616">
            <v>5000</v>
          </cell>
          <cell r="F1616" t="str">
            <v>successful</v>
          </cell>
          <cell r="R1616" t="str">
            <v>rock</v>
          </cell>
          <cell r="U1616">
            <v>59.727210648154141</v>
          </cell>
          <cell r="V1616" t="str">
            <v>funded</v>
          </cell>
        </row>
        <row r="1617">
          <cell r="D1617">
            <v>8000</v>
          </cell>
          <cell r="F1617" t="str">
            <v>successful</v>
          </cell>
          <cell r="R1617" t="str">
            <v>rock</v>
          </cell>
          <cell r="U1617">
            <v>45.041666666671517</v>
          </cell>
          <cell r="V1617" t="str">
            <v>funded</v>
          </cell>
        </row>
        <row r="1618">
          <cell r="D1618">
            <v>10000</v>
          </cell>
          <cell r="F1618" t="str">
            <v>successful</v>
          </cell>
          <cell r="R1618" t="str">
            <v>rock</v>
          </cell>
          <cell r="U1618">
            <v>41.201145833329065</v>
          </cell>
          <cell r="V1618" t="str">
            <v>funded</v>
          </cell>
        </row>
        <row r="1619">
          <cell r="D1619">
            <v>7000</v>
          </cell>
          <cell r="F1619" t="str">
            <v>successful</v>
          </cell>
          <cell r="R1619" t="str">
            <v>rock</v>
          </cell>
          <cell r="U1619">
            <v>33.127453703702486</v>
          </cell>
          <cell r="V1619" t="str">
            <v>funded</v>
          </cell>
        </row>
        <row r="1620">
          <cell r="D1620">
            <v>1500</v>
          </cell>
          <cell r="F1620" t="str">
            <v>successful</v>
          </cell>
          <cell r="R1620" t="str">
            <v>rock</v>
          </cell>
          <cell r="U1620">
            <v>40</v>
          </cell>
          <cell r="V1620" t="str">
            <v>funded</v>
          </cell>
        </row>
        <row r="1621">
          <cell r="D1621">
            <v>1500</v>
          </cell>
          <cell r="F1621" t="str">
            <v>successful</v>
          </cell>
          <cell r="R1621" t="str">
            <v>rock</v>
          </cell>
          <cell r="U1621">
            <v>21</v>
          </cell>
          <cell r="V1621" t="str">
            <v>funded</v>
          </cell>
        </row>
        <row r="1622">
          <cell r="D1622">
            <v>1000</v>
          </cell>
          <cell r="F1622" t="str">
            <v>successful</v>
          </cell>
          <cell r="R1622" t="str">
            <v>rock</v>
          </cell>
          <cell r="U1622">
            <v>7</v>
          </cell>
          <cell r="V1622" t="str">
            <v>funded</v>
          </cell>
        </row>
        <row r="1623">
          <cell r="D1623">
            <v>5000</v>
          </cell>
          <cell r="F1623" t="str">
            <v>successful</v>
          </cell>
          <cell r="R1623" t="str">
            <v>rock</v>
          </cell>
          <cell r="U1623">
            <v>53.559317129635019</v>
          </cell>
          <cell r="V1623" t="str">
            <v>funded</v>
          </cell>
        </row>
        <row r="1624">
          <cell r="D1624">
            <v>6900</v>
          </cell>
          <cell r="F1624" t="str">
            <v>successful</v>
          </cell>
          <cell r="R1624" t="str">
            <v>rock</v>
          </cell>
          <cell r="U1624">
            <v>40.037800925929332</v>
          </cell>
          <cell r="V1624" t="str">
            <v>funded</v>
          </cell>
        </row>
        <row r="1625">
          <cell r="D1625">
            <v>750</v>
          </cell>
          <cell r="F1625" t="str">
            <v>successful</v>
          </cell>
          <cell r="R1625" t="str">
            <v>rock</v>
          </cell>
          <cell r="U1625">
            <v>60</v>
          </cell>
          <cell r="V1625" t="str">
            <v>funded</v>
          </cell>
        </row>
        <row r="1626">
          <cell r="D1626">
            <v>1000</v>
          </cell>
          <cell r="F1626" t="str">
            <v>successful</v>
          </cell>
          <cell r="R1626" t="str">
            <v>rock</v>
          </cell>
          <cell r="U1626">
            <v>40</v>
          </cell>
          <cell r="V1626" t="str">
            <v>funded</v>
          </cell>
        </row>
        <row r="1627">
          <cell r="D1627">
            <v>7500</v>
          </cell>
          <cell r="F1627" t="str">
            <v>successful</v>
          </cell>
          <cell r="R1627" t="str">
            <v>rock</v>
          </cell>
          <cell r="U1627">
            <v>28</v>
          </cell>
          <cell r="V1627" t="str">
            <v>funded</v>
          </cell>
        </row>
        <row r="1628">
          <cell r="D1628">
            <v>8000</v>
          </cell>
          <cell r="F1628" t="str">
            <v>successful</v>
          </cell>
          <cell r="R1628" t="str">
            <v>rock</v>
          </cell>
          <cell r="U1628">
            <v>30.041666666664241</v>
          </cell>
          <cell r="V1628" t="str">
            <v>funded</v>
          </cell>
        </row>
        <row r="1629">
          <cell r="D1629">
            <v>2000</v>
          </cell>
          <cell r="F1629" t="str">
            <v>successful</v>
          </cell>
          <cell r="R1629" t="str">
            <v>rock</v>
          </cell>
          <cell r="U1629">
            <v>33.500590277777519</v>
          </cell>
          <cell r="V1629" t="str">
            <v>funded</v>
          </cell>
        </row>
        <row r="1630">
          <cell r="D1630">
            <v>4000</v>
          </cell>
          <cell r="F1630" t="str">
            <v>successful</v>
          </cell>
          <cell r="R1630" t="str">
            <v>rock</v>
          </cell>
          <cell r="U1630">
            <v>33</v>
          </cell>
          <cell r="V1630" t="str">
            <v>funded</v>
          </cell>
        </row>
        <row r="1631">
          <cell r="D1631">
            <v>6000</v>
          </cell>
          <cell r="F1631" t="str">
            <v>successful</v>
          </cell>
          <cell r="R1631" t="str">
            <v>rock</v>
          </cell>
          <cell r="U1631">
            <v>45</v>
          </cell>
          <cell r="V1631" t="str">
            <v>funded</v>
          </cell>
        </row>
        <row r="1632">
          <cell r="D1632">
            <v>4000</v>
          </cell>
          <cell r="F1632" t="str">
            <v>successful</v>
          </cell>
          <cell r="R1632" t="str">
            <v>rock</v>
          </cell>
          <cell r="U1632">
            <v>30.453298611115315</v>
          </cell>
          <cell r="V1632" t="str">
            <v>funded</v>
          </cell>
        </row>
        <row r="1633">
          <cell r="D1633">
            <v>10000</v>
          </cell>
          <cell r="F1633" t="str">
            <v>successful</v>
          </cell>
          <cell r="R1633" t="str">
            <v>rock</v>
          </cell>
          <cell r="U1633">
            <v>30</v>
          </cell>
          <cell r="V1633" t="str">
            <v>funded</v>
          </cell>
        </row>
        <row r="1634">
          <cell r="D1634">
            <v>4000</v>
          </cell>
          <cell r="F1634" t="str">
            <v>successful</v>
          </cell>
          <cell r="R1634" t="str">
            <v>rock</v>
          </cell>
          <cell r="U1634">
            <v>60</v>
          </cell>
          <cell r="V1634" t="str">
            <v>funded</v>
          </cell>
        </row>
        <row r="1635">
          <cell r="D1635">
            <v>10000</v>
          </cell>
          <cell r="F1635" t="str">
            <v>successful</v>
          </cell>
          <cell r="R1635" t="str">
            <v>rock</v>
          </cell>
          <cell r="U1635">
            <v>27.324583333334886</v>
          </cell>
          <cell r="V1635" t="str">
            <v>funded</v>
          </cell>
        </row>
        <row r="1636">
          <cell r="D1636">
            <v>2000</v>
          </cell>
          <cell r="F1636" t="str">
            <v>successful</v>
          </cell>
          <cell r="R1636" t="str">
            <v>rock</v>
          </cell>
          <cell r="U1636">
            <v>38.059479166666279</v>
          </cell>
          <cell r="V1636" t="str">
            <v>funded</v>
          </cell>
        </row>
        <row r="1637">
          <cell r="D1637">
            <v>2000</v>
          </cell>
          <cell r="F1637" t="str">
            <v>successful</v>
          </cell>
          <cell r="R1637" t="str">
            <v>rock</v>
          </cell>
          <cell r="U1637">
            <v>60</v>
          </cell>
          <cell r="V1637" t="str">
            <v>funded</v>
          </cell>
        </row>
        <row r="1638">
          <cell r="D1638">
            <v>4500</v>
          </cell>
          <cell r="F1638" t="str">
            <v>successful</v>
          </cell>
          <cell r="R1638" t="str">
            <v>rock</v>
          </cell>
          <cell r="U1638">
            <v>43.07999999999447</v>
          </cell>
          <cell r="V1638" t="str">
            <v>funded</v>
          </cell>
        </row>
        <row r="1639">
          <cell r="D1639">
            <v>500</v>
          </cell>
          <cell r="F1639" t="str">
            <v>successful</v>
          </cell>
          <cell r="R1639" t="str">
            <v>rock</v>
          </cell>
          <cell r="U1639">
            <v>56.233796296299261</v>
          </cell>
          <cell r="V1639" t="str">
            <v>funded</v>
          </cell>
        </row>
        <row r="1640">
          <cell r="D1640">
            <v>1000</v>
          </cell>
          <cell r="F1640" t="str">
            <v>successful</v>
          </cell>
          <cell r="R1640" t="str">
            <v>rock</v>
          </cell>
          <cell r="U1640">
            <v>45.205231481479132</v>
          </cell>
          <cell r="V1640" t="str">
            <v>funded</v>
          </cell>
        </row>
        <row r="1641">
          <cell r="D1641">
            <v>1800</v>
          </cell>
          <cell r="F1641" t="str">
            <v>successful</v>
          </cell>
          <cell r="R1641" t="str">
            <v>rock</v>
          </cell>
          <cell r="U1641">
            <v>30</v>
          </cell>
          <cell r="V1641" t="str">
            <v>funded</v>
          </cell>
        </row>
        <row r="1642">
          <cell r="D1642">
            <v>400</v>
          </cell>
          <cell r="F1642" t="str">
            <v>successful</v>
          </cell>
          <cell r="R1642" t="str">
            <v>rock</v>
          </cell>
          <cell r="U1642">
            <v>13.851678240738693</v>
          </cell>
          <cell r="V1642" t="str">
            <v>funded</v>
          </cell>
        </row>
        <row r="1643">
          <cell r="D1643">
            <v>2500</v>
          </cell>
          <cell r="F1643" t="str">
            <v>successful</v>
          </cell>
          <cell r="R1643" t="str">
            <v>pop</v>
          </cell>
          <cell r="U1643">
            <v>30</v>
          </cell>
          <cell r="V1643" t="str">
            <v>funded</v>
          </cell>
        </row>
        <row r="1644">
          <cell r="D1644">
            <v>1200</v>
          </cell>
          <cell r="F1644" t="str">
            <v>successful</v>
          </cell>
          <cell r="R1644" t="str">
            <v>pop</v>
          </cell>
          <cell r="U1644">
            <v>20</v>
          </cell>
          <cell r="V1644" t="str">
            <v>funded</v>
          </cell>
        </row>
        <row r="1645">
          <cell r="D1645">
            <v>5000</v>
          </cell>
          <cell r="F1645" t="str">
            <v>successful</v>
          </cell>
          <cell r="R1645" t="str">
            <v>pop</v>
          </cell>
          <cell r="U1645">
            <v>30</v>
          </cell>
          <cell r="V1645" t="str">
            <v>funded</v>
          </cell>
        </row>
        <row r="1646">
          <cell r="D1646">
            <v>10000</v>
          </cell>
          <cell r="F1646" t="str">
            <v>successful</v>
          </cell>
          <cell r="R1646" t="str">
            <v>pop</v>
          </cell>
          <cell r="U1646">
            <v>60.041666666671517</v>
          </cell>
          <cell r="V1646" t="str">
            <v>funded</v>
          </cell>
        </row>
        <row r="1647">
          <cell r="D1647">
            <v>5000</v>
          </cell>
          <cell r="F1647" t="str">
            <v>successful</v>
          </cell>
          <cell r="R1647" t="str">
            <v>pop</v>
          </cell>
          <cell r="U1647">
            <v>14</v>
          </cell>
          <cell r="V1647" t="str">
            <v>funded</v>
          </cell>
        </row>
        <row r="1648">
          <cell r="D1648">
            <v>2000</v>
          </cell>
          <cell r="F1648" t="str">
            <v>successful</v>
          </cell>
          <cell r="R1648" t="str">
            <v>pop</v>
          </cell>
          <cell r="U1648">
            <v>32.307372685187147</v>
          </cell>
          <cell r="V1648" t="str">
            <v>funded</v>
          </cell>
        </row>
        <row r="1649">
          <cell r="D1649">
            <v>5000</v>
          </cell>
          <cell r="F1649" t="str">
            <v>successful</v>
          </cell>
          <cell r="R1649" t="str">
            <v>pop</v>
          </cell>
          <cell r="U1649">
            <v>30</v>
          </cell>
          <cell r="V1649" t="str">
            <v>funded</v>
          </cell>
        </row>
        <row r="1650">
          <cell r="D1650">
            <v>2300</v>
          </cell>
          <cell r="F1650" t="str">
            <v>successful</v>
          </cell>
          <cell r="R1650" t="str">
            <v>pop</v>
          </cell>
          <cell r="U1650">
            <v>29.958333333335759</v>
          </cell>
          <cell r="V1650" t="str">
            <v>funded</v>
          </cell>
        </row>
        <row r="1651">
          <cell r="D1651">
            <v>3800</v>
          </cell>
          <cell r="F1651" t="str">
            <v>successful</v>
          </cell>
          <cell r="R1651" t="str">
            <v>pop</v>
          </cell>
          <cell r="U1651">
            <v>45</v>
          </cell>
          <cell r="V1651" t="str">
            <v>funded</v>
          </cell>
        </row>
        <row r="1652">
          <cell r="D1652">
            <v>2000</v>
          </cell>
          <cell r="F1652" t="str">
            <v>successful</v>
          </cell>
          <cell r="R1652" t="str">
            <v>pop</v>
          </cell>
          <cell r="U1652">
            <v>30</v>
          </cell>
          <cell r="V1652" t="str">
            <v>funded</v>
          </cell>
        </row>
        <row r="1653">
          <cell r="D1653">
            <v>2000</v>
          </cell>
          <cell r="F1653" t="str">
            <v>successful</v>
          </cell>
          <cell r="R1653" t="str">
            <v>pop</v>
          </cell>
          <cell r="U1653">
            <v>33.390277777783922</v>
          </cell>
          <cell r="V1653" t="str">
            <v>funded</v>
          </cell>
        </row>
        <row r="1654">
          <cell r="D1654">
            <v>4500</v>
          </cell>
          <cell r="F1654" t="str">
            <v>successful</v>
          </cell>
          <cell r="R1654" t="str">
            <v>pop</v>
          </cell>
          <cell r="U1654">
            <v>30.041666666664241</v>
          </cell>
          <cell r="V1654" t="str">
            <v>funded</v>
          </cell>
        </row>
        <row r="1655">
          <cell r="D1655">
            <v>5000</v>
          </cell>
          <cell r="F1655" t="str">
            <v>successful</v>
          </cell>
          <cell r="R1655" t="str">
            <v>pop</v>
          </cell>
          <cell r="U1655">
            <v>31</v>
          </cell>
          <cell r="V1655" t="str">
            <v>funded</v>
          </cell>
        </row>
        <row r="1656">
          <cell r="D1656">
            <v>1100</v>
          </cell>
          <cell r="F1656" t="str">
            <v>successful</v>
          </cell>
          <cell r="R1656" t="str">
            <v>pop</v>
          </cell>
          <cell r="U1656">
            <v>30</v>
          </cell>
          <cell r="V1656" t="str">
            <v>funded</v>
          </cell>
        </row>
        <row r="1657">
          <cell r="D1657">
            <v>1500</v>
          </cell>
          <cell r="F1657" t="str">
            <v>successful</v>
          </cell>
          <cell r="R1657" t="str">
            <v>pop</v>
          </cell>
          <cell r="U1657">
            <v>29.958333333328483</v>
          </cell>
          <cell r="V1657" t="str">
            <v>funded</v>
          </cell>
        </row>
        <row r="1658">
          <cell r="D1658">
            <v>7500</v>
          </cell>
          <cell r="F1658" t="str">
            <v>successful</v>
          </cell>
          <cell r="R1658" t="str">
            <v>pop</v>
          </cell>
          <cell r="U1658">
            <v>30</v>
          </cell>
          <cell r="V1658" t="str">
            <v>funded</v>
          </cell>
        </row>
        <row r="1659">
          <cell r="D1659">
            <v>25000</v>
          </cell>
          <cell r="F1659" t="str">
            <v>successful</v>
          </cell>
          <cell r="R1659" t="str">
            <v>pop</v>
          </cell>
          <cell r="U1659">
            <v>30</v>
          </cell>
          <cell r="V1659" t="str">
            <v>funded</v>
          </cell>
        </row>
        <row r="1660">
          <cell r="D1660">
            <v>6000</v>
          </cell>
          <cell r="F1660" t="str">
            <v>successful</v>
          </cell>
          <cell r="R1660" t="str">
            <v>pop</v>
          </cell>
          <cell r="U1660">
            <v>38.375381944439141</v>
          </cell>
          <cell r="V1660" t="str">
            <v>funded</v>
          </cell>
        </row>
        <row r="1661">
          <cell r="D1661">
            <v>500</v>
          </cell>
          <cell r="F1661" t="str">
            <v>successful</v>
          </cell>
          <cell r="R1661" t="str">
            <v>pop</v>
          </cell>
          <cell r="U1661">
            <v>28.586562500000582</v>
          </cell>
          <cell r="V1661" t="str">
            <v>funded</v>
          </cell>
        </row>
        <row r="1662">
          <cell r="D1662">
            <v>80</v>
          </cell>
          <cell r="F1662" t="str">
            <v>successful</v>
          </cell>
          <cell r="R1662" t="str">
            <v>pop</v>
          </cell>
          <cell r="U1662">
            <v>31.222106481480296</v>
          </cell>
          <cell r="V1662" t="str">
            <v>funded</v>
          </cell>
        </row>
        <row r="1663">
          <cell r="D1663">
            <v>7900</v>
          </cell>
          <cell r="F1663" t="str">
            <v>successful</v>
          </cell>
          <cell r="R1663" t="str">
            <v>pop</v>
          </cell>
          <cell r="U1663">
            <v>42.876956018517376</v>
          </cell>
          <cell r="V1663" t="str">
            <v>funded</v>
          </cell>
        </row>
        <row r="1664">
          <cell r="D1664">
            <v>8000</v>
          </cell>
          <cell r="F1664" t="str">
            <v>successful</v>
          </cell>
          <cell r="R1664" t="str">
            <v>pop</v>
          </cell>
          <cell r="U1664">
            <v>60.041666666664241</v>
          </cell>
          <cell r="V1664" t="str">
            <v>funded</v>
          </cell>
        </row>
        <row r="1665">
          <cell r="D1665">
            <v>1000</v>
          </cell>
          <cell r="F1665" t="str">
            <v>successful</v>
          </cell>
          <cell r="R1665" t="str">
            <v>pop</v>
          </cell>
          <cell r="U1665">
            <v>30</v>
          </cell>
          <cell r="V1665" t="str">
            <v>funded</v>
          </cell>
        </row>
        <row r="1666">
          <cell r="D1666">
            <v>2500</v>
          </cell>
          <cell r="F1666" t="str">
            <v>successful</v>
          </cell>
          <cell r="R1666" t="str">
            <v>pop</v>
          </cell>
          <cell r="U1666">
            <v>44.404189814820711</v>
          </cell>
          <cell r="V1666" t="str">
            <v>funded</v>
          </cell>
        </row>
        <row r="1667">
          <cell r="D1667">
            <v>3500</v>
          </cell>
          <cell r="F1667" t="str">
            <v>successful</v>
          </cell>
          <cell r="R1667" t="str">
            <v>pop</v>
          </cell>
          <cell r="U1667">
            <v>31.475543981483497</v>
          </cell>
          <cell r="V1667" t="str">
            <v>funded</v>
          </cell>
        </row>
        <row r="1668">
          <cell r="D1668">
            <v>2500</v>
          </cell>
          <cell r="F1668" t="str">
            <v>successful</v>
          </cell>
          <cell r="R1668" t="str">
            <v>pop</v>
          </cell>
          <cell r="U1668">
            <v>29.958333333328483</v>
          </cell>
          <cell r="V1668" t="str">
            <v>funded</v>
          </cell>
        </row>
        <row r="1669">
          <cell r="D1669">
            <v>3400</v>
          </cell>
          <cell r="F1669" t="str">
            <v>successful</v>
          </cell>
          <cell r="R1669" t="str">
            <v>pop</v>
          </cell>
          <cell r="U1669">
            <v>27.220393518524361</v>
          </cell>
          <cell r="V1669" t="str">
            <v>funded</v>
          </cell>
        </row>
        <row r="1670">
          <cell r="D1670">
            <v>8000</v>
          </cell>
          <cell r="F1670" t="str">
            <v>successful</v>
          </cell>
          <cell r="R1670" t="str">
            <v>pop</v>
          </cell>
          <cell r="U1670">
            <v>30.041666666671517</v>
          </cell>
          <cell r="V1670" t="str">
            <v>funded</v>
          </cell>
        </row>
        <row r="1671">
          <cell r="D1671">
            <v>2000</v>
          </cell>
          <cell r="F1671" t="str">
            <v>successful</v>
          </cell>
          <cell r="R1671" t="str">
            <v>pop</v>
          </cell>
          <cell r="U1671">
            <v>60</v>
          </cell>
          <cell r="V1671" t="str">
            <v>funded</v>
          </cell>
        </row>
        <row r="1672">
          <cell r="D1672">
            <v>1000</v>
          </cell>
          <cell r="F1672" t="str">
            <v>successful</v>
          </cell>
          <cell r="R1672" t="str">
            <v>pop</v>
          </cell>
          <cell r="U1672">
            <v>50.236122685178998</v>
          </cell>
          <cell r="V1672" t="str">
            <v>funded</v>
          </cell>
        </row>
        <row r="1673">
          <cell r="D1673">
            <v>2000</v>
          </cell>
          <cell r="F1673" t="str">
            <v>successful</v>
          </cell>
          <cell r="R1673" t="str">
            <v>pop</v>
          </cell>
          <cell r="U1673">
            <v>30</v>
          </cell>
          <cell r="V1673" t="str">
            <v>funded</v>
          </cell>
        </row>
        <row r="1674">
          <cell r="D1674">
            <v>1700</v>
          </cell>
          <cell r="F1674" t="str">
            <v>successful</v>
          </cell>
          <cell r="R1674" t="str">
            <v>pop</v>
          </cell>
          <cell r="U1674">
            <v>30</v>
          </cell>
          <cell r="V1674" t="str">
            <v>funded</v>
          </cell>
        </row>
        <row r="1675">
          <cell r="D1675">
            <v>2100</v>
          </cell>
          <cell r="F1675" t="str">
            <v>successful</v>
          </cell>
          <cell r="R1675" t="str">
            <v>pop</v>
          </cell>
          <cell r="U1675">
            <v>30</v>
          </cell>
          <cell r="V1675" t="str">
            <v>funded</v>
          </cell>
        </row>
        <row r="1676">
          <cell r="D1676">
            <v>5000</v>
          </cell>
          <cell r="F1676" t="str">
            <v>successful</v>
          </cell>
          <cell r="R1676" t="str">
            <v>pop</v>
          </cell>
          <cell r="U1676">
            <v>30.685578703705687</v>
          </cell>
          <cell r="V1676" t="str">
            <v>funded</v>
          </cell>
        </row>
        <row r="1677">
          <cell r="D1677">
            <v>1000</v>
          </cell>
          <cell r="F1677" t="str">
            <v>successful</v>
          </cell>
          <cell r="R1677" t="str">
            <v>pop</v>
          </cell>
          <cell r="U1677">
            <v>30.185648148144537</v>
          </cell>
          <cell r="V1677" t="str">
            <v>funded</v>
          </cell>
        </row>
        <row r="1678">
          <cell r="D1678">
            <v>3000</v>
          </cell>
          <cell r="F1678" t="str">
            <v>successful</v>
          </cell>
          <cell r="R1678" t="str">
            <v>pop</v>
          </cell>
          <cell r="U1678">
            <v>46.439733796294604</v>
          </cell>
          <cell r="V1678" t="str">
            <v>funded</v>
          </cell>
        </row>
        <row r="1679">
          <cell r="D1679">
            <v>6000</v>
          </cell>
          <cell r="F1679" t="str">
            <v>successful</v>
          </cell>
          <cell r="R1679" t="str">
            <v>pop</v>
          </cell>
          <cell r="U1679">
            <v>59.842175925921765</v>
          </cell>
          <cell r="V1679" t="str">
            <v>funded</v>
          </cell>
        </row>
        <row r="1680">
          <cell r="D1680">
            <v>1500</v>
          </cell>
          <cell r="F1680" t="str">
            <v>successful</v>
          </cell>
          <cell r="R1680" t="str">
            <v>pop</v>
          </cell>
          <cell r="U1680">
            <v>14</v>
          </cell>
          <cell r="V1680" t="str">
            <v>funded</v>
          </cell>
        </row>
        <row r="1681">
          <cell r="D1681">
            <v>2000</v>
          </cell>
          <cell r="F1681" t="str">
            <v>successful</v>
          </cell>
          <cell r="R1681" t="str">
            <v>pop</v>
          </cell>
          <cell r="U1681">
            <v>23</v>
          </cell>
          <cell r="V1681" t="str">
            <v>funded</v>
          </cell>
        </row>
        <row r="1682">
          <cell r="D1682">
            <v>1000</v>
          </cell>
          <cell r="F1682" t="str">
            <v>successful</v>
          </cell>
          <cell r="R1682" t="str">
            <v>pop</v>
          </cell>
          <cell r="U1682">
            <v>30</v>
          </cell>
          <cell r="V1682" t="str">
            <v>funded</v>
          </cell>
        </row>
        <row r="1683">
          <cell r="D1683">
            <v>65000</v>
          </cell>
          <cell r="F1683" t="str">
            <v>live</v>
          </cell>
          <cell r="R1683" t="str">
            <v>faith</v>
          </cell>
          <cell r="U1683">
            <v>48.96199074073229</v>
          </cell>
          <cell r="V1683" t="str">
            <v>funded</v>
          </cell>
        </row>
        <row r="1684">
          <cell r="D1684">
            <v>6000</v>
          </cell>
          <cell r="F1684" t="str">
            <v>live</v>
          </cell>
          <cell r="R1684" t="str">
            <v>faith</v>
          </cell>
          <cell r="U1684">
            <v>59.958333333328483</v>
          </cell>
          <cell r="V1684" t="str">
            <v>underfunded</v>
          </cell>
        </row>
        <row r="1685">
          <cell r="D1685">
            <v>3500</v>
          </cell>
          <cell r="F1685" t="str">
            <v>live</v>
          </cell>
          <cell r="R1685" t="str">
            <v>faith</v>
          </cell>
          <cell r="U1685">
            <v>24</v>
          </cell>
          <cell r="V1685" t="str">
            <v>underfunded</v>
          </cell>
        </row>
        <row r="1686">
          <cell r="D1686">
            <v>8000</v>
          </cell>
          <cell r="F1686" t="str">
            <v>live</v>
          </cell>
          <cell r="R1686" t="str">
            <v>faith</v>
          </cell>
          <cell r="U1686">
            <v>27.958333333328483</v>
          </cell>
          <cell r="V1686" t="str">
            <v>funded</v>
          </cell>
        </row>
        <row r="1687">
          <cell r="D1687">
            <v>350</v>
          </cell>
          <cell r="F1687" t="str">
            <v>live</v>
          </cell>
          <cell r="R1687" t="str">
            <v>faith</v>
          </cell>
          <cell r="U1687">
            <v>29.958333333335759</v>
          </cell>
          <cell r="V1687" t="str">
            <v>funded</v>
          </cell>
        </row>
        <row r="1688">
          <cell r="D1688">
            <v>5000</v>
          </cell>
          <cell r="F1688" t="str">
            <v>live</v>
          </cell>
          <cell r="R1688" t="str">
            <v>faith</v>
          </cell>
          <cell r="U1688">
            <v>59.958333333328483</v>
          </cell>
          <cell r="V1688" t="str">
            <v>underfunded</v>
          </cell>
        </row>
        <row r="1689">
          <cell r="D1689">
            <v>10000</v>
          </cell>
          <cell r="F1689" t="str">
            <v>live</v>
          </cell>
          <cell r="R1689" t="str">
            <v>faith</v>
          </cell>
          <cell r="U1689">
            <v>33.796932870369346</v>
          </cell>
          <cell r="V1689" t="str">
            <v>underfunded</v>
          </cell>
        </row>
        <row r="1690">
          <cell r="D1690">
            <v>4000</v>
          </cell>
          <cell r="F1690" t="str">
            <v>live</v>
          </cell>
          <cell r="R1690" t="str">
            <v>faith</v>
          </cell>
          <cell r="U1690">
            <v>29.958333333343035</v>
          </cell>
          <cell r="V1690" t="str">
            <v>underfunded</v>
          </cell>
        </row>
        <row r="1691">
          <cell r="D1691">
            <v>2400</v>
          </cell>
          <cell r="F1691" t="str">
            <v>live</v>
          </cell>
          <cell r="R1691" t="str">
            <v>faith</v>
          </cell>
          <cell r="U1691">
            <v>29.958333333335759</v>
          </cell>
          <cell r="V1691" t="str">
            <v>funded</v>
          </cell>
        </row>
        <row r="1692">
          <cell r="D1692">
            <v>2500</v>
          </cell>
          <cell r="F1692" t="str">
            <v>live</v>
          </cell>
          <cell r="R1692" t="str">
            <v>faith</v>
          </cell>
          <cell r="U1692">
            <v>29.958333333328483</v>
          </cell>
          <cell r="V1692" t="str">
            <v>underfunded</v>
          </cell>
        </row>
        <row r="1693">
          <cell r="D1693">
            <v>30000</v>
          </cell>
          <cell r="F1693" t="str">
            <v>live</v>
          </cell>
          <cell r="R1693" t="str">
            <v>faith</v>
          </cell>
          <cell r="U1693">
            <v>32.340185185195878</v>
          </cell>
          <cell r="V1693" t="str">
            <v>underfunded</v>
          </cell>
        </row>
        <row r="1694">
          <cell r="D1694">
            <v>5000</v>
          </cell>
          <cell r="F1694" t="str">
            <v>live</v>
          </cell>
          <cell r="R1694" t="str">
            <v>faith</v>
          </cell>
          <cell r="U1694">
            <v>32.848067129627452</v>
          </cell>
          <cell r="V1694" t="str">
            <v>underfunded</v>
          </cell>
        </row>
        <row r="1695">
          <cell r="D1695">
            <v>3000</v>
          </cell>
          <cell r="F1695" t="str">
            <v>live</v>
          </cell>
          <cell r="R1695" t="str">
            <v>faith</v>
          </cell>
          <cell r="U1695">
            <v>30.913055555545725</v>
          </cell>
          <cell r="V1695" t="str">
            <v>underfunded</v>
          </cell>
        </row>
        <row r="1696">
          <cell r="D1696">
            <v>10000</v>
          </cell>
          <cell r="F1696" t="str">
            <v>live</v>
          </cell>
          <cell r="R1696" t="str">
            <v>faith</v>
          </cell>
          <cell r="U1696">
            <v>29.521828703698702</v>
          </cell>
          <cell r="V1696" t="str">
            <v>underfunded</v>
          </cell>
        </row>
        <row r="1697">
          <cell r="D1697">
            <v>12000</v>
          </cell>
          <cell r="F1697" t="str">
            <v>live</v>
          </cell>
          <cell r="R1697" t="str">
            <v>faith</v>
          </cell>
          <cell r="U1697">
            <v>34.010254629632982</v>
          </cell>
          <cell r="V1697" t="str">
            <v>underfunded</v>
          </cell>
        </row>
        <row r="1698">
          <cell r="D1698">
            <v>300000</v>
          </cell>
          <cell r="F1698" t="str">
            <v>live</v>
          </cell>
          <cell r="R1698" t="str">
            <v>faith</v>
          </cell>
          <cell r="U1698">
            <v>29.958333333328483</v>
          </cell>
          <cell r="V1698" t="str">
            <v>underfunded</v>
          </cell>
        </row>
        <row r="1699">
          <cell r="D1699">
            <v>12500</v>
          </cell>
          <cell r="F1699" t="str">
            <v>live</v>
          </cell>
          <cell r="R1699" t="str">
            <v>faith</v>
          </cell>
          <cell r="U1699">
            <v>29.958333333343035</v>
          </cell>
          <cell r="V1699" t="str">
            <v>underfunded</v>
          </cell>
        </row>
        <row r="1700">
          <cell r="D1700">
            <v>125000</v>
          </cell>
          <cell r="F1700" t="str">
            <v>live</v>
          </cell>
          <cell r="R1700" t="str">
            <v>faith</v>
          </cell>
          <cell r="U1700">
            <v>23.940046296294895</v>
          </cell>
          <cell r="V1700" t="str">
            <v>underfunded</v>
          </cell>
        </row>
        <row r="1701">
          <cell r="D1701">
            <v>5105</v>
          </cell>
          <cell r="F1701" t="str">
            <v>live</v>
          </cell>
          <cell r="R1701" t="str">
            <v>faith</v>
          </cell>
          <cell r="U1701">
            <v>30</v>
          </cell>
          <cell r="V1701" t="str">
            <v>underfunded</v>
          </cell>
        </row>
        <row r="1702">
          <cell r="D1702">
            <v>20000</v>
          </cell>
          <cell r="F1702" t="str">
            <v>live</v>
          </cell>
          <cell r="R1702" t="str">
            <v>faith</v>
          </cell>
          <cell r="U1702">
            <v>30.095023148154723</v>
          </cell>
          <cell r="V1702" t="str">
            <v>underfunded</v>
          </cell>
        </row>
        <row r="1703">
          <cell r="D1703">
            <v>5050</v>
          </cell>
          <cell r="F1703" t="str">
            <v>failed</v>
          </cell>
          <cell r="R1703" t="str">
            <v>faith</v>
          </cell>
          <cell r="U1703">
            <v>30</v>
          </cell>
          <cell r="V1703" t="str">
            <v>underfunded</v>
          </cell>
        </row>
        <row r="1704">
          <cell r="D1704">
            <v>16500</v>
          </cell>
          <cell r="F1704" t="str">
            <v>failed</v>
          </cell>
          <cell r="R1704" t="str">
            <v>faith</v>
          </cell>
          <cell r="U1704">
            <v>29.958333333328483</v>
          </cell>
          <cell r="V1704" t="str">
            <v>underfunded</v>
          </cell>
        </row>
        <row r="1705">
          <cell r="D1705">
            <v>5000</v>
          </cell>
          <cell r="F1705" t="str">
            <v>failed</v>
          </cell>
          <cell r="R1705" t="str">
            <v>faith</v>
          </cell>
          <cell r="U1705">
            <v>60</v>
          </cell>
          <cell r="V1705" t="str">
            <v>underfunded</v>
          </cell>
        </row>
        <row r="1706">
          <cell r="D1706">
            <v>2000</v>
          </cell>
          <cell r="F1706" t="str">
            <v>failed</v>
          </cell>
          <cell r="R1706" t="str">
            <v>faith</v>
          </cell>
          <cell r="U1706">
            <v>30</v>
          </cell>
          <cell r="V1706" t="str">
            <v>underfunded</v>
          </cell>
        </row>
        <row r="1707">
          <cell r="D1707">
            <v>2000</v>
          </cell>
          <cell r="F1707" t="str">
            <v>failed</v>
          </cell>
          <cell r="R1707" t="str">
            <v>faith</v>
          </cell>
          <cell r="U1707">
            <v>11.649930555562605</v>
          </cell>
          <cell r="V1707" t="str">
            <v>underfunded</v>
          </cell>
        </row>
        <row r="1708">
          <cell r="D1708">
            <v>5500</v>
          </cell>
          <cell r="F1708" t="str">
            <v>failed</v>
          </cell>
          <cell r="R1708" t="str">
            <v>faith</v>
          </cell>
          <cell r="U1708">
            <v>60</v>
          </cell>
          <cell r="V1708" t="str">
            <v>underfunded</v>
          </cell>
        </row>
        <row r="1709">
          <cell r="D1709">
            <v>5000</v>
          </cell>
          <cell r="F1709" t="str">
            <v>failed</v>
          </cell>
          <cell r="R1709" t="str">
            <v>faith</v>
          </cell>
          <cell r="U1709">
            <v>29.958333333335759</v>
          </cell>
          <cell r="V1709" t="str">
            <v>underfunded</v>
          </cell>
        </row>
        <row r="1710">
          <cell r="D1710">
            <v>7000</v>
          </cell>
          <cell r="F1710" t="str">
            <v>failed</v>
          </cell>
          <cell r="R1710" t="str">
            <v>faith</v>
          </cell>
          <cell r="U1710">
            <v>40</v>
          </cell>
          <cell r="V1710" t="str">
            <v>underfunded</v>
          </cell>
        </row>
        <row r="1711">
          <cell r="D1711">
            <v>1750</v>
          </cell>
          <cell r="F1711" t="str">
            <v>failed</v>
          </cell>
          <cell r="R1711" t="str">
            <v>faith</v>
          </cell>
          <cell r="U1711">
            <v>41.254930555558531</v>
          </cell>
          <cell r="V1711" t="str">
            <v>underfunded</v>
          </cell>
        </row>
        <row r="1712">
          <cell r="D1712">
            <v>5000</v>
          </cell>
          <cell r="F1712" t="str">
            <v>failed</v>
          </cell>
          <cell r="R1712" t="str">
            <v>faith</v>
          </cell>
          <cell r="U1712">
            <v>45.950370370381279</v>
          </cell>
          <cell r="V1712" t="str">
            <v>underfunded</v>
          </cell>
        </row>
        <row r="1713">
          <cell r="D1713">
            <v>10000</v>
          </cell>
          <cell r="F1713" t="str">
            <v>failed</v>
          </cell>
          <cell r="R1713" t="str">
            <v>faith</v>
          </cell>
          <cell r="U1713">
            <v>31</v>
          </cell>
          <cell r="V1713" t="str">
            <v>underfunded</v>
          </cell>
        </row>
        <row r="1714">
          <cell r="D1714">
            <v>5000</v>
          </cell>
          <cell r="F1714" t="str">
            <v>failed</v>
          </cell>
          <cell r="R1714" t="str">
            <v>faith</v>
          </cell>
          <cell r="U1714">
            <v>60</v>
          </cell>
          <cell r="V1714" t="str">
            <v>underfunded</v>
          </cell>
        </row>
        <row r="1715">
          <cell r="D1715">
            <v>3000</v>
          </cell>
          <cell r="F1715" t="str">
            <v>failed</v>
          </cell>
          <cell r="R1715" t="str">
            <v>faith</v>
          </cell>
          <cell r="U1715">
            <v>30</v>
          </cell>
          <cell r="V1715" t="str">
            <v>underfunded</v>
          </cell>
        </row>
        <row r="1716">
          <cell r="D1716">
            <v>25000</v>
          </cell>
          <cell r="F1716" t="str">
            <v>failed</v>
          </cell>
          <cell r="R1716" t="str">
            <v>faith</v>
          </cell>
          <cell r="U1716">
            <v>30</v>
          </cell>
          <cell r="V1716" t="str">
            <v>underfunded</v>
          </cell>
        </row>
        <row r="1717">
          <cell r="D1717">
            <v>5000</v>
          </cell>
          <cell r="F1717" t="str">
            <v>failed</v>
          </cell>
          <cell r="R1717" t="str">
            <v>faith</v>
          </cell>
          <cell r="U1717">
            <v>29.92285879629344</v>
          </cell>
          <cell r="V1717" t="str">
            <v>underfunded</v>
          </cell>
        </row>
        <row r="1718">
          <cell r="D1718">
            <v>2000</v>
          </cell>
          <cell r="F1718" t="str">
            <v>failed</v>
          </cell>
          <cell r="R1718" t="str">
            <v>faith</v>
          </cell>
          <cell r="U1718">
            <v>40.041666666664241</v>
          </cell>
          <cell r="V1718" t="str">
            <v>underfunded</v>
          </cell>
        </row>
        <row r="1719">
          <cell r="D1719">
            <v>3265</v>
          </cell>
          <cell r="F1719" t="str">
            <v>failed</v>
          </cell>
          <cell r="R1719" t="str">
            <v>faith</v>
          </cell>
          <cell r="U1719">
            <v>20.184745370381279</v>
          </cell>
          <cell r="V1719" t="str">
            <v>underfunded</v>
          </cell>
        </row>
        <row r="1720">
          <cell r="D1720">
            <v>35000</v>
          </cell>
          <cell r="F1720" t="str">
            <v>failed</v>
          </cell>
          <cell r="R1720" t="str">
            <v>faith</v>
          </cell>
          <cell r="U1720">
            <v>43.597118055557075</v>
          </cell>
          <cell r="V1720" t="str">
            <v>underfunded</v>
          </cell>
        </row>
        <row r="1721">
          <cell r="D1721">
            <v>4000</v>
          </cell>
          <cell r="F1721" t="str">
            <v>failed</v>
          </cell>
          <cell r="R1721" t="str">
            <v>faith</v>
          </cell>
          <cell r="U1721">
            <v>30</v>
          </cell>
          <cell r="V1721" t="str">
            <v>underfunded</v>
          </cell>
        </row>
        <row r="1722">
          <cell r="D1722">
            <v>4000</v>
          </cell>
          <cell r="F1722" t="str">
            <v>failed</v>
          </cell>
          <cell r="R1722" t="str">
            <v>faith</v>
          </cell>
          <cell r="U1722">
            <v>30.041666666664241</v>
          </cell>
          <cell r="V1722" t="str">
            <v>underfunded</v>
          </cell>
        </row>
        <row r="1723">
          <cell r="D1723">
            <v>5000</v>
          </cell>
          <cell r="F1723" t="str">
            <v>failed</v>
          </cell>
          <cell r="R1723" t="str">
            <v>faith</v>
          </cell>
          <cell r="U1723">
            <v>30</v>
          </cell>
          <cell r="V1723" t="str">
            <v>underfunded</v>
          </cell>
        </row>
        <row r="1724">
          <cell r="D1724">
            <v>2880</v>
          </cell>
          <cell r="F1724" t="str">
            <v>failed</v>
          </cell>
          <cell r="R1724" t="str">
            <v>faith</v>
          </cell>
          <cell r="U1724">
            <v>37.045960648152686</v>
          </cell>
          <cell r="V1724" t="str">
            <v>underfunded</v>
          </cell>
        </row>
        <row r="1725">
          <cell r="D1725">
            <v>10000</v>
          </cell>
          <cell r="F1725" t="str">
            <v>failed</v>
          </cell>
          <cell r="R1725" t="str">
            <v>faith</v>
          </cell>
          <cell r="U1725">
            <v>56.42459490741021</v>
          </cell>
          <cell r="V1725" t="str">
            <v>underfunded</v>
          </cell>
        </row>
        <row r="1726">
          <cell r="D1726">
            <v>6000</v>
          </cell>
          <cell r="F1726" t="str">
            <v>failed</v>
          </cell>
          <cell r="R1726" t="str">
            <v>faith</v>
          </cell>
          <cell r="U1726">
            <v>30</v>
          </cell>
          <cell r="V1726" t="str">
            <v>underfunded</v>
          </cell>
        </row>
        <row r="1727">
          <cell r="D1727">
            <v>5500</v>
          </cell>
          <cell r="F1727" t="str">
            <v>failed</v>
          </cell>
          <cell r="R1727" t="str">
            <v>faith</v>
          </cell>
          <cell r="U1727">
            <v>30</v>
          </cell>
          <cell r="V1727" t="str">
            <v>underfunded</v>
          </cell>
        </row>
        <row r="1728">
          <cell r="D1728">
            <v>6500</v>
          </cell>
          <cell r="F1728" t="str">
            <v>failed</v>
          </cell>
          <cell r="R1728" t="str">
            <v>faith</v>
          </cell>
          <cell r="U1728">
            <v>29</v>
          </cell>
          <cell r="V1728" t="str">
            <v>underfunded</v>
          </cell>
        </row>
        <row r="1729">
          <cell r="D1729">
            <v>3000</v>
          </cell>
          <cell r="F1729" t="str">
            <v>failed</v>
          </cell>
          <cell r="R1729" t="str">
            <v>faith</v>
          </cell>
          <cell r="U1729">
            <v>54.530358796284418</v>
          </cell>
          <cell r="V1729" t="str">
            <v>underfunded</v>
          </cell>
        </row>
        <row r="1730">
          <cell r="D1730">
            <v>1250</v>
          </cell>
          <cell r="F1730" t="str">
            <v>failed</v>
          </cell>
          <cell r="R1730" t="str">
            <v>faith</v>
          </cell>
          <cell r="U1730">
            <v>30</v>
          </cell>
          <cell r="V1730" t="str">
            <v>underfunded</v>
          </cell>
        </row>
        <row r="1731">
          <cell r="D1731">
            <v>10000</v>
          </cell>
          <cell r="F1731" t="str">
            <v>failed</v>
          </cell>
          <cell r="R1731" t="str">
            <v>faith</v>
          </cell>
          <cell r="U1731">
            <v>60</v>
          </cell>
          <cell r="V1731" t="str">
            <v>underfunded</v>
          </cell>
        </row>
        <row r="1732">
          <cell r="D1732">
            <v>3000</v>
          </cell>
          <cell r="F1732" t="str">
            <v>failed</v>
          </cell>
          <cell r="R1732" t="str">
            <v>faith</v>
          </cell>
          <cell r="U1732">
            <v>30</v>
          </cell>
          <cell r="V1732" t="str">
            <v>underfunded</v>
          </cell>
        </row>
        <row r="1733">
          <cell r="D1733">
            <v>1000</v>
          </cell>
          <cell r="F1733" t="str">
            <v>failed</v>
          </cell>
          <cell r="R1733" t="str">
            <v>faith</v>
          </cell>
          <cell r="U1733">
            <v>13.718148148152977</v>
          </cell>
          <cell r="V1733" t="str">
            <v>underfunded</v>
          </cell>
        </row>
        <row r="1734">
          <cell r="D1734">
            <v>4000</v>
          </cell>
          <cell r="F1734" t="str">
            <v>failed</v>
          </cell>
          <cell r="R1734" t="str">
            <v>faith</v>
          </cell>
          <cell r="U1734">
            <v>59.524525462955353</v>
          </cell>
          <cell r="V1734" t="str">
            <v>underfunded</v>
          </cell>
        </row>
        <row r="1735">
          <cell r="D1735">
            <v>10000</v>
          </cell>
          <cell r="F1735" t="str">
            <v>failed</v>
          </cell>
          <cell r="R1735" t="str">
            <v>faith</v>
          </cell>
          <cell r="U1735">
            <v>12.22020833332499</v>
          </cell>
          <cell r="V1735" t="str">
            <v>underfunded</v>
          </cell>
        </row>
        <row r="1736">
          <cell r="D1736">
            <v>4500</v>
          </cell>
          <cell r="F1736" t="str">
            <v>failed</v>
          </cell>
          <cell r="R1736" t="str">
            <v>faith</v>
          </cell>
          <cell r="U1736">
            <v>30</v>
          </cell>
          <cell r="V1736" t="str">
            <v>underfunded</v>
          </cell>
        </row>
        <row r="1737">
          <cell r="D1737">
            <v>1000</v>
          </cell>
          <cell r="F1737" t="str">
            <v>failed</v>
          </cell>
          <cell r="R1737" t="str">
            <v>faith</v>
          </cell>
          <cell r="U1737">
            <v>30</v>
          </cell>
          <cell r="V1737" t="str">
            <v>underfunded</v>
          </cell>
        </row>
        <row r="1738">
          <cell r="D1738">
            <v>3000</v>
          </cell>
          <cell r="F1738" t="str">
            <v>failed</v>
          </cell>
          <cell r="R1738" t="str">
            <v>faith</v>
          </cell>
          <cell r="U1738">
            <v>30.041666666664241</v>
          </cell>
          <cell r="V1738" t="str">
            <v>underfunded</v>
          </cell>
        </row>
        <row r="1739">
          <cell r="D1739">
            <v>4000</v>
          </cell>
          <cell r="F1739" t="str">
            <v>failed</v>
          </cell>
          <cell r="R1739" t="str">
            <v>faith</v>
          </cell>
          <cell r="U1739">
            <v>30</v>
          </cell>
          <cell r="V1739" t="str">
            <v>underfunded</v>
          </cell>
        </row>
        <row r="1740">
          <cell r="D1740">
            <v>5000</v>
          </cell>
          <cell r="F1740" t="str">
            <v>failed</v>
          </cell>
          <cell r="R1740" t="str">
            <v>faith</v>
          </cell>
          <cell r="U1740">
            <v>30</v>
          </cell>
          <cell r="V1740" t="str">
            <v>underfunded</v>
          </cell>
        </row>
        <row r="1741">
          <cell r="D1741">
            <v>1000</v>
          </cell>
          <cell r="F1741" t="str">
            <v>failed</v>
          </cell>
          <cell r="R1741" t="str">
            <v>faith</v>
          </cell>
          <cell r="U1741">
            <v>58.958333333328483</v>
          </cell>
          <cell r="V1741" t="str">
            <v>underfunded</v>
          </cell>
        </row>
        <row r="1742">
          <cell r="D1742">
            <v>3000</v>
          </cell>
          <cell r="F1742" t="str">
            <v>failed</v>
          </cell>
          <cell r="R1742" t="str">
            <v>faith</v>
          </cell>
          <cell r="U1742">
            <v>30</v>
          </cell>
          <cell r="V1742" t="str">
            <v>underfunded</v>
          </cell>
        </row>
        <row r="1743">
          <cell r="D1743">
            <v>1200</v>
          </cell>
          <cell r="F1743" t="str">
            <v>successful</v>
          </cell>
          <cell r="R1743" t="str">
            <v>photobooks</v>
          </cell>
          <cell r="U1743">
            <v>45</v>
          </cell>
          <cell r="V1743" t="str">
            <v>funded</v>
          </cell>
        </row>
        <row r="1744">
          <cell r="D1744">
            <v>2000</v>
          </cell>
          <cell r="F1744" t="str">
            <v>successful</v>
          </cell>
          <cell r="R1744" t="str">
            <v>photobooks</v>
          </cell>
          <cell r="U1744">
            <v>31.99803240741312</v>
          </cell>
          <cell r="V1744" t="str">
            <v>funded</v>
          </cell>
        </row>
        <row r="1745">
          <cell r="D1745">
            <v>6000</v>
          </cell>
          <cell r="F1745" t="str">
            <v>successful</v>
          </cell>
          <cell r="R1745" t="str">
            <v>photobooks</v>
          </cell>
          <cell r="U1745">
            <v>22.240335648151813</v>
          </cell>
          <cell r="V1745" t="str">
            <v>funded</v>
          </cell>
        </row>
        <row r="1746">
          <cell r="D1746">
            <v>5500</v>
          </cell>
          <cell r="F1746" t="str">
            <v>successful</v>
          </cell>
          <cell r="R1746" t="str">
            <v>photobooks</v>
          </cell>
          <cell r="U1746">
            <v>44.958333333328483</v>
          </cell>
          <cell r="V1746" t="str">
            <v>funded</v>
          </cell>
        </row>
        <row r="1747">
          <cell r="D1747">
            <v>7000</v>
          </cell>
          <cell r="F1747" t="str">
            <v>successful</v>
          </cell>
          <cell r="R1747" t="str">
            <v>photobooks</v>
          </cell>
          <cell r="U1747">
            <v>35.823634259257233</v>
          </cell>
          <cell r="V1747" t="str">
            <v>funded</v>
          </cell>
        </row>
        <row r="1748">
          <cell r="D1748">
            <v>15000</v>
          </cell>
          <cell r="F1748" t="str">
            <v>successful</v>
          </cell>
          <cell r="R1748" t="str">
            <v>photobooks</v>
          </cell>
          <cell r="U1748">
            <v>29.906631944439141</v>
          </cell>
          <cell r="V1748" t="str">
            <v>funded</v>
          </cell>
        </row>
        <row r="1749">
          <cell r="D1749">
            <v>9000</v>
          </cell>
          <cell r="F1749" t="str">
            <v>successful</v>
          </cell>
          <cell r="R1749" t="str">
            <v>photobooks</v>
          </cell>
          <cell r="U1749">
            <v>29.18946759258688</v>
          </cell>
          <cell r="V1749" t="str">
            <v>funded</v>
          </cell>
        </row>
        <row r="1750">
          <cell r="D1750">
            <v>50000</v>
          </cell>
          <cell r="F1750" t="str">
            <v>successful</v>
          </cell>
          <cell r="R1750" t="str">
            <v>photobooks</v>
          </cell>
          <cell r="U1750">
            <v>30</v>
          </cell>
          <cell r="V1750" t="str">
            <v>funded</v>
          </cell>
        </row>
        <row r="1751">
          <cell r="D1751">
            <v>10050</v>
          </cell>
          <cell r="F1751" t="str">
            <v>successful</v>
          </cell>
          <cell r="R1751" t="str">
            <v>photobooks</v>
          </cell>
          <cell r="U1751">
            <v>36.815729166672099</v>
          </cell>
          <cell r="V1751" t="str">
            <v>funded</v>
          </cell>
        </row>
        <row r="1752">
          <cell r="D1752">
            <v>5000</v>
          </cell>
          <cell r="F1752" t="str">
            <v>successful</v>
          </cell>
          <cell r="R1752" t="str">
            <v>photobooks</v>
          </cell>
          <cell r="U1752">
            <v>25</v>
          </cell>
          <cell r="V1752" t="str">
            <v>funded</v>
          </cell>
        </row>
        <row r="1753">
          <cell r="D1753">
            <v>10000</v>
          </cell>
          <cell r="F1753" t="str">
            <v>successful</v>
          </cell>
          <cell r="R1753" t="str">
            <v>photobooks</v>
          </cell>
          <cell r="U1753">
            <v>29.958333333335759</v>
          </cell>
          <cell r="V1753" t="str">
            <v>funded</v>
          </cell>
        </row>
        <row r="1754">
          <cell r="D1754">
            <v>1200</v>
          </cell>
          <cell r="F1754" t="str">
            <v>successful</v>
          </cell>
          <cell r="R1754" t="str">
            <v>photobooks</v>
          </cell>
          <cell r="U1754">
            <v>30</v>
          </cell>
          <cell r="V1754" t="str">
            <v>funded</v>
          </cell>
        </row>
        <row r="1755">
          <cell r="D1755">
            <v>15000</v>
          </cell>
          <cell r="F1755" t="str">
            <v>successful</v>
          </cell>
          <cell r="R1755" t="str">
            <v>photobooks</v>
          </cell>
          <cell r="U1755">
            <v>29.958333333328483</v>
          </cell>
          <cell r="V1755" t="str">
            <v>funded</v>
          </cell>
        </row>
        <row r="1756">
          <cell r="D1756">
            <v>8500</v>
          </cell>
          <cell r="F1756" t="str">
            <v>successful</v>
          </cell>
          <cell r="R1756" t="str">
            <v>photobooks</v>
          </cell>
          <cell r="U1756">
            <v>29.958333333335759</v>
          </cell>
          <cell r="V1756" t="str">
            <v>funded</v>
          </cell>
        </row>
        <row r="1757">
          <cell r="D1757">
            <v>25</v>
          </cell>
          <cell r="F1757" t="str">
            <v>successful</v>
          </cell>
          <cell r="R1757" t="str">
            <v>photobooks</v>
          </cell>
          <cell r="U1757">
            <v>30</v>
          </cell>
          <cell r="V1757" t="str">
            <v>funded</v>
          </cell>
        </row>
        <row r="1758">
          <cell r="D1758">
            <v>5500</v>
          </cell>
          <cell r="F1758" t="str">
            <v>successful</v>
          </cell>
          <cell r="R1758" t="str">
            <v>photobooks</v>
          </cell>
          <cell r="U1758">
            <v>40</v>
          </cell>
          <cell r="V1758" t="str">
            <v>funded</v>
          </cell>
        </row>
        <row r="1759">
          <cell r="D1759">
            <v>5000</v>
          </cell>
          <cell r="F1759" t="str">
            <v>successful</v>
          </cell>
          <cell r="R1759" t="str">
            <v>photobooks</v>
          </cell>
          <cell r="U1759">
            <v>29.98445601851563</v>
          </cell>
          <cell r="V1759" t="str">
            <v>funded</v>
          </cell>
        </row>
        <row r="1760">
          <cell r="D1760">
            <v>1000</v>
          </cell>
          <cell r="F1760" t="str">
            <v>successful</v>
          </cell>
          <cell r="R1760" t="str">
            <v>photobooks</v>
          </cell>
          <cell r="U1760">
            <v>60</v>
          </cell>
          <cell r="V1760" t="str">
            <v>funded</v>
          </cell>
        </row>
        <row r="1761">
          <cell r="D1761">
            <v>5000</v>
          </cell>
          <cell r="F1761" t="str">
            <v>successful</v>
          </cell>
          <cell r="R1761" t="str">
            <v>photobooks</v>
          </cell>
          <cell r="U1761">
            <v>19.958333333328483</v>
          </cell>
          <cell r="V1761" t="str">
            <v>funded</v>
          </cell>
        </row>
        <row r="1762">
          <cell r="D1762">
            <v>5000</v>
          </cell>
          <cell r="F1762" t="str">
            <v>successful</v>
          </cell>
          <cell r="R1762" t="str">
            <v>photobooks</v>
          </cell>
          <cell r="U1762">
            <v>20</v>
          </cell>
          <cell r="V1762" t="str">
            <v>funded</v>
          </cell>
        </row>
        <row r="1763">
          <cell r="D1763">
            <v>100</v>
          </cell>
          <cell r="F1763" t="str">
            <v>successful</v>
          </cell>
          <cell r="R1763" t="str">
            <v>photobooks</v>
          </cell>
          <cell r="U1763">
            <v>50</v>
          </cell>
          <cell r="V1763" t="str">
            <v>funded</v>
          </cell>
        </row>
        <row r="1764">
          <cell r="D1764">
            <v>100</v>
          </cell>
          <cell r="F1764" t="str">
            <v>successful</v>
          </cell>
          <cell r="R1764" t="str">
            <v>photobooks</v>
          </cell>
          <cell r="U1764">
            <v>30</v>
          </cell>
          <cell r="V1764" t="str">
            <v>funded</v>
          </cell>
        </row>
        <row r="1765">
          <cell r="D1765">
            <v>12000</v>
          </cell>
          <cell r="F1765" t="str">
            <v>successful</v>
          </cell>
          <cell r="R1765" t="str">
            <v>photobooks</v>
          </cell>
          <cell r="U1765">
            <v>30</v>
          </cell>
          <cell r="V1765" t="str">
            <v>funded</v>
          </cell>
        </row>
        <row r="1766">
          <cell r="D1766">
            <v>11000</v>
          </cell>
          <cell r="F1766" t="str">
            <v>failed</v>
          </cell>
          <cell r="R1766" t="str">
            <v>photobooks</v>
          </cell>
          <cell r="U1766">
            <v>29</v>
          </cell>
          <cell r="V1766" t="str">
            <v>underfunded</v>
          </cell>
        </row>
        <row r="1767">
          <cell r="D1767">
            <v>12500</v>
          </cell>
          <cell r="F1767" t="str">
            <v>failed</v>
          </cell>
          <cell r="R1767" t="str">
            <v>photobooks</v>
          </cell>
          <cell r="U1767">
            <v>30</v>
          </cell>
          <cell r="V1767" t="str">
            <v>underfunded</v>
          </cell>
        </row>
        <row r="1768">
          <cell r="D1768">
            <v>1500</v>
          </cell>
          <cell r="F1768" t="str">
            <v>failed</v>
          </cell>
          <cell r="R1768" t="str">
            <v>photobooks</v>
          </cell>
          <cell r="U1768">
            <v>21</v>
          </cell>
          <cell r="V1768" t="str">
            <v>underfunded</v>
          </cell>
        </row>
        <row r="1769">
          <cell r="D1769">
            <v>5000</v>
          </cell>
          <cell r="F1769" t="str">
            <v>failed</v>
          </cell>
          <cell r="R1769" t="str">
            <v>photobooks</v>
          </cell>
          <cell r="U1769">
            <v>30</v>
          </cell>
          <cell r="V1769" t="str">
            <v>underfunded</v>
          </cell>
        </row>
        <row r="1770">
          <cell r="D1770">
            <v>5000</v>
          </cell>
          <cell r="F1770" t="str">
            <v>failed</v>
          </cell>
          <cell r="R1770" t="str">
            <v>photobooks</v>
          </cell>
          <cell r="U1770">
            <v>60</v>
          </cell>
          <cell r="V1770" t="str">
            <v>underfunded</v>
          </cell>
        </row>
        <row r="1771">
          <cell r="D1771">
            <v>40000</v>
          </cell>
          <cell r="F1771" t="str">
            <v>failed</v>
          </cell>
          <cell r="R1771" t="str">
            <v>photobooks</v>
          </cell>
          <cell r="U1771">
            <v>30</v>
          </cell>
          <cell r="V1771" t="str">
            <v>underfunded</v>
          </cell>
        </row>
        <row r="1772">
          <cell r="D1772">
            <v>24500</v>
          </cell>
          <cell r="F1772" t="str">
            <v>failed</v>
          </cell>
          <cell r="R1772" t="str">
            <v>photobooks</v>
          </cell>
          <cell r="U1772">
            <v>35</v>
          </cell>
          <cell r="V1772" t="str">
            <v>underfunded</v>
          </cell>
        </row>
        <row r="1773">
          <cell r="D1773">
            <v>4200</v>
          </cell>
          <cell r="F1773" t="str">
            <v>failed</v>
          </cell>
          <cell r="R1773" t="str">
            <v>photobooks</v>
          </cell>
          <cell r="U1773">
            <v>30</v>
          </cell>
          <cell r="V1773" t="str">
            <v>underfunded</v>
          </cell>
        </row>
        <row r="1774">
          <cell r="D1774">
            <v>5500</v>
          </cell>
          <cell r="F1774" t="str">
            <v>failed</v>
          </cell>
          <cell r="R1774" t="str">
            <v>photobooks</v>
          </cell>
          <cell r="U1774">
            <v>60</v>
          </cell>
          <cell r="V1774" t="str">
            <v>underfunded</v>
          </cell>
        </row>
        <row r="1775">
          <cell r="D1775">
            <v>30000</v>
          </cell>
          <cell r="F1775" t="str">
            <v>failed</v>
          </cell>
          <cell r="R1775" t="str">
            <v>photobooks</v>
          </cell>
          <cell r="U1775">
            <v>45</v>
          </cell>
          <cell r="V1775" t="str">
            <v>underfunded</v>
          </cell>
        </row>
        <row r="1776">
          <cell r="D1776">
            <v>2500</v>
          </cell>
          <cell r="F1776" t="str">
            <v>failed</v>
          </cell>
          <cell r="R1776" t="str">
            <v>photobooks</v>
          </cell>
          <cell r="U1776">
            <v>42.405648148145701</v>
          </cell>
          <cell r="V1776" t="str">
            <v>underfunded</v>
          </cell>
        </row>
        <row r="1777">
          <cell r="D1777">
            <v>32500</v>
          </cell>
          <cell r="F1777" t="str">
            <v>failed</v>
          </cell>
          <cell r="R1777" t="str">
            <v>photobooks</v>
          </cell>
          <cell r="U1777">
            <v>45</v>
          </cell>
          <cell r="V1777" t="str">
            <v>underfunded</v>
          </cell>
        </row>
        <row r="1778">
          <cell r="D1778">
            <v>5000</v>
          </cell>
          <cell r="F1778" t="str">
            <v>failed</v>
          </cell>
          <cell r="R1778" t="str">
            <v>photobooks</v>
          </cell>
          <cell r="U1778">
            <v>36</v>
          </cell>
          <cell r="V1778" t="str">
            <v>underfunded</v>
          </cell>
        </row>
        <row r="1779">
          <cell r="D1779">
            <v>4800</v>
          </cell>
          <cell r="F1779" t="str">
            <v>failed</v>
          </cell>
          <cell r="R1779" t="str">
            <v>photobooks</v>
          </cell>
          <cell r="U1779">
            <v>30</v>
          </cell>
          <cell r="V1779" t="str">
            <v>underfunded</v>
          </cell>
        </row>
        <row r="1780">
          <cell r="D1780">
            <v>50000</v>
          </cell>
          <cell r="F1780" t="str">
            <v>failed</v>
          </cell>
          <cell r="R1780" t="str">
            <v>photobooks</v>
          </cell>
          <cell r="U1780">
            <v>44.958333333343035</v>
          </cell>
          <cell r="V1780" t="str">
            <v>underfunded</v>
          </cell>
        </row>
        <row r="1781">
          <cell r="D1781">
            <v>11000</v>
          </cell>
          <cell r="F1781" t="str">
            <v>failed</v>
          </cell>
          <cell r="R1781" t="str">
            <v>photobooks</v>
          </cell>
          <cell r="U1781">
            <v>30</v>
          </cell>
          <cell r="V1781" t="str">
            <v>underfunded</v>
          </cell>
        </row>
        <row r="1782">
          <cell r="D1782">
            <v>30000</v>
          </cell>
          <cell r="F1782" t="str">
            <v>failed</v>
          </cell>
          <cell r="R1782" t="str">
            <v>photobooks</v>
          </cell>
          <cell r="U1782">
            <v>60</v>
          </cell>
          <cell r="V1782" t="str">
            <v>underfunded</v>
          </cell>
        </row>
        <row r="1783">
          <cell r="D1783">
            <v>5500</v>
          </cell>
          <cell r="F1783" t="str">
            <v>failed</v>
          </cell>
          <cell r="R1783" t="str">
            <v>photobooks</v>
          </cell>
          <cell r="U1783">
            <v>31</v>
          </cell>
          <cell r="V1783" t="str">
            <v>underfunded</v>
          </cell>
        </row>
        <row r="1784">
          <cell r="D1784">
            <v>35000</v>
          </cell>
          <cell r="F1784" t="str">
            <v>failed</v>
          </cell>
          <cell r="R1784" t="str">
            <v>photobooks</v>
          </cell>
          <cell r="U1784">
            <v>33</v>
          </cell>
          <cell r="V1784" t="str">
            <v>underfunded</v>
          </cell>
        </row>
        <row r="1785">
          <cell r="D1785">
            <v>40000</v>
          </cell>
          <cell r="F1785" t="str">
            <v>failed</v>
          </cell>
          <cell r="R1785" t="str">
            <v>photobooks</v>
          </cell>
          <cell r="U1785">
            <v>30</v>
          </cell>
          <cell r="V1785" t="str">
            <v>underfunded</v>
          </cell>
        </row>
        <row r="1786">
          <cell r="D1786">
            <v>5000</v>
          </cell>
          <cell r="F1786" t="str">
            <v>failed</v>
          </cell>
          <cell r="R1786" t="str">
            <v>photobooks</v>
          </cell>
          <cell r="U1786">
            <v>31.486805555556202</v>
          </cell>
          <cell r="V1786" t="str">
            <v>underfunded</v>
          </cell>
        </row>
        <row r="1787">
          <cell r="D1787">
            <v>24000</v>
          </cell>
          <cell r="F1787" t="str">
            <v>failed</v>
          </cell>
          <cell r="R1787" t="str">
            <v>photobooks</v>
          </cell>
          <cell r="U1787">
            <v>30.865104166667152</v>
          </cell>
          <cell r="V1787" t="str">
            <v>underfunded</v>
          </cell>
        </row>
        <row r="1788">
          <cell r="D1788">
            <v>1900</v>
          </cell>
          <cell r="F1788" t="str">
            <v>failed</v>
          </cell>
          <cell r="R1788" t="str">
            <v>photobooks</v>
          </cell>
          <cell r="U1788">
            <v>30</v>
          </cell>
          <cell r="V1788" t="str">
            <v>underfunded</v>
          </cell>
        </row>
        <row r="1789">
          <cell r="D1789">
            <v>10000</v>
          </cell>
          <cell r="F1789" t="str">
            <v>failed</v>
          </cell>
          <cell r="R1789" t="str">
            <v>photobooks</v>
          </cell>
          <cell r="U1789">
            <v>29.958333333335759</v>
          </cell>
          <cell r="V1789" t="str">
            <v>underfunded</v>
          </cell>
        </row>
        <row r="1790">
          <cell r="D1790">
            <v>5500</v>
          </cell>
          <cell r="F1790" t="str">
            <v>failed</v>
          </cell>
          <cell r="R1790" t="str">
            <v>photobooks</v>
          </cell>
          <cell r="U1790">
            <v>30</v>
          </cell>
          <cell r="V1790" t="str">
            <v>underfunded</v>
          </cell>
        </row>
        <row r="1791">
          <cell r="D1791">
            <v>8000</v>
          </cell>
          <cell r="F1791" t="str">
            <v>failed</v>
          </cell>
          <cell r="R1791" t="str">
            <v>photobooks</v>
          </cell>
          <cell r="U1791">
            <v>60</v>
          </cell>
          <cell r="V1791" t="str">
            <v>underfunded</v>
          </cell>
        </row>
        <row r="1792">
          <cell r="D1792">
            <v>33000</v>
          </cell>
          <cell r="F1792" t="str">
            <v>failed</v>
          </cell>
          <cell r="R1792" t="str">
            <v>photobooks</v>
          </cell>
          <cell r="U1792">
            <v>30</v>
          </cell>
          <cell r="V1792" t="str">
            <v>underfunded</v>
          </cell>
        </row>
        <row r="1793">
          <cell r="D1793">
            <v>3000</v>
          </cell>
          <cell r="F1793" t="str">
            <v>failed</v>
          </cell>
          <cell r="R1793" t="str">
            <v>photobooks</v>
          </cell>
          <cell r="U1793">
            <v>60</v>
          </cell>
          <cell r="V1793" t="str">
            <v>underfunded</v>
          </cell>
        </row>
        <row r="1794">
          <cell r="D1794">
            <v>25000</v>
          </cell>
          <cell r="F1794" t="str">
            <v>failed</v>
          </cell>
          <cell r="R1794" t="str">
            <v>photobooks</v>
          </cell>
          <cell r="U1794">
            <v>37.259930555563187</v>
          </cell>
          <cell r="V1794" t="str">
            <v>underfunded</v>
          </cell>
        </row>
        <row r="1795">
          <cell r="D1795">
            <v>3000</v>
          </cell>
          <cell r="F1795" t="str">
            <v>failed</v>
          </cell>
          <cell r="R1795" t="str">
            <v>photobooks</v>
          </cell>
          <cell r="U1795">
            <v>30.041666666664241</v>
          </cell>
          <cell r="V1795" t="str">
            <v>underfunded</v>
          </cell>
        </row>
        <row r="1796">
          <cell r="D1796">
            <v>9000</v>
          </cell>
          <cell r="F1796" t="str">
            <v>failed</v>
          </cell>
          <cell r="R1796" t="str">
            <v>photobooks</v>
          </cell>
          <cell r="U1796">
            <v>35</v>
          </cell>
          <cell r="V1796" t="str">
            <v>underfunded</v>
          </cell>
        </row>
        <row r="1797">
          <cell r="D1797">
            <v>28000</v>
          </cell>
          <cell r="F1797" t="str">
            <v>failed</v>
          </cell>
          <cell r="R1797" t="str">
            <v>photobooks</v>
          </cell>
          <cell r="U1797">
            <v>29.377997685194714</v>
          </cell>
          <cell r="V1797" t="str">
            <v>underfunded</v>
          </cell>
        </row>
        <row r="1798">
          <cell r="D1798">
            <v>19000</v>
          </cell>
          <cell r="F1798" t="str">
            <v>failed</v>
          </cell>
          <cell r="R1798" t="str">
            <v>photobooks</v>
          </cell>
          <cell r="U1798">
            <v>60</v>
          </cell>
          <cell r="V1798" t="str">
            <v>underfunded</v>
          </cell>
        </row>
        <row r="1799">
          <cell r="D1799">
            <v>10000</v>
          </cell>
          <cell r="F1799" t="str">
            <v>failed</v>
          </cell>
          <cell r="R1799" t="str">
            <v>photobooks</v>
          </cell>
          <cell r="U1799">
            <v>30</v>
          </cell>
          <cell r="V1799" t="str">
            <v>underfunded</v>
          </cell>
        </row>
        <row r="1800">
          <cell r="D1800">
            <v>16000</v>
          </cell>
          <cell r="F1800" t="str">
            <v>failed</v>
          </cell>
          <cell r="R1800" t="str">
            <v>photobooks</v>
          </cell>
          <cell r="U1800">
            <v>60</v>
          </cell>
          <cell r="V1800" t="str">
            <v>underfunded</v>
          </cell>
        </row>
        <row r="1801">
          <cell r="D1801">
            <v>4000</v>
          </cell>
          <cell r="F1801" t="str">
            <v>failed</v>
          </cell>
          <cell r="R1801" t="str">
            <v>photobooks</v>
          </cell>
          <cell r="U1801">
            <v>20.041666666671517</v>
          </cell>
          <cell r="V1801" t="str">
            <v>underfunded</v>
          </cell>
        </row>
        <row r="1802">
          <cell r="D1802">
            <v>46260</v>
          </cell>
          <cell r="F1802" t="str">
            <v>failed</v>
          </cell>
          <cell r="R1802" t="str">
            <v>photobooks</v>
          </cell>
          <cell r="U1802">
            <v>30</v>
          </cell>
          <cell r="V1802" t="str">
            <v>underfunded</v>
          </cell>
        </row>
        <row r="1803">
          <cell r="D1803">
            <v>17000</v>
          </cell>
          <cell r="F1803" t="str">
            <v>failed</v>
          </cell>
          <cell r="R1803" t="str">
            <v>photobooks</v>
          </cell>
          <cell r="U1803">
            <v>31.846435185187147</v>
          </cell>
          <cell r="V1803" t="str">
            <v>underfunded</v>
          </cell>
        </row>
        <row r="1804">
          <cell r="D1804">
            <v>3500</v>
          </cell>
          <cell r="F1804" t="str">
            <v>failed</v>
          </cell>
          <cell r="R1804" t="str">
            <v>photobooks</v>
          </cell>
          <cell r="U1804">
            <v>23.443402777775191</v>
          </cell>
          <cell r="V1804" t="str">
            <v>underfunded</v>
          </cell>
        </row>
        <row r="1805">
          <cell r="D1805">
            <v>17500</v>
          </cell>
          <cell r="F1805" t="str">
            <v>failed</v>
          </cell>
          <cell r="R1805" t="str">
            <v>photobooks</v>
          </cell>
          <cell r="U1805">
            <v>31</v>
          </cell>
          <cell r="V1805" t="str">
            <v>underfunded</v>
          </cell>
        </row>
        <row r="1806">
          <cell r="D1806">
            <v>15500</v>
          </cell>
          <cell r="F1806" t="str">
            <v>failed</v>
          </cell>
          <cell r="R1806" t="str">
            <v>photobooks</v>
          </cell>
          <cell r="U1806">
            <v>40.041666666671517</v>
          </cell>
          <cell r="V1806" t="str">
            <v>underfunded</v>
          </cell>
        </row>
        <row r="1807">
          <cell r="D1807">
            <v>22500</v>
          </cell>
          <cell r="F1807" t="str">
            <v>failed</v>
          </cell>
          <cell r="R1807" t="str">
            <v>photobooks</v>
          </cell>
          <cell r="U1807">
            <v>31.946087962962338</v>
          </cell>
          <cell r="V1807" t="str">
            <v>underfunded</v>
          </cell>
        </row>
        <row r="1808">
          <cell r="D1808">
            <v>20000</v>
          </cell>
          <cell r="F1808" t="str">
            <v>failed</v>
          </cell>
          <cell r="R1808" t="str">
            <v>photobooks</v>
          </cell>
          <cell r="U1808">
            <v>35</v>
          </cell>
          <cell r="V1808" t="str">
            <v>underfunded</v>
          </cell>
        </row>
        <row r="1809">
          <cell r="D1809">
            <v>5000</v>
          </cell>
          <cell r="F1809" t="str">
            <v>failed</v>
          </cell>
          <cell r="R1809" t="str">
            <v>photobooks</v>
          </cell>
          <cell r="U1809">
            <v>30</v>
          </cell>
          <cell r="V1809" t="str">
            <v>underfunded</v>
          </cell>
        </row>
        <row r="1810">
          <cell r="D1810">
            <v>28000</v>
          </cell>
          <cell r="F1810" t="str">
            <v>failed</v>
          </cell>
          <cell r="R1810" t="str">
            <v>photobooks</v>
          </cell>
          <cell r="U1810">
            <v>35</v>
          </cell>
          <cell r="V1810" t="str">
            <v>underfunded</v>
          </cell>
        </row>
        <row r="1811">
          <cell r="D1811">
            <v>3500</v>
          </cell>
          <cell r="F1811" t="str">
            <v>failed</v>
          </cell>
          <cell r="R1811" t="str">
            <v>photobooks</v>
          </cell>
          <cell r="U1811">
            <v>35</v>
          </cell>
          <cell r="V1811" t="str">
            <v>underfunded</v>
          </cell>
        </row>
        <row r="1812">
          <cell r="D1812">
            <v>450</v>
          </cell>
          <cell r="F1812" t="str">
            <v>failed</v>
          </cell>
          <cell r="R1812" t="str">
            <v>photobooks</v>
          </cell>
          <cell r="U1812">
            <v>12</v>
          </cell>
          <cell r="V1812" t="str">
            <v>underfunded</v>
          </cell>
        </row>
        <row r="1813">
          <cell r="D1813">
            <v>54000</v>
          </cell>
          <cell r="F1813" t="str">
            <v>failed</v>
          </cell>
          <cell r="R1813" t="str">
            <v>photobooks</v>
          </cell>
          <cell r="U1813">
            <v>59.732986111106584</v>
          </cell>
          <cell r="V1813" t="str">
            <v>underfunded</v>
          </cell>
        </row>
        <row r="1814">
          <cell r="D1814">
            <v>6500</v>
          </cell>
          <cell r="F1814" t="str">
            <v>failed</v>
          </cell>
          <cell r="R1814" t="str">
            <v>photobooks</v>
          </cell>
          <cell r="U1814">
            <v>30</v>
          </cell>
          <cell r="V1814" t="str">
            <v>underfunded</v>
          </cell>
        </row>
        <row r="1815">
          <cell r="D1815">
            <v>8750</v>
          </cell>
          <cell r="F1815" t="str">
            <v>failed</v>
          </cell>
          <cell r="R1815" t="str">
            <v>photobooks</v>
          </cell>
          <cell r="U1815">
            <v>30</v>
          </cell>
          <cell r="V1815" t="str">
            <v>underfunded</v>
          </cell>
        </row>
        <row r="1816">
          <cell r="D1816">
            <v>12000</v>
          </cell>
          <cell r="F1816" t="str">
            <v>failed</v>
          </cell>
          <cell r="R1816" t="str">
            <v>photobooks</v>
          </cell>
          <cell r="U1816">
            <v>30</v>
          </cell>
          <cell r="V1816" t="str">
            <v>underfunded</v>
          </cell>
        </row>
        <row r="1817">
          <cell r="D1817">
            <v>3000</v>
          </cell>
          <cell r="F1817" t="str">
            <v>failed</v>
          </cell>
          <cell r="R1817" t="str">
            <v>photobooks</v>
          </cell>
          <cell r="U1817">
            <v>14</v>
          </cell>
          <cell r="V1817" t="str">
            <v>underfunded</v>
          </cell>
        </row>
        <row r="1818">
          <cell r="D1818">
            <v>25000</v>
          </cell>
          <cell r="F1818" t="str">
            <v>failed</v>
          </cell>
          <cell r="R1818" t="str">
            <v>photobooks</v>
          </cell>
          <cell r="U1818">
            <v>27.915474537046975</v>
          </cell>
          <cell r="V1818" t="str">
            <v>underfunded</v>
          </cell>
        </row>
        <row r="1819">
          <cell r="D1819">
            <v>18000</v>
          </cell>
          <cell r="F1819" t="str">
            <v>failed</v>
          </cell>
          <cell r="R1819" t="str">
            <v>photobooks</v>
          </cell>
          <cell r="U1819">
            <v>59.628854166672681</v>
          </cell>
          <cell r="V1819" t="str">
            <v>underfunded</v>
          </cell>
        </row>
        <row r="1820">
          <cell r="D1820">
            <v>15000</v>
          </cell>
          <cell r="F1820" t="str">
            <v>failed</v>
          </cell>
          <cell r="R1820" t="str">
            <v>photobooks</v>
          </cell>
          <cell r="U1820">
            <v>29.958333333328483</v>
          </cell>
          <cell r="V1820" t="str">
            <v>underfunded</v>
          </cell>
        </row>
        <row r="1821">
          <cell r="D1821">
            <v>1200</v>
          </cell>
          <cell r="F1821" t="str">
            <v>failed</v>
          </cell>
          <cell r="R1821" t="str">
            <v>photobooks</v>
          </cell>
          <cell r="U1821">
            <v>30</v>
          </cell>
          <cell r="V1821" t="str">
            <v>underfunded</v>
          </cell>
        </row>
        <row r="1822">
          <cell r="D1822">
            <v>26000</v>
          </cell>
          <cell r="F1822" t="str">
            <v>failed</v>
          </cell>
          <cell r="R1822" t="str">
            <v>photobooks</v>
          </cell>
          <cell r="U1822">
            <v>29.958333333328483</v>
          </cell>
          <cell r="V1822" t="str">
            <v>underfunded</v>
          </cell>
        </row>
        <row r="1823">
          <cell r="D1823">
            <v>2500</v>
          </cell>
          <cell r="F1823" t="str">
            <v>successful</v>
          </cell>
          <cell r="R1823" t="str">
            <v>rock</v>
          </cell>
          <cell r="U1823">
            <v>45</v>
          </cell>
          <cell r="V1823" t="str">
            <v>funded</v>
          </cell>
        </row>
        <row r="1824">
          <cell r="D1824">
            <v>300</v>
          </cell>
          <cell r="F1824" t="str">
            <v>successful</v>
          </cell>
          <cell r="R1824" t="str">
            <v>rock</v>
          </cell>
          <cell r="U1824">
            <v>35.995347222225973</v>
          </cell>
          <cell r="V1824" t="str">
            <v>funded</v>
          </cell>
        </row>
        <row r="1825">
          <cell r="D1825">
            <v>700</v>
          </cell>
          <cell r="F1825" t="str">
            <v>successful</v>
          </cell>
          <cell r="R1825" t="str">
            <v>rock</v>
          </cell>
          <cell r="U1825">
            <v>30</v>
          </cell>
          <cell r="V1825" t="str">
            <v>funded</v>
          </cell>
        </row>
        <row r="1826">
          <cell r="D1826">
            <v>3000</v>
          </cell>
          <cell r="F1826" t="str">
            <v>successful</v>
          </cell>
          <cell r="R1826" t="str">
            <v>rock</v>
          </cell>
          <cell r="U1826">
            <v>20.172604166662495</v>
          </cell>
          <cell r="V1826" t="str">
            <v>funded</v>
          </cell>
        </row>
        <row r="1827">
          <cell r="D1827">
            <v>2000</v>
          </cell>
          <cell r="F1827" t="str">
            <v>successful</v>
          </cell>
          <cell r="R1827" t="str">
            <v>rock</v>
          </cell>
          <cell r="U1827">
            <v>23</v>
          </cell>
          <cell r="V1827" t="str">
            <v>funded</v>
          </cell>
        </row>
        <row r="1828">
          <cell r="D1828">
            <v>2000</v>
          </cell>
          <cell r="F1828" t="str">
            <v>successful</v>
          </cell>
          <cell r="R1828" t="str">
            <v>rock</v>
          </cell>
          <cell r="U1828">
            <v>30</v>
          </cell>
          <cell r="V1828" t="str">
            <v>funded</v>
          </cell>
        </row>
        <row r="1829">
          <cell r="D1829">
            <v>8000</v>
          </cell>
          <cell r="F1829" t="str">
            <v>successful</v>
          </cell>
          <cell r="R1829" t="str">
            <v>rock</v>
          </cell>
          <cell r="U1829">
            <v>50</v>
          </cell>
          <cell r="V1829" t="str">
            <v>funded</v>
          </cell>
        </row>
        <row r="1830">
          <cell r="D1830">
            <v>20000</v>
          </cell>
          <cell r="F1830" t="str">
            <v>successful</v>
          </cell>
          <cell r="R1830" t="str">
            <v>rock</v>
          </cell>
          <cell r="U1830">
            <v>32.01701388888614</v>
          </cell>
          <cell r="V1830" t="str">
            <v>funded</v>
          </cell>
        </row>
        <row r="1831">
          <cell r="D1831">
            <v>1500</v>
          </cell>
          <cell r="F1831" t="str">
            <v>successful</v>
          </cell>
          <cell r="R1831" t="str">
            <v>rock</v>
          </cell>
          <cell r="U1831">
            <v>48.829039351847314</v>
          </cell>
          <cell r="V1831" t="str">
            <v>funded</v>
          </cell>
        </row>
        <row r="1832">
          <cell r="D1832">
            <v>15000</v>
          </cell>
          <cell r="F1832" t="str">
            <v>successful</v>
          </cell>
          <cell r="R1832" t="str">
            <v>rock</v>
          </cell>
          <cell r="U1832">
            <v>30</v>
          </cell>
          <cell r="V1832" t="str">
            <v>funded</v>
          </cell>
        </row>
        <row r="1833">
          <cell r="D1833">
            <v>1000</v>
          </cell>
          <cell r="F1833" t="str">
            <v>successful</v>
          </cell>
          <cell r="R1833" t="str">
            <v>rock</v>
          </cell>
          <cell r="U1833">
            <v>15</v>
          </cell>
          <cell r="V1833" t="str">
            <v>funded</v>
          </cell>
        </row>
        <row r="1834">
          <cell r="D1834">
            <v>350</v>
          </cell>
          <cell r="F1834" t="str">
            <v>successful</v>
          </cell>
          <cell r="R1834" t="str">
            <v>rock</v>
          </cell>
          <cell r="U1834">
            <v>30</v>
          </cell>
          <cell r="V1834" t="str">
            <v>funded</v>
          </cell>
        </row>
        <row r="1835">
          <cell r="D1835">
            <v>400</v>
          </cell>
          <cell r="F1835" t="str">
            <v>successful</v>
          </cell>
          <cell r="R1835" t="str">
            <v>rock</v>
          </cell>
          <cell r="U1835">
            <v>32.288622685184237</v>
          </cell>
          <cell r="V1835" t="str">
            <v>funded</v>
          </cell>
        </row>
        <row r="1836">
          <cell r="D1836">
            <v>10000</v>
          </cell>
          <cell r="F1836" t="str">
            <v>successful</v>
          </cell>
          <cell r="R1836" t="str">
            <v>rock</v>
          </cell>
          <cell r="U1836">
            <v>40</v>
          </cell>
          <cell r="V1836" t="str">
            <v>funded</v>
          </cell>
        </row>
        <row r="1837">
          <cell r="D1837">
            <v>500</v>
          </cell>
          <cell r="F1837" t="str">
            <v>successful</v>
          </cell>
          <cell r="R1837" t="str">
            <v>rock</v>
          </cell>
          <cell r="U1837">
            <v>29.958333333335759</v>
          </cell>
          <cell r="V1837" t="str">
            <v>funded</v>
          </cell>
        </row>
        <row r="1838">
          <cell r="D1838">
            <v>5000</v>
          </cell>
          <cell r="F1838" t="str">
            <v>successful</v>
          </cell>
          <cell r="R1838" t="str">
            <v>rock</v>
          </cell>
          <cell r="U1838">
            <v>17</v>
          </cell>
          <cell r="V1838" t="str">
            <v>funded</v>
          </cell>
        </row>
        <row r="1839">
          <cell r="D1839">
            <v>600</v>
          </cell>
          <cell r="F1839" t="str">
            <v>successful</v>
          </cell>
          <cell r="R1839" t="str">
            <v>rock</v>
          </cell>
          <cell r="U1839">
            <v>59.958333333328483</v>
          </cell>
          <cell r="V1839" t="str">
            <v>funded</v>
          </cell>
        </row>
        <row r="1840">
          <cell r="D1840">
            <v>1000</v>
          </cell>
          <cell r="F1840" t="str">
            <v>successful</v>
          </cell>
          <cell r="R1840" t="str">
            <v>rock</v>
          </cell>
          <cell r="U1840">
            <v>28.338460648148612</v>
          </cell>
          <cell r="V1840" t="str">
            <v>funded</v>
          </cell>
        </row>
        <row r="1841">
          <cell r="D1841">
            <v>1000</v>
          </cell>
          <cell r="F1841" t="str">
            <v>successful</v>
          </cell>
          <cell r="R1841" t="str">
            <v>rock</v>
          </cell>
          <cell r="U1841">
            <v>30</v>
          </cell>
          <cell r="V1841" t="str">
            <v>funded</v>
          </cell>
        </row>
        <row r="1842">
          <cell r="D1842">
            <v>900</v>
          </cell>
          <cell r="F1842" t="str">
            <v>successful</v>
          </cell>
          <cell r="R1842" t="str">
            <v>rock</v>
          </cell>
          <cell r="U1842">
            <v>19.111458333332848</v>
          </cell>
          <cell r="V1842" t="str">
            <v>funded</v>
          </cell>
        </row>
        <row r="1843">
          <cell r="D1843">
            <v>2000</v>
          </cell>
          <cell r="F1843" t="str">
            <v>successful</v>
          </cell>
          <cell r="R1843" t="str">
            <v>rock</v>
          </cell>
          <cell r="U1843">
            <v>33.362210648148903</v>
          </cell>
          <cell r="V1843" t="str">
            <v>funded</v>
          </cell>
        </row>
        <row r="1844">
          <cell r="D1844">
            <v>2000</v>
          </cell>
          <cell r="F1844" t="str">
            <v>successful</v>
          </cell>
          <cell r="R1844" t="str">
            <v>rock</v>
          </cell>
          <cell r="U1844">
            <v>33.617581018515921</v>
          </cell>
          <cell r="V1844" t="str">
            <v>funded</v>
          </cell>
        </row>
        <row r="1845">
          <cell r="D1845">
            <v>10000</v>
          </cell>
          <cell r="F1845" t="str">
            <v>successful</v>
          </cell>
          <cell r="R1845" t="str">
            <v>rock</v>
          </cell>
          <cell r="U1845">
            <v>30</v>
          </cell>
          <cell r="V1845" t="str">
            <v>funded</v>
          </cell>
        </row>
        <row r="1846">
          <cell r="D1846">
            <v>1500</v>
          </cell>
          <cell r="F1846" t="str">
            <v>successful</v>
          </cell>
          <cell r="R1846" t="str">
            <v>rock</v>
          </cell>
          <cell r="U1846">
            <v>38.151458333333721</v>
          </cell>
          <cell r="V1846" t="str">
            <v>funded</v>
          </cell>
        </row>
        <row r="1847">
          <cell r="D1847">
            <v>1000</v>
          </cell>
          <cell r="F1847" t="str">
            <v>successful</v>
          </cell>
          <cell r="R1847" t="str">
            <v>rock</v>
          </cell>
          <cell r="U1847">
            <v>14.871550925920019</v>
          </cell>
          <cell r="V1847" t="str">
            <v>funded</v>
          </cell>
        </row>
        <row r="1848">
          <cell r="D1848">
            <v>15000</v>
          </cell>
          <cell r="F1848" t="str">
            <v>successful</v>
          </cell>
          <cell r="R1848" t="str">
            <v>rock</v>
          </cell>
          <cell r="U1848">
            <v>30</v>
          </cell>
          <cell r="V1848" t="str">
            <v>funded</v>
          </cell>
        </row>
        <row r="1849">
          <cell r="D1849">
            <v>2500</v>
          </cell>
          <cell r="F1849" t="str">
            <v>successful</v>
          </cell>
          <cell r="R1849" t="str">
            <v>rock</v>
          </cell>
          <cell r="U1849">
            <v>21</v>
          </cell>
          <cell r="V1849" t="str">
            <v>funded</v>
          </cell>
        </row>
        <row r="1850">
          <cell r="D1850">
            <v>3000</v>
          </cell>
          <cell r="F1850" t="str">
            <v>successful</v>
          </cell>
          <cell r="R1850" t="str">
            <v>rock</v>
          </cell>
          <cell r="U1850">
            <v>63.502916666671808</v>
          </cell>
          <cell r="V1850" t="str">
            <v>funded</v>
          </cell>
        </row>
        <row r="1851">
          <cell r="D1851">
            <v>300</v>
          </cell>
          <cell r="F1851" t="str">
            <v>successful</v>
          </cell>
          <cell r="R1851" t="str">
            <v>rock</v>
          </cell>
          <cell r="U1851">
            <v>30</v>
          </cell>
          <cell r="V1851" t="str">
            <v>funded</v>
          </cell>
        </row>
        <row r="1852">
          <cell r="D1852">
            <v>9000</v>
          </cell>
          <cell r="F1852" t="str">
            <v>successful</v>
          </cell>
          <cell r="R1852" t="str">
            <v>rock</v>
          </cell>
          <cell r="U1852">
            <v>30</v>
          </cell>
          <cell r="V1852" t="str">
            <v>funded</v>
          </cell>
        </row>
        <row r="1853">
          <cell r="D1853">
            <v>1300</v>
          </cell>
          <cell r="F1853" t="str">
            <v>successful</v>
          </cell>
          <cell r="R1853" t="str">
            <v>rock</v>
          </cell>
          <cell r="U1853">
            <v>20.134976851848478</v>
          </cell>
          <cell r="V1853" t="str">
            <v>funded</v>
          </cell>
        </row>
        <row r="1854">
          <cell r="D1854">
            <v>15000</v>
          </cell>
          <cell r="F1854" t="str">
            <v>successful</v>
          </cell>
          <cell r="R1854" t="str">
            <v>rock</v>
          </cell>
          <cell r="U1854">
            <v>37.228564814809943</v>
          </cell>
          <cell r="V1854" t="str">
            <v>funded</v>
          </cell>
        </row>
        <row r="1855">
          <cell r="D1855">
            <v>800</v>
          </cell>
          <cell r="F1855" t="str">
            <v>successful</v>
          </cell>
          <cell r="R1855" t="str">
            <v>rock</v>
          </cell>
          <cell r="U1855">
            <v>50.041666666664241</v>
          </cell>
          <cell r="V1855" t="str">
            <v>funded</v>
          </cell>
        </row>
        <row r="1856">
          <cell r="D1856">
            <v>15000</v>
          </cell>
          <cell r="F1856" t="str">
            <v>successful</v>
          </cell>
          <cell r="R1856" t="str">
            <v>rock</v>
          </cell>
          <cell r="U1856">
            <v>30</v>
          </cell>
          <cell r="V1856" t="str">
            <v>funded</v>
          </cell>
        </row>
        <row r="1857">
          <cell r="D1857">
            <v>8750</v>
          </cell>
          <cell r="F1857" t="str">
            <v>successful</v>
          </cell>
          <cell r="R1857" t="str">
            <v>rock</v>
          </cell>
          <cell r="U1857">
            <v>45</v>
          </cell>
          <cell r="V1857" t="str">
            <v>funded</v>
          </cell>
        </row>
        <row r="1858">
          <cell r="D1858">
            <v>2000</v>
          </cell>
          <cell r="F1858" t="str">
            <v>successful</v>
          </cell>
          <cell r="R1858" t="str">
            <v>rock</v>
          </cell>
          <cell r="U1858">
            <v>21</v>
          </cell>
          <cell r="V1858" t="str">
            <v>funded</v>
          </cell>
        </row>
        <row r="1859">
          <cell r="D1859">
            <v>3000</v>
          </cell>
          <cell r="F1859" t="str">
            <v>successful</v>
          </cell>
          <cell r="R1859" t="str">
            <v>rock</v>
          </cell>
          <cell r="U1859">
            <v>30</v>
          </cell>
          <cell r="V1859" t="str">
            <v>funded</v>
          </cell>
        </row>
        <row r="1860">
          <cell r="D1860">
            <v>5555.55</v>
          </cell>
          <cell r="F1860" t="str">
            <v>successful</v>
          </cell>
          <cell r="R1860" t="str">
            <v>rock</v>
          </cell>
          <cell r="U1860">
            <v>60.041666666671517</v>
          </cell>
          <cell r="V1860" t="str">
            <v>funded</v>
          </cell>
        </row>
        <row r="1861">
          <cell r="D1861">
            <v>3000</v>
          </cell>
          <cell r="F1861" t="str">
            <v>successful</v>
          </cell>
          <cell r="R1861" t="str">
            <v>rock</v>
          </cell>
          <cell r="U1861">
            <v>30</v>
          </cell>
          <cell r="V1861" t="str">
            <v>funded</v>
          </cell>
        </row>
        <row r="1862">
          <cell r="D1862">
            <v>750</v>
          </cell>
          <cell r="F1862" t="str">
            <v>successful</v>
          </cell>
          <cell r="R1862" t="str">
            <v>rock</v>
          </cell>
          <cell r="U1862">
            <v>21</v>
          </cell>
          <cell r="V1862" t="str">
            <v>funded</v>
          </cell>
        </row>
        <row r="1863">
          <cell r="D1863">
            <v>250000</v>
          </cell>
          <cell r="F1863" t="str">
            <v>failed</v>
          </cell>
          <cell r="R1863" t="str">
            <v>mobile games</v>
          </cell>
          <cell r="U1863">
            <v>30</v>
          </cell>
          <cell r="V1863" t="str">
            <v>underfunded</v>
          </cell>
        </row>
        <row r="1864">
          <cell r="D1864">
            <v>18000</v>
          </cell>
          <cell r="F1864" t="str">
            <v>failed</v>
          </cell>
          <cell r="R1864" t="str">
            <v>mobile games</v>
          </cell>
          <cell r="U1864">
            <v>46.81974537037604</v>
          </cell>
          <cell r="V1864" t="str">
            <v>underfunded</v>
          </cell>
        </row>
        <row r="1865">
          <cell r="D1865">
            <v>2500</v>
          </cell>
          <cell r="F1865" t="str">
            <v>failed</v>
          </cell>
          <cell r="R1865" t="str">
            <v>mobile games</v>
          </cell>
          <cell r="U1865">
            <v>30</v>
          </cell>
          <cell r="V1865" t="str">
            <v>underfunded</v>
          </cell>
        </row>
        <row r="1866">
          <cell r="D1866">
            <v>6500</v>
          </cell>
          <cell r="F1866" t="str">
            <v>failed</v>
          </cell>
          <cell r="R1866" t="str">
            <v>mobile games</v>
          </cell>
          <cell r="U1866">
            <v>30</v>
          </cell>
          <cell r="V1866" t="str">
            <v>underfunded</v>
          </cell>
        </row>
        <row r="1867">
          <cell r="D1867">
            <v>110000</v>
          </cell>
          <cell r="F1867" t="str">
            <v>failed</v>
          </cell>
          <cell r="R1867" t="str">
            <v>mobile games</v>
          </cell>
          <cell r="U1867">
            <v>35.041666666671517</v>
          </cell>
          <cell r="V1867" t="str">
            <v>underfunded</v>
          </cell>
        </row>
        <row r="1868">
          <cell r="D1868">
            <v>25000</v>
          </cell>
          <cell r="F1868" t="str">
            <v>failed</v>
          </cell>
          <cell r="R1868" t="str">
            <v>mobile games</v>
          </cell>
          <cell r="U1868">
            <v>52.920173611113569</v>
          </cell>
          <cell r="V1868" t="str">
            <v>underfunded</v>
          </cell>
        </row>
        <row r="1869">
          <cell r="D1869">
            <v>20000</v>
          </cell>
          <cell r="F1869" t="str">
            <v>failed</v>
          </cell>
          <cell r="R1869" t="str">
            <v>mobile games</v>
          </cell>
          <cell r="U1869">
            <v>30</v>
          </cell>
          <cell r="V1869" t="str">
            <v>underfunded</v>
          </cell>
        </row>
        <row r="1870">
          <cell r="D1870">
            <v>25000</v>
          </cell>
          <cell r="F1870" t="str">
            <v>failed</v>
          </cell>
          <cell r="R1870" t="str">
            <v>mobile games</v>
          </cell>
          <cell r="U1870">
            <v>24.553414351852552</v>
          </cell>
          <cell r="V1870" t="str">
            <v>underfunded</v>
          </cell>
        </row>
        <row r="1871">
          <cell r="D1871">
            <v>10000</v>
          </cell>
          <cell r="F1871" t="str">
            <v>failed</v>
          </cell>
          <cell r="R1871" t="str">
            <v>mobile games</v>
          </cell>
          <cell r="U1871">
            <v>30</v>
          </cell>
          <cell r="V1871" t="str">
            <v>underfunded</v>
          </cell>
        </row>
        <row r="1872">
          <cell r="D1872">
            <v>3500</v>
          </cell>
          <cell r="F1872" t="str">
            <v>failed</v>
          </cell>
          <cell r="R1872" t="str">
            <v>mobile games</v>
          </cell>
          <cell r="U1872">
            <v>28.822743055556202</v>
          </cell>
          <cell r="V1872" t="str">
            <v>underfunded</v>
          </cell>
        </row>
        <row r="1873">
          <cell r="D1873">
            <v>6500</v>
          </cell>
          <cell r="F1873" t="str">
            <v>failed</v>
          </cell>
          <cell r="R1873" t="str">
            <v>mobile games</v>
          </cell>
          <cell r="U1873">
            <v>40.041666666671517</v>
          </cell>
          <cell r="V1873" t="str">
            <v>underfunded</v>
          </cell>
        </row>
        <row r="1874">
          <cell r="D1874">
            <v>20000</v>
          </cell>
          <cell r="F1874" t="str">
            <v>failed</v>
          </cell>
          <cell r="R1874" t="str">
            <v>mobile games</v>
          </cell>
          <cell r="U1874">
            <v>30</v>
          </cell>
          <cell r="V1874" t="str">
            <v>underfunded</v>
          </cell>
        </row>
        <row r="1875">
          <cell r="D1875">
            <v>8000</v>
          </cell>
          <cell r="F1875" t="str">
            <v>failed</v>
          </cell>
          <cell r="R1875" t="str">
            <v>mobile games</v>
          </cell>
          <cell r="U1875">
            <v>29.082060185188311</v>
          </cell>
          <cell r="V1875" t="str">
            <v>underfunded</v>
          </cell>
        </row>
        <row r="1876">
          <cell r="D1876">
            <v>160000</v>
          </cell>
          <cell r="F1876" t="str">
            <v>failed</v>
          </cell>
          <cell r="R1876" t="str">
            <v>mobile games</v>
          </cell>
          <cell r="U1876">
            <v>20</v>
          </cell>
          <cell r="V1876" t="str">
            <v>underfunded</v>
          </cell>
        </row>
        <row r="1877">
          <cell r="D1877">
            <v>10000</v>
          </cell>
          <cell r="F1877" t="str">
            <v>failed</v>
          </cell>
          <cell r="R1877" t="str">
            <v>mobile games</v>
          </cell>
          <cell r="U1877">
            <v>60</v>
          </cell>
          <cell r="V1877" t="str">
            <v>underfunded</v>
          </cell>
        </row>
        <row r="1878">
          <cell r="D1878">
            <v>280</v>
          </cell>
          <cell r="F1878" t="str">
            <v>failed</v>
          </cell>
          <cell r="R1878" t="str">
            <v>mobile games</v>
          </cell>
          <cell r="U1878">
            <v>30</v>
          </cell>
          <cell r="V1878" t="str">
            <v>underfunded</v>
          </cell>
        </row>
        <row r="1879">
          <cell r="D1879">
            <v>60</v>
          </cell>
          <cell r="F1879" t="str">
            <v>failed</v>
          </cell>
          <cell r="R1879" t="str">
            <v>mobile games</v>
          </cell>
          <cell r="U1879">
            <v>29</v>
          </cell>
          <cell r="V1879" t="str">
            <v>underfunded</v>
          </cell>
        </row>
        <row r="1880">
          <cell r="D1880">
            <v>8000</v>
          </cell>
          <cell r="F1880" t="str">
            <v>failed</v>
          </cell>
          <cell r="R1880" t="str">
            <v>mobile games</v>
          </cell>
          <cell r="U1880">
            <v>30</v>
          </cell>
          <cell r="V1880" t="str">
            <v>underfunded</v>
          </cell>
        </row>
        <row r="1881">
          <cell r="D1881">
            <v>5000</v>
          </cell>
          <cell r="F1881" t="str">
            <v>failed</v>
          </cell>
          <cell r="R1881" t="str">
            <v>mobile games</v>
          </cell>
          <cell r="U1881">
            <v>29.958333333328483</v>
          </cell>
          <cell r="V1881" t="str">
            <v>underfunded</v>
          </cell>
        </row>
        <row r="1882">
          <cell r="D1882">
            <v>5000</v>
          </cell>
          <cell r="F1882" t="str">
            <v>failed</v>
          </cell>
          <cell r="R1882" t="str">
            <v>mobile games</v>
          </cell>
          <cell r="U1882">
            <v>28.958333333343035</v>
          </cell>
          <cell r="V1882" t="str">
            <v>underfunded</v>
          </cell>
        </row>
        <row r="1883">
          <cell r="D1883">
            <v>2000</v>
          </cell>
          <cell r="F1883" t="str">
            <v>successful</v>
          </cell>
          <cell r="R1883" t="str">
            <v>indie rock</v>
          </cell>
          <cell r="U1883">
            <v>29.958333333343035</v>
          </cell>
          <cell r="V1883" t="str">
            <v>funded</v>
          </cell>
        </row>
        <row r="1884">
          <cell r="D1884">
            <v>3350</v>
          </cell>
          <cell r="F1884" t="str">
            <v>successful</v>
          </cell>
          <cell r="R1884" t="str">
            <v>indie rock</v>
          </cell>
          <cell r="U1884">
            <v>33.042453703703359</v>
          </cell>
          <cell r="V1884" t="str">
            <v>funded</v>
          </cell>
        </row>
        <row r="1885">
          <cell r="D1885">
            <v>999</v>
          </cell>
          <cell r="F1885" t="str">
            <v>successful</v>
          </cell>
          <cell r="R1885" t="str">
            <v>indie rock</v>
          </cell>
          <cell r="U1885">
            <v>29.958333333335759</v>
          </cell>
          <cell r="V1885" t="str">
            <v>funded</v>
          </cell>
        </row>
        <row r="1886">
          <cell r="D1886">
            <v>1000</v>
          </cell>
          <cell r="F1886" t="str">
            <v>successful</v>
          </cell>
          <cell r="R1886" t="str">
            <v>indie rock</v>
          </cell>
          <cell r="U1886">
            <v>35.301678240743058</v>
          </cell>
          <cell r="V1886" t="str">
            <v>funded</v>
          </cell>
        </row>
        <row r="1887">
          <cell r="D1887">
            <v>4575</v>
          </cell>
          <cell r="F1887" t="str">
            <v>successful</v>
          </cell>
          <cell r="R1887" t="str">
            <v>indie rock</v>
          </cell>
          <cell r="U1887">
            <v>32.822800925925549</v>
          </cell>
          <cell r="V1887" t="str">
            <v>funded</v>
          </cell>
        </row>
        <row r="1888">
          <cell r="D1888">
            <v>1200</v>
          </cell>
          <cell r="F1888" t="str">
            <v>successful</v>
          </cell>
          <cell r="R1888" t="str">
            <v>indie rock</v>
          </cell>
          <cell r="U1888">
            <v>30.041666666664241</v>
          </cell>
          <cell r="V1888" t="str">
            <v>funded</v>
          </cell>
        </row>
        <row r="1889">
          <cell r="D1889">
            <v>3000</v>
          </cell>
          <cell r="F1889" t="str">
            <v>successful</v>
          </cell>
          <cell r="R1889" t="str">
            <v>indie rock</v>
          </cell>
          <cell r="U1889">
            <v>18.095694444440596</v>
          </cell>
          <cell r="V1889" t="str">
            <v>funded</v>
          </cell>
        </row>
        <row r="1890">
          <cell r="D1890">
            <v>2500</v>
          </cell>
          <cell r="F1890" t="str">
            <v>successful</v>
          </cell>
          <cell r="R1890" t="str">
            <v>indie rock</v>
          </cell>
          <cell r="U1890">
            <v>30.967685185183655</v>
          </cell>
          <cell r="V1890" t="str">
            <v>funded</v>
          </cell>
        </row>
        <row r="1891">
          <cell r="D1891">
            <v>2000</v>
          </cell>
          <cell r="F1891" t="str">
            <v>successful</v>
          </cell>
          <cell r="R1891" t="str">
            <v>indie rock</v>
          </cell>
          <cell r="U1891">
            <v>44.958333333335759</v>
          </cell>
          <cell r="V1891" t="str">
            <v>funded</v>
          </cell>
        </row>
        <row r="1892">
          <cell r="D1892">
            <v>12000</v>
          </cell>
          <cell r="F1892" t="str">
            <v>successful</v>
          </cell>
          <cell r="R1892" t="str">
            <v>indie rock</v>
          </cell>
          <cell r="U1892">
            <v>30</v>
          </cell>
          <cell r="V1892" t="str">
            <v>funded</v>
          </cell>
        </row>
        <row r="1893">
          <cell r="D1893">
            <v>10000</v>
          </cell>
          <cell r="F1893" t="str">
            <v>successful</v>
          </cell>
          <cell r="R1893" t="str">
            <v>indie rock</v>
          </cell>
          <cell r="U1893">
            <v>45.451921296298678</v>
          </cell>
          <cell r="V1893" t="str">
            <v>funded</v>
          </cell>
        </row>
        <row r="1894">
          <cell r="D1894">
            <v>500</v>
          </cell>
          <cell r="F1894" t="str">
            <v>successful</v>
          </cell>
          <cell r="R1894" t="str">
            <v>indie rock</v>
          </cell>
          <cell r="U1894">
            <v>30</v>
          </cell>
          <cell r="V1894" t="str">
            <v>funded</v>
          </cell>
        </row>
        <row r="1895">
          <cell r="D1895">
            <v>2500</v>
          </cell>
          <cell r="F1895" t="str">
            <v>successful</v>
          </cell>
          <cell r="R1895" t="str">
            <v>indie rock</v>
          </cell>
          <cell r="U1895">
            <v>16.224016203705105</v>
          </cell>
          <cell r="V1895" t="str">
            <v>funded</v>
          </cell>
        </row>
        <row r="1896">
          <cell r="D1896">
            <v>1000</v>
          </cell>
          <cell r="F1896" t="str">
            <v>successful</v>
          </cell>
          <cell r="R1896" t="str">
            <v>indie rock</v>
          </cell>
          <cell r="U1896">
            <v>31</v>
          </cell>
          <cell r="V1896" t="str">
            <v>funded</v>
          </cell>
        </row>
        <row r="1897">
          <cell r="D1897">
            <v>9072</v>
          </cell>
          <cell r="F1897" t="str">
            <v>successful</v>
          </cell>
          <cell r="R1897" t="str">
            <v>indie rock</v>
          </cell>
          <cell r="U1897">
            <v>30</v>
          </cell>
          <cell r="V1897" t="str">
            <v>funded</v>
          </cell>
        </row>
        <row r="1898">
          <cell r="D1898">
            <v>451</v>
          </cell>
          <cell r="F1898" t="str">
            <v>successful</v>
          </cell>
          <cell r="R1898" t="str">
            <v>indie rock</v>
          </cell>
          <cell r="U1898">
            <v>30</v>
          </cell>
          <cell r="V1898" t="str">
            <v>funded</v>
          </cell>
        </row>
        <row r="1899">
          <cell r="D1899">
            <v>6350</v>
          </cell>
          <cell r="F1899" t="str">
            <v>successful</v>
          </cell>
          <cell r="R1899" t="str">
            <v>indie rock</v>
          </cell>
          <cell r="U1899">
            <v>22.291597222218115</v>
          </cell>
          <cell r="V1899" t="str">
            <v>funded</v>
          </cell>
        </row>
        <row r="1900">
          <cell r="D1900">
            <v>1000</v>
          </cell>
          <cell r="F1900" t="str">
            <v>successful</v>
          </cell>
          <cell r="R1900" t="str">
            <v>indie rock</v>
          </cell>
          <cell r="U1900">
            <v>35.557025462963793</v>
          </cell>
          <cell r="V1900" t="str">
            <v>funded</v>
          </cell>
        </row>
        <row r="1901">
          <cell r="D1901">
            <v>900</v>
          </cell>
          <cell r="F1901" t="str">
            <v>successful</v>
          </cell>
          <cell r="R1901" t="str">
            <v>indie rock</v>
          </cell>
          <cell r="U1901">
            <v>29.958333333328483</v>
          </cell>
          <cell r="V1901" t="str">
            <v>funded</v>
          </cell>
        </row>
        <row r="1902">
          <cell r="D1902">
            <v>2500</v>
          </cell>
          <cell r="F1902" t="str">
            <v>successful</v>
          </cell>
          <cell r="R1902" t="str">
            <v>indie rock</v>
          </cell>
          <cell r="U1902">
            <v>27.54408564815094</v>
          </cell>
          <cell r="V1902" t="str">
            <v>funded</v>
          </cell>
        </row>
        <row r="1903">
          <cell r="D1903">
            <v>99000</v>
          </cell>
          <cell r="F1903" t="str">
            <v>failed</v>
          </cell>
          <cell r="R1903" t="str">
            <v>gadgets</v>
          </cell>
          <cell r="U1903">
            <v>29.998506944451947</v>
          </cell>
          <cell r="V1903" t="str">
            <v>underfunded</v>
          </cell>
        </row>
        <row r="1904">
          <cell r="D1904">
            <v>1000</v>
          </cell>
          <cell r="F1904" t="str">
            <v>failed</v>
          </cell>
          <cell r="R1904" t="str">
            <v>gadgets</v>
          </cell>
          <cell r="U1904">
            <v>30</v>
          </cell>
          <cell r="V1904" t="str">
            <v>underfunded</v>
          </cell>
        </row>
        <row r="1905">
          <cell r="D1905">
            <v>3000</v>
          </cell>
          <cell r="F1905" t="str">
            <v>failed</v>
          </cell>
          <cell r="R1905" t="str">
            <v>gadgets</v>
          </cell>
          <cell r="U1905">
            <v>60</v>
          </cell>
          <cell r="V1905" t="str">
            <v>underfunded</v>
          </cell>
        </row>
        <row r="1906">
          <cell r="D1906">
            <v>50000</v>
          </cell>
          <cell r="F1906" t="str">
            <v>failed</v>
          </cell>
          <cell r="R1906" t="str">
            <v>gadgets</v>
          </cell>
          <cell r="U1906">
            <v>45</v>
          </cell>
          <cell r="V1906" t="str">
            <v>underfunded</v>
          </cell>
        </row>
        <row r="1907">
          <cell r="D1907">
            <v>25000</v>
          </cell>
          <cell r="F1907" t="str">
            <v>failed</v>
          </cell>
          <cell r="R1907" t="str">
            <v>gadgets</v>
          </cell>
          <cell r="U1907">
            <v>30</v>
          </cell>
          <cell r="V1907" t="str">
            <v>underfunded</v>
          </cell>
        </row>
        <row r="1908">
          <cell r="D1908">
            <v>50000</v>
          </cell>
          <cell r="F1908" t="str">
            <v>failed</v>
          </cell>
          <cell r="R1908" t="str">
            <v>gadgets</v>
          </cell>
          <cell r="U1908">
            <v>30</v>
          </cell>
          <cell r="V1908" t="str">
            <v>underfunded</v>
          </cell>
        </row>
        <row r="1909">
          <cell r="D1909">
            <v>30000</v>
          </cell>
          <cell r="F1909" t="str">
            <v>failed</v>
          </cell>
          <cell r="R1909" t="str">
            <v>gadgets</v>
          </cell>
          <cell r="U1909">
            <v>15</v>
          </cell>
          <cell r="V1909" t="str">
            <v>underfunded</v>
          </cell>
        </row>
        <row r="1910">
          <cell r="D1910">
            <v>25000</v>
          </cell>
          <cell r="F1910" t="str">
            <v>failed</v>
          </cell>
          <cell r="R1910" t="str">
            <v>gadgets</v>
          </cell>
          <cell r="U1910">
            <v>30</v>
          </cell>
          <cell r="V1910" t="str">
            <v>underfunded</v>
          </cell>
        </row>
        <row r="1911">
          <cell r="D1911">
            <v>35000</v>
          </cell>
          <cell r="F1911" t="str">
            <v>failed</v>
          </cell>
          <cell r="R1911" t="str">
            <v>gadgets</v>
          </cell>
          <cell r="U1911">
            <v>30</v>
          </cell>
          <cell r="V1911" t="str">
            <v>underfunded</v>
          </cell>
        </row>
        <row r="1912">
          <cell r="D1912">
            <v>85000</v>
          </cell>
          <cell r="F1912" t="str">
            <v>failed</v>
          </cell>
          <cell r="R1912" t="str">
            <v>gadgets</v>
          </cell>
          <cell r="U1912">
            <v>43.984756944453693</v>
          </cell>
          <cell r="V1912" t="str">
            <v>underfunded</v>
          </cell>
        </row>
        <row r="1913">
          <cell r="D1913">
            <v>42500</v>
          </cell>
          <cell r="F1913" t="str">
            <v>failed</v>
          </cell>
          <cell r="R1913" t="str">
            <v>gadgets</v>
          </cell>
          <cell r="U1913">
            <v>30</v>
          </cell>
          <cell r="V1913" t="str">
            <v>underfunded</v>
          </cell>
        </row>
        <row r="1914">
          <cell r="D1914">
            <v>5000</v>
          </cell>
          <cell r="F1914" t="str">
            <v>failed</v>
          </cell>
          <cell r="R1914" t="str">
            <v>gadgets</v>
          </cell>
          <cell r="U1914">
            <v>30</v>
          </cell>
          <cell r="V1914" t="str">
            <v>underfunded</v>
          </cell>
        </row>
        <row r="1915">
          <cell r="D1915">
            <v>48000</v>
          </cell>
          <cell r="F1915" t="str">
            <v>failed</v>
          </cell>
          <cell r="R1915" t="str">
            <v>gadgets</v>
          </cell>
          <cell r="U1915">
            <v>30</v>
          </cell>
          <cell r="V1915" t="str">
            <v>underfunded</v>
          </cell>
        </row>
        <row r="1916">
          <cell r="D1916">
            <v>666</v>
          </cell>
          <cell r="F1916" t="str">
            <v>failed</v>
          </cell>
          <cell r="R1916" t="str">
            <v>gadgets</v>
          </cell>
          <cell r="U1916">
            <v>14.991516203706851</v>
          </cell>
          <cell r="V1916" t="str">
            <v>underfunded</v>
          </cell>
        </row>
        <row r="1917">
          <cell r="D1917">
            <v>500</v>
          </cell>
          <cell r="F1917" t="str">
            <v>failed</v>
          </cell>
          <cell r="R1917" t="str">
            <v>gadgets</v>
          </cell>
          <cell r="U1917">
            <v>20</v>
          </cell>
          <cell r="V1917" t="str">
            <v>underfunded</v>
          </cell>
        </row>
        <row r="1918">
          <cell r="D1918">
            <v>20000</v>
          </cell>
          <cell r="F1918" t="str">
            <v>failed</v>
          </cell>
          <cell r="R1918" t="str">
            <v>gadgets</v>
          </cell>
          <cell r="U1918">
            <v>25.041666666664241</v>
          </cell>
          <cell r="V1918" t="str">
            <v>underfunded</v>
          </cell>
        </row>
        <row r="1919">
          <cell r="D1919">
            <v>390000</v>
          </cell>
          <cell r="F1919" t="str">
            <v>failed</v>
          </cell>
          <cell r="R1919" t="str">
            <v>gadgets</v>
          </cell>
          <cell r="U1919">
            <v>30</v>
          </cell>
          <cell r="V1919" t="str">
            <v>underfunded</v>
          </cell>
        </row>
        <row r="1920">
          <cell r="D1920">
            <v>25000</v>
          </cell>
          <cell r="F1920" t="str">
            <v>failed</v>
          </cell>
          <cell r="R1920" t="str">
            <v>gadgets</v>
          </cell>
          <cell r="U1920">
            <v>35</v>
          </cell>
          <cell r="V1920" t="str">
            <v>underfunded</v>
          </cell>
        </row>
        <row r="1921">
          <cell r="D1921">
            <v>500</v>
          </cell>
          <cell r="F1921" t="str">
            <v>failed</v>
          </cell>
          <cell r="R1921" t="str">
            <v>gadgets</v>
          </cell>
          <cell r="U1921">
            <v>30</v>
          </cell>
          <cell r="V1921" t="str">
            <v>underfunded</v>
          </cell>
        </row>
        <row r="1922">
          <cell r="D1922">
            <v>10000</v>
          </cell>
          <cell r="F1922" t="str">
            <v>failed</v>
          </cell>
          <cell r="R1922" t="str">
            <v>gadgets</v>
          </cell>
          <cell r="U1922">
            <v>28.082627314812271</v>
          </cell>
          <cell r="V1922" t="str">
            <v>underfunded</v>
          </cell>
        </row>
        <row r="1923">
          <cell r="D1923">
            <v>1500</v>
          </cell>
          <cell r="F1923" t="str">
            <v>successful</v>
          </cell>
          <cell r="R1923" t="str">
            <v>indie rock</v>
          </cell>
          <cell r="U1923">
            <v>30</v>
          </cell>
          <cell r="V1923" t="str">
            <v>funded</v>
          </cell>
        </row>
        <row r="1924">
          <cell r="D1924">
            <v>2000</v>
          </cell>
          <cell r="F1924" t="str">
            <v>successful</v>
          </cell>
          <cell r="R1924" t="str">
            <v>indie rock</v>
          </cell>
          <cell r="U1924">
            <v>30</v>
          </cell>
          <cell r="V1924" t="str">
            <v>funded</v>
          </cell>
        </row>
        <row r="1925">
          <cell r="D1925">
            <v>125</v>
          </cell>
          <cell r="F1925" t="str">
            <v>successful</v>
          </cell>
          <cell r="R1925" t="str">
            <v>indie rock</v>
          </cell>
          <cell r="U1925">
            <v>40.35888888889167</v>
          </cell>
          <cell r="V1925" t="str">
            <v>funded</v>
          </cell>
        </row>
        <row r="1926">
          <cell r="D1926">
            <v>3000</v>
          </cell>
          <cell r="F1926" t="str">
            <v>successful</v>
          </cell>
          <cell r="R1926" t="str">
            <v>indie rock</v>
          </cell>
          <cell r="U1926">
            <v>28.053530092591245</v>
          </cell>
          <cell r="V1926" t="str">
            <v>funded</v>
          </cell>
        </row>
        <row r="1927">
          <cell r="D1927">
            <v>1500</v>
          </cell>
          <cell r="F1927" t="str">
            <v>successful</v>
          </cell>
          <cell r="R1927" t="str">
            <v>indie rock</v>
          </cell>
          <cell r="U1927">
            <v>22.098518518519995</v>
          </cell>
          <cell r="V1927" t="str">
            <v>funded</v>
          </cell>
        </row>
        <row r="1928">
          <cell r="D1928">
            <v>1500</v>
          </cell>
          <cell r="F1928" t="str">
            <v>successful</v>
          </cell>
          <cell r="R1928" t="str">
            <v>indie rock</v>
          </cell>
          <cell r="U1928">
            <v>27.063703703708597</v>
          </cell>
          <cell r="V1928" t="str">
            <v>funded</v>
          </cell>
        </row>
        <row r="1929">
          <cell r="D1929">
            <v>600</v>
          </cell>
          <cell r="F1929" t="str">
            <v>successful</v>
          </cell>
          <cell r="R1929" t="str">
            <v>indie rock</v>
          </cell>
          <cell r="U1929">
            <v>15.346076388887013</v>
          </cell>
          <cell r="V1929" t="str">
            <v>funded</v>
          </cell>
        </row>
        <row r="1930">
          <cell r="D1930">
            <v>2550</v>
          </cell>
          <cell r="F1930" t="str">
            <v>successful</v>
          </cell>
          <cell r="R1930" t="str">
            <v>indie rock</v>
          </cell>
          <cell r="U1930">
            <v>30</v>
          </cell>
          <cell r="V1930" t="str">
            <v>funded</v>
          </cell>
        </row>
        <row r="1931">
          <cell r="D1931">
            <v>3200</v>
          </cell>
          <cell r="F1931" t="str">
            <v>successful</v>
          </cell>
          <cell r="R1931" t="str">
            <v>indie rock</v>
          </cell>
          <cell r="U1931">
            <v>42</v>
          </cell>
          <cell r="V1931" t="str">
            <v>funded</v>
          </cell>
        </row>
        <row r="1932">
          <cell r="D1932">
            <v>1000</v>
          </cell>
          <cell r="F1932" t="str">
            <v>successful</v>
          </cell>
          <cell r="R1932" t="str">
            <v>indie rock</v>
          </cell>
          <cell r="U1932">
            <v>60</v>
          </cell>
          <cell r="V1932" t="str">
            <v>funded</v>
          </cell>
        </row>
        <row r="1933">
          <cell r="D1933">
            <v>2000</v>
          </cell>
          <cell r="F1933" t="str">
            <v>successful</v>
          </cell>
          <cell r="R1933" t="str">
            <v>indie rock</v>
          </cell>
          <cell r="U1933">
            <v>13.253368055557075</v>
          </cell>
          <cell r="V1933" t="str">
            <v>funded</v>
          </cell>
        </row>
        <row r="1934">
          <cell r="D1934">
            <v>5250</v>
          </cell>
          <cell r="F1934" t="str">
            <v>successful</v>
          </cell>
          <cell r="R1934" t="str">
            <v>indie rock</v>
          </cell>
          <cell r="U1934">
            <v>21</v>
          </cell>
          <cell r="V1934" t="str">
            <v>funded</v>
          </cell>
        </row>
        <row r="1935">
          <cell r="D1935">
            <v>6000</v>
          </cell>
          <cell r="F1935" t="str">
            <v>successful</v>
          </cell>
          <cell r="R1935" t="str">
            <v>indie rock</v>
          </cell>
          <cell r="U1935">
            <v>30</v>
          </cell>
          <cell r="V1935" t="str">
            <v>funded</v>
          </cell>
        </row>
        <row r="1936">
          <cell r="D1936">
            <v>5000</v>
          </cell>
          <cell r="F1936" t="str">
            <v>successful</v>
          </cell>
          <cell r="R1936" t="str">
            <v>indie rock</v>
          </cell>
          <cell r="U1936">
            <v>36.341192129628325</v>
          </cell>
          <cell r="V1936" t="str">
            <v>funded</v>
          </cell>
        </row>
        <row r="1937">
          <cell r="D1937">
            <v>2500</v>
          </cell>
          <cell r="F1937" t="str">
            <v>successful</v>
          </cell>
          <cell r="R1937" t="str">
            <v>indie rock</v>
          </cell>
          <cell r="U1937">
            <v>37.275104166663368</v>
          </cell>
          <cell r="V1937" t="str">
            <v>funded</v>
          </cell>
        </row>
        <row r="1938">
          <cell r="D1938">
            <v>7500</v>
          </cell>
          <cell r="F1938" t="str">
            <v>successful</v>
          </cell>
          <cell r="R1938" t="str">
            <v>indie rock</v>
          </cell>
          <cell r="U1938">
            <v>30.359606481477385</v>
          </cell>
          <cell r="V1938" t="str">
            <v>funded</v>
          </cell>
        </row>
        <row r="1939">
          <cell r="D1939">
            <v>600</v>
          </cell>
          <cell r="F1939" t="str">
            <v>successful</v>
          </cell>
          <cell r="R1939" t="str">
            <v>indie rock</v>
          </cell>
          <cell r="U1939">
            <v>16.046979166669189</v>
          </cell>
          <cell r="V1939" t="str">
            <v>funded</v>
          </cell>
        </row>
        <row r="1940">
          <cell r="D1940">
            <v>15000</v>
          </cell>
          <cell r="F1940" t="str">
            <v>successful</v>
          </cell>
          <cell r="R1940" t="str">
            <v>indie rock</v>
          </cell>
          <cell r="U1940">
            <v>30.948715277780138</v>
          </cell>
          <cell r="V1940" t="str">
            <v>funded</v>
          </cell>
        </row>
        <row r="1941">
          <cell r="D1941">
            <v>10000</v>
          </cell>
          <cell r="F1941" t="str">
            <v>successful</v>
          </cell>
          <cell r="R1941" t="str">
            <v>indie rock</v>
          </cell>
          <cell r="U1941">
            <v>29.958333333335759</v>
          </cell>
          <cell r="V1941" t="str">
            <v>funded</v>
          </cell>
        </row>
        <row r="1942">
          <cell r="D1942">
            <v>650</v>
          </cell>
          <cell r="F1942" t="str">
            <v>successful</v>
          </cell>
          <cell r="R1942" t="str">
            <v>indie rock</v>
          </cell>
          <cell r="U1942">
            <v>38.658645833333139</v>
          </cell>
          <cell r="V1942" t="str">
            <v>funded</v>
          </cell>
        </row>
        <row r="1943">
          <cell r="D1943">
            <v>250000</v>
          </cell>
          <cell r="F1943" t="str">
            <v>successful</v>
          </cell>
          <cell r="R1943" t="str">
            <v>hardware</v>
          </cell>
          <cell r="U1943">
            <v>30</v>
          </cell>
          <cell r="V1943" t="str">
            <v>funded</v>
          </cell>
        </row>
        <row r="1944">
          <cell r="D1944">
            <v>6000</v>
          </cell>
          <cell r="F1944" t="str">
            <v>successful</v>
          </cell>
          <cell r="R1944" t="str">
            <v>hardware</v>
          </cell>
          <cell r="U1944">
            <v>90</v>
          </cell>
          <cell r="V1944" t="str">
            <v>funded</v>
          </cell>
        </row>
        <row r="1945">
          <cell r="D1945">
            <v>10000</v>
          </cell>
          <cell r="F1945" t="str">
            <v>successful</v>
          </cell>
          <cell r="R1945" t="str">
            <v>hardware</v>
          </cell>
          <cell r="U1945">
            <v>45</v>
          </cell>
          <cell r="V1945" t="str">
            <v>funded</v>
          </cell>
        </row>
        <row r="1946">
          <cell r="D1946">
            <v>40000</v>
          </cell>
          <cell r="F1946" t="str">
            <v>successful</v>
          </cell>
          <cell r="R1946" t="str">
            <v>hardware</v>
          </cell>
          <cell r="U1946">
            <v>30</v>
          </cell>
          <cell r="V1946" t="str">
            <v>funded</v>
          </cell>
        </row>
        <row r="1947">
          <cell r="D1947">
            <v>100000</v>
          </cell>
          <cell r="F1947" t="str">
            <v>successful</v>
          </cell>
          <cell r="R1947" t="str">
            <v>hardware</v>
          </cell>
          <cell r="U1947">
            <v>40</v>
          </cell>
          <cell r="V1947" t="str">
            <v>funded</v>
          </cell>
        </row>
        <row r="1948">
          <cell r="D1948">
            <v>7500</v>
          </cell>
          <cell r="F1948" t="str">
            <v>successful</v>
          </cell>
          <cell r="R1948" t="str">
            <v>hardware</v>
          </cell>
          <cell r="U1948">
            <v>59.958333333335759</v>
          </cell>
          <cell r="V1948" t="str">
            <v>funded</v>
          </cell>
        </row>
        <row r="1949">
          <cell r="D1949">
            <v>800</v>
          </cell>
          <cell r="F1949" t="str">
            <v>successful</v>
          </cell>
          <cell r="R1949" t="str">
            <v>hardware</v>
          </cell>
          <cell r="U1949">
            <v>37.331249999995634</v>
          </cell>
          <cell r="V1949" t="str">
            <v>funded</v>
          </cell>
        </row>
        <row r="1950">
          <cell r="D1950">
            <v>100000</v>
          </cell>
          <cell r="F1950" t="str">
            <v>successful</v>
          </cell>
          <cell r="R1950" t="str">
            <v>hardware</v>
          </cell>
          <cell r="U1950">
            <v>54.105451388888469</v>
          </cell>
          <cell r="V1950" t="str">
            <v>funded</v>
          </cell>
        </row>
        <row r="1951">
          <cell r="D1951">
            <v>50000</v>
          </cell>
          <cell r="F1951" t="str">
            <v>successful</v>
          </cell>
          <cell r="R1951" t="str">
            <v>hardware</v>
          </cell>
          <cell r="U1951">
            <v>30</v>
          </cell>
          <cell r="V1951" t="str">
            <v>funded</v>
          </cell>
        </row>
        <row r="1952">
          <cell r="D1952">
            <v>48000</v>
          </cell>
          <cell r="F1952" t="str">
            <v>successful</v>
          </cell>
          <cell r="R1952" t="str">
            <v>hardware</v>
          </cell>
          <cell r="U1952">
            <v>31</v>
          </cell>
          <cell r="V1952" t="str">
            <v>funded</v>
          </cell>
        </row>
        <row r="1953">
          <cell r="D1953">
            <v>50000</v>
          </cell>
          <cell r="F1953" t="str">
            <v>successful</v>
          </cell>
          <cell r="R1953" t="str">
            <v>hardware</v>
          </cell>
          <cell r="U1953">
            <v>30.041666666664241</v>
          </cell>
          <cell r="V1953" t="str">
            <v>funded</v>
          </cell>
        </row>
        <row r="1954">
          <cell r="D1954">
            <v>35000</v>
          </cell>
          <cell r="F1954" t="str">
            <v>successful</v>
          </cell>
          <cell r="R1954" t="str">
            <v>hardware</v>
          </cell>
          <cell r="U1954">
            <v>37</v>
          </cell>
          <cell r="V1954" t="str">
            <v>funded</v>
          </cell>
        </row>
        <row r="1955">
          <cell r="D1955">
            <v>15000</v>
          </cell>
          <cell r="F1955" t="str">
            <v>successful</v>
          </cell>
          <cell r="R1955" t="str">
            <v>hardware</v>
          </cell>
          <cell r="U1955">
            <v>28.925173611110949</v>
          </cell>
          <cell r="V1955" t="str">
            <v>funded</v>
          </cell>
        </row>
        <row r="1956">
          <cell r="D1956">
            <v>50000</v>
          </cell>
          <cell r="F1956" t="str">
            <v>successful</v>
          </cell>
          <cell r="R1956" t="str">
            <v>hardware</v>
          </cell>
          <cell r="U1956">
            <v>46.627592592587462</v>
          </cell>
          <cell r="V1956" t="str">
            <v>funded</v>
          </cell>
        </row>
        <row r="1957">
          <cell r="D1957">
            <v>42000</v>
          </cell>
          <cell r="F1957" t="str">
            <v>successful</v>
          </cell>
          <cell r="R1957" t="str">
            <v>hardware</v>
          </cell>
          <cell r="U1957">
            <v>32.51989583332761</v>
          </cell>
          <cell r="V1957" t="str">
            <v>funded</v>
          </cell>
        </row>
        <row r="1958">
          <cell r="D1958">
            <v>60000</v>
          </cell>
          <cell r="F1958" t="str">
            <v>successful</v>
          </cell>
          <cell r="R1958" t="str">
            <v>hardware</v>
          </cell>
          <cell r="U1958">
            <v>44.958333333328483</v>
          </cell>
          <cell r="V1958" t="str">
            <v>funded</v>
          </cell>
        </row>
        <row r="1959">
          <cell r="D1959">
            <v>30000</v>
          </cell>
          <cell r="F1959" t="str">
            <v>successful</v>
          </cell>
          <cell r="R1959" t="str">
            <v>hardware</v>
          </cell>
          <cell r="U1959">
            <v>30</v>
          </cell>
          <cell r="V1959" t="str">
            <v>funded</v>
          </cell>
        </row>
        <row r="1960">
          <cell r="D1960">
            <v>7000</v>
          </cell>
          <cell r="F1960" t="str">
            <v>successful</v>
          </cell>
          <cell r="R1960" t="str">
            <v>hardware</v>
          </cell>
          <cell r="U1960">
            <v>29.958333333335759</v>
          </cell>
          <cell r="V1960" t="str">
            <v>funded</v>
          </cell>
        </row>
        <row r="1961">
          <cell r="D1961">
            <v>10000</v>
          </cell>
          <cell r="F1961" t="str">
            <v>successful</v>
          </cell>
          <cell r="R1961" t="str">
            <v>hardware</v>
          </cell>
          <cell r="U1961">
            <v>41.154398148144537</v>
          </cell>
          <cell r="V1961" t="str">
            <v>funded</v>
          </cell>
        </row>
        <row r="1962">
          <cell r="D1962">
            <v>70000</v>
          </cell>
          <cell r="F1962" t="str">
            <v>successful</v>
          </cell>
          <cell r="R1962" t="str">
            <v>hardware</v>
          </cell>
          <cell r="U1962">
            <v>30</v>
          </cell>
          <cell r="V1962" t="str">
            <v>funded</v>
          </cell>
        </row>
        <row r="1963">
          <cell r="D1963">
            <v>10000</v>
          </cell>
          <cell r="F1963" t="str">
            <v>successful</v>
          </cell>
          <cell r="R1963" t="str">
            <v>hardware</v>
          </cell>
          <cell r="U1963">
            <v>39.971331018517958</v>
          </cell>
          <cell r="V1963" t="str">
            <v>funded</v>
          </cell>
        </row>
        <row r="1964">
          <cell r="D1964">
            <v>10000</v>
          </cell>
          <cell r="F1964" t="str">
            <v>successful</v>
          </cell>
          <cell r="R1964" t="str">
            <v>hardware</v>
          </cell>
          <cell r="U1964">
            <v>30</v>
          </cell>
          <cell r="V1964" t="str">
            <v>funded</v>
          </cell>
        </row>
        <row r="1965">
          <cell r="D1965">
            <v>19000</v>
          </cell>
          <cell r="F1965" t="str">
            <v>successful</v>
          </cell>
          <cell r="R1965" t="str">
            <v>hardware</v>
          </cell>
          <cell r="U1965">
            <v>35</v>
          </cell>
          <cell r="V1965" t="str">
            <v>funded</v>
          </cell>
        </row>
        <row r="1966">
          <cell r="D1966">
            <v>89200</v>
          </cell>
          <cell r="F1966" t="str">
            <v>successful</v>
          </cell>
          <cell r="R1966" t="str">
            <v>hardware</v>
          </cell>
          <cell r="U1966">
            <v>30</v>
          </cell>
          <cell r="V1966" t="str">
            <v>funded</v>
          </cell>
        </row>
        <row r="1967">
          <cell r="D1967">
            <v>5000</v>
          </cell>
          <cell r="F1967" t="str">
            <v>successful</v>
          </cell>
          <cell r="R1967" t="str">
            <v>hardware</v>
          </cell>
          <cell r="U1967">
            <v>21.952430555553292</v>
          </cell>
          <cell r="V1967" t="str">
            <v>funded</v>
          </cell>
        </row>
        <row r="1968">
          <cell r="D1968">
            <v>100000</v>
          </cell>
          <cell r="F1968" t="str">
            <v>successful</v>
          </cell>
          <cell r="R1968" t="str">
            <v>hardware</v>
          </cell>
          <cell r="U1968">
            <v>30</v>
          </cell>
          <cell r="V1968" t="str">
            <v>funded</v>
          </cell>
        </row>
        <row r="1969">
          <cell r="D1969">
            <v>20000</v>
          </cell>
          <cell r="F1969" t="str">
            <v>successful</v>
          </cell>
          <cell r="R1969" t="str">
            <v>hardware</v>
          </cell>
          <cell r="U1969">
            <v>30</v>
          </cell>
          <cell r="V1969" t="str">
            <v>funded</v>
          </cell>
        </row>
        <row r="1970">
          <cell r="D1970">
            <v>50000</v>
          </cell>
          <cell r="F1970" t="str">
            <v>successful</v>
          </cell>
          <cell r="R1970" t="str">
            <v>hardware</v>
          </cell>
          <cell r="U1970">
            <v>31.041666666671517</v>
          </cell>
          <cell r="V1970" t="str">
            <v>funded</v>
          </cell>
        </row>
        <row r="1971">
          <cell r="D1971">
            <v>20000</v>
          </cell>
          <cell r="F1971" t="str">
            <v>successful</v>
          </cell>
          <cell r="R1971" t="str">
            <v>hardware</v>
          </cell>
          <cell r="U1971">
            <v>30</v>
          </cell>
          <cell r="V1971" t="str">
            <v>funded</v>
          </cell>
        </row>
        <row r="1972">
          <cell r="D1972">
            <v>5000</v>
          </cell>
          <cell r="F1972" t="str">
            <v>successful</v>
          </cell>
          <cell r="R1972" t="str">
            <v>hardware</v>
          </cell>
          <cell r="U1972">
            <v>59.958333333335759</v>
          </cell>
          <cell r="V1972" t="str">
            <v>funded</v>
          </cell>
        </row>
        <row r="1973">
          <cell r="D1973">
            <v>400000</v>
          </cell>
          <cell r="F1973" t="str">
            <v>successful</v>
          </cell>
          <cell r="R1973" t="str">
            <v>hardware</v>
          </cell>
          <cell r="U1973">
            <v>31.66596064814803</v>
          </cell>
          <cell r="V1973" t="str">
            <v>funded</v>
          </cell>
        </row>
        <row r="1974">
          <cell r="D1974">
            <v>2500</v>
          </cell>
          <cell r="F1974" t="str">
            <v>successful</v>
          </cell>
          <cell r="R1974" t="str">
            <v>hardware</v>
          </cell>
          <cell r="U1974">
            <v>30.041666666664241</v>
          </cell>
          <cell r="V1974" t="str">
            <v>funded</v>
          </cell>
        </row>
        <row r="1975">
          <cell r="D1975">
            <v>198000</v>
          </cell>
          <cell r="F1975" t="str">
            <v>successful</v>
          </cell>
          <cell r="R1975" t="str">
            <v>hardware</v>
          </cell>
          <cell r="U1975">
            <v>38.568703703713254</v>
          </cell>
          <cell r="V1975" t="str">
            <v>funded</v>
          </cell>
        </row>
        <row r="1976">
          <cell r="D1976">
            <v>20000</v>
          </cell>
          <cell r="F1976" t="str">
            <v>successful</v>
          </cell>
          <cell r="R1976" t="str">
            <v>hardware</v>
          </cell>
          <cell r="U1976">
            <v>60</v>
          </cell>
          <cell r="V1976" t="str">
            <v>funded</v>
          </cell>
        </row>
        <row r="1977">
          <cell r="D1977">
            <v>16000</v>
          </cell>
          <cell r="F1977" t="str">
            <v>successful</v>
          </cell>
          <cell r="R1977" t="str">
            <v>hardware</v>
          </cell>
          <cell r="U1977">
            <v>30</v>
          </cell>
          <cell r="V1977" t="str">
            <v>funded</v>
          </cell>
        </row>
        <row r="1978">
          <cell r="D1978">
            <v>4000</v>
          </cell>
          <cell r="F1978" t="str">
            <v>successful</v>
          </cell>
          <cell r="R1978" t="str">
            <v>hardware</v>
          </cell>
          <cell r="U1978">
            <v>30</v>
          </cell>
          <cell r="V1978" t="str">
            <v>funded</v>
          </cell>
        </row>
        <row r="1979">
          <cell r="D1979">
            <v>50000</v>
          </cell>
          <cell r="F1979" t="str">
            <v>successful</v>
          </cell>
          <cell r="R1979" t="str">
            <v>hardware</v>
          </cell>
          <cell r="U1979">
            <v>46.115740740737238</v>
          </cell>
          <cell r="V1979" t="str">
            <v>funded</v>
          </cell>
        </row>
        <row r="1980">
          <cell r="D1980">
            <v>50000</v>
          </cell>
          <cell r="F1980" t="str">
            <v>successful</v>
          </cell>
          <cell r="R1980" t="str">
            <v>hardware</v>
          </cell>
          <cell r="U1980">
            <v>33.066064814811398</v>
          </cell>
          <cell r="V1980" t="str">
            <v>funded</v>
          </cell>
        </row>
        <row r="1981">
          <cell r="D1981">
            <v>200000</v>
          </cell>
          <cell r="F1981" t="str">
            <v>successful</v>
          </cell>
          <cell r="R1981" t="str">
            <v>hardware</v>
          </cell>
          <cell r="U1981">
            <v>36.74761574074364</v>
          </cell>
          <cell r="V1981" t="str">
            <v>funded</v>
          </cell>
        </row>
        <row r="1982">
          <cell r="D1982">
            <v>50000</v>
          </cell>
          <cell r="F1982" t="str">
            <v>successful</v>
          </cell>
          <cell r="R1982" t="str">
            <v>hardware</v>
          </cell>
          <cell r="U1982">
            <v>39.958333333335759</v>
          </cell>
          <cell r="V1982" t="str">
            <v>funded</v>
          </cell>
        </row>
        <row r="1983">
          <cell r="D1983">
            <v>7500</v>
          </cell>
          <cell r="F1983" t="str">
            <v>failed</v>
          </cell>
          <cell r="R1983" t="str">
            <v>people</v>
          </cell>
          <cell r="U1983">
            <v>30</v>
          </cell>
          <cell r="V1983" t="str">
            <v>underfunded</v>
          </cell>
        </row>
        <row r="1984">
          <cell r="D1984">
            <v>180000</v>
          </cell>
          <cell r="F1984" t="str">
            <v>failed</v>
          </cell>
          <cell r="R1984" t="str">
            <v>people</v>
          </cell>
          <cell r="U1984">
            <v>30.041666666664241</v>
          </cell>
          <cell r="V1984" t="str">
            <v>underfunded</v>
          </cell>
        </row>
        <row r="1985">
          <cell r="D1985">
            <v>33000</v>
          </cell>
          <cell r="F1985" t="str">
            <v>failed</v>
          </cell>
          <cell r="R1985" t="str">
            <v>people</v>
          </cell>
          <cell r="U1985">
            <v>22.279884259260143</v>
          </cell>
          <cell r="V1985" t="str">
            <v>underfunded</v>
          </cell>
        </row>
        <row r="1986">
          <cell r="D1986">
            <v>15000</v>
          </cell>
          <cell r="F1986" t="str">
            <v>failed</v>
          </cell>
          <cell r="R1986" t="str">
            <v>people</v>
          </cell>
          <cell r="U1986">
            <v>60.041666666671517</v>
          </cell>
          <cell r="V1986" t="str">
            <v>underfunded</v>
          </cell>
        </row>
        <row r="1987">
          <cell r="D1987">
            <v>1600</v>
          </cell>
          <cell r="F1987" t="str">
            <v>failed</v>
          </cell>
          <cell r="R1987" t="str">
            <v>people</v>
          </cell>
          <cell r="U1987">
            <v>29.259594907402061</v>
          </cell>
          <cell r="V1987" t="str">
            <v>underfunded</v>
          </cell>
        </row>
        <row r="1988">
          <cell r="D1988">
            <v>2000</v>
          </cell>
          <cell r="F1988" t="str">
            <v>failed</v>
          </cell>
          <cell r="R1988" t="str">
            <v>people</v>
          </cell>
          <cell r="U1988">
            <v>29.958333333343035</v>
          </cell>
          <cell r="V1988" t="str">
            <v>underfunded</v>
          </cell>
        </row>
        <row r="1989">
          <cell r="D1989">
            <v>5500</v>
          </cell>
          <cell r="F1989" t="str">
            <v>failed</v>
          </cell>
          <cell r="R1989" t="str">
            <v>people</v>
          </cell>
          <cell r="U1989">
            <v>30</v>
          </cell>
          <cell r="V1989" t="str">
            <v>underfunded</v>
          </cell>
        </row>
        <row r="1990">
          <cell r="D1990">
            <v>6000</v>
          </cell>
          <cell r="F1990" t="str">
            <v>failed</v>
          </cell>
          <cell r="R1990" t="str">
            <v>people</v>
          </cell>
          <cell r="U1990">
            <v>30</v>
          </cell>
          <cell r="V1990" t="str">
            <v>underfunded</v>
          </cell>
        </row>
        <row r="1991">
          <cell r="D1991">
            <v>5000</v>
          </cell>
          <cell r="F1991" t="str">
            <v>failed</v>
          </cell>
          <cell r="R1991" t="str">
            <v>people</v>
          </cell>
          <cell r="U1991">
            <v>30</v>
          </cell>
          <cell r="V1991" t="str">
            <v>underfunded</v>
          </cell>
        </row>
        <row r="1992">
          <cell r="D1992">
            <v>3000</v>
          </cell>
          <cell r="F1992" t="str">
            <v>failed</v>
          </cell>
          <cell r="R1992" t="str">
            <v>people</v>
          </cell>
          <cell r="U1992">
            <v>15</v>
          </cell>
          <cell r="V1992" t="str">
            <v>underfunded</v>
          </cell>
        </row>
        <row r="1993">
          <cell r="D1993">
            <v>2000</v>
          </cell>
          <cell r="F1993" t="str">
            <v>failed</v>
          </cell>
          <cell r="R1993" t="str">
            <v>people</v>
          </cell>
          <cell r="U1993">
            <v>21</v>
          </cell>
          <cell r="V1993" t="str">
            <v>underfunded</v>
          </cell>
        </row>
        <row r="1994">
          <cell r="D1994">
            <v>1500</v>
          </cell>
          <cell r="F1994" t="str">
            <v>failed</v>
          </cell>
          <cell r="R1994" t="str">
            <v>people</v>
          </cell>
          <cell r="U1994">
            <v>30</v>
          </cell>
          <cell r="V1994" t="str">
            <v>underfunded</v>
          </cell>
        </row>
        <row r="1995">
          <cell r="D1995">
            <v>2000</v>
          </cell>
          <cell r="F1995" t="str">
            <v>failed</v>
          </cell>
          <cell r="R1995" t="str">
            <v>people</v>
          </cell>
          <cell r="U1995">
            <v>30</v>
          </cell>
          <cell r="V1995" t="str">
            <v>underfunded</v>
          </cell>
        </row>
        <row r="1996">
          <cell r="D1996">
            <v>3200</v>
          </cell>
          <cell r="F1996" t="str">
            <v>failed</v>
          </cell>
          <cell r="R1996" t="str">
            <v>people</v>
          </cell>
          <cell r="U1996">
            <v>60.041666666671517</v>
          </cell>
          <cell r="V1996" t="str">
            <v>underfunded</v>
          </cell>
        </row>
        <row r="1997">
          <cell r="D1997">
            <v>1000</v>
          </cell>
          <cell r="F1997" t="str">
            <v>failed</v>
          </cell>
          <cell r="R1997" t="str">
            <v>people</v>
          </cell>
          <cell r="U1997">
            <v>20</v>
          </cell>
          <cell r="V1997" t="str">
            <v>underfunded</v>
          </cell>
        </row>
        <row r="1998">
          <cell r="D1998">
            <v>133800</v>
          </cell>
          <cell r="F1998" t="str">
            <v>failed</v>
          </cell>
          <cell r="R1998" t="str">
            <v>people</v>
          </cell>
          <cell r="U1998">
            <v>30</v>
          </cell>
          <cell r="V1998" t="str">
            <v>underfunded</v>
          </cell>
        </row>
        <row r="1999">
          <cell r="D1999">
            <v>6500</v>
          </cell>
          <cell r="F1999" t="str">
            <v>failed</v>
          </cell>
          <cell r="R1999" t="str">
            <v>people</v>
          </cell>
          <cell r="U1999">
            <v>30</v>
          </cell>
          <cell r="V1999" t="str">
            <v>underfunded</v>
          </cell>
        </row>
        <row r="2000">
          <cell r="D2000">
            <v>2500</v>
          </cell>
          <cell r="F2000" t="str">
            <v>failed</v>
          </cell>
          <cell r="R2000" t="str">
            <v>people</v>
          </cell>
          <cell r="U2000">
            <v>45</v>
          </cell>
          <cell r="V2000" t="str">
            <v>underfunded</v>
          </cell>
        </row>
        <row r="2001">
          <cell r="D2001">
            <v>31000</v>
          </cell>
          <cell r="F2001" t="str">
            <v>failed</v>
          </cell>
          <cell r="R2001" t="str">
            <v>people</v>
          </cell>
          <cell r="U2001">
            <v>30.041666666664241</v>
          </cell>
          <cell r="V2001" t="str">
            <v>underfunded</v>
          </cell>
        </row>
        <row r="2002">
          <cell r="D2002">
            <v>5000</v>
          </cell>
          <cell r="F2002" t="str">
            <v>failed</v>
          </cell>
          <cell r="R2002" t="str">
            <v>people</v>
          </cell>
          <cell r="U2002">
            <v>30</v>
          </cell>
          <cell r="V2002" t="str">
            <v>underfunded</v>
          </cell>
        </row>
        <row r="2003">
          <cell r="D2003">
            <v>55000</v>
          </cell>
          <cell r="F2003" t="str">
            <v>successful</v>
          </cell>
          <cell r="R2003" t="str">
            <v>hardware</v>
          </cell>
          <cell r="U2003">
            <v>31.623657407399151</v>
          </cell>
          <cell r="V2003" t="str">
            <v>funded</v>
          </cell>
        </row>
        <row r="2004">
          <cell r="D2004">
            <v>50000</v>
          </cell>
          <cell r="F2004" t="str">
            <v>successful</v>
          </cell>
          <cell r="R2004" t="str">
            <v>hardware</v>
          </cell>
          <cell r="U2004">
            <v>30</v>
          </cell>
          <cell r="V2004" t="str">
            <v>funded</v>
          </cell>
        </row>
        <row r="2005">
          <cell r="D2005">
            <v>500</v>
          </cell>
          <cell r="F2005" t="str">
            <v>successful</v>
          </cell>
          <cell r="R2005" t="str">
            <v>hardware</v>
          </cell>
          <cell r="U2005">
            <v>14.83273148148146</v>
          </cell>
          <cell r="V2005" t="str">
            <v>funded</v>
          </cell>
        </row>
        <row r="2006">
          <cell r="D2006">
            <v>50000</v>
          </cell>
          <cell r="F2006" t="str">
            <v>successful</v>
          </cell>
          <cell r="R2006" t="str">
            <v>hardware</v>
          </cell>
          <cell r="U2006">
            <v>30</v>
          </cell>
          <cell r="V2006" t="str">
            <v>funded</v>
          </cell>
        </row>
        <row r="2007">
          <cell r="D2007">
            <v>30000</v>
          </cell>
          <cell r="F2007" t="str">
            <v>successful</v>
          </cell>
          <cell r="R2007" t="str">
            <v>hardware</v>
          </cell>
          <cell r="U2007">
            <v>27.353263888893707</v>
          </cell>
          <cell r="V2007" t="str">
            <v>funded</v>
          </cell>
        </row>
        <row r="2008">
          <cell r="D2008">
            <v>50000</v>
          </cell>
          <cell r="F2008" t="str">
            <v>successful</v>
          </cell>
          <cell r="R2008" t="str">
            <v>hardware</v>
          </cell>
          <cell r="U2008">
            <v>35.041666666671517</v>
          </cell>
          <cell r="V2008" t="str">
            <v>funded</v>
          </cell>
        </row>
        <row r="2009">
          <cell r="D2009">
            <v>10000</v>
          </cell>
          <cell r="F2009" t="str">
            <v>successful</v>
          </cell>
          <cell r="R2009" t="str">
            <v>hardware</v>
          </cell>
          <cell r="U2009">
            <v>66.328865740739275</v>
          </cell>
          <cell r="V2009" t="str">
            <v>funded</v>
          </cell>
        </row>
        <row r="2010">
          <cell r="D2010">
            <v>1570.79</v>
          </cell>
          <cell r="F2010" t="str">
            <v>successful</v>
          </cell>
          <cell r="R2010" t="str">
            <v>hardware</v>
          </cell>
          <cell r="U2010">
            <v>44</v>
          </cell>
          <cell r="V2010" t="str">
            <v>funded</v>
          </cell>
        </row>
        <row r="2011">
          <cell r="D2011">
            <v>50000</v>
          </cell>
          <cell r="F2011" t="str">
            <v>successful</v>
          </cell>
          <cell r="R2011" t="str">
            <v>hardware</v>
          </cell>
          <cell r="U2011">
            <v>36.041666666671517</v>
          </cell>
          <cell r="V2011" t="str">
            <v>funded</v>
          </cell>
        </row>
        <row r="2012">
          <cell r="D2012">
            <v>30000</v>
          </cell>
          <cell r="F2012" t="str">
            <v>successful</v>
          </cell>
          <cell r="R2012" t="str">
            <v>hardware</v>
          </cell>
          <cell r="U2012">
            <v>30</v>
          </cell>
          <cell r="V2012" t="str">
            <v>funded</v>
          </cell>
        </row>
        <row r="2013">
          <cell r="D2013">
            <v>50000</v>
          </cell>
          <cell r="F2013" t="str">
            <v>successful</v>
          </cell>
          <cell r="R2013" t="str">
            <v>hardware</v>
          </cell>
          <cell r="U2013">
            <v>33.599849537029513</v>
          </cell>
          <cell r="V2013" t="str">
            <v>funded</v>
          </cell>
        </row>
        <row r="2014">
          <cell r="D2014">
            <v>5000</v>
          </cell>
          <cell r="F2014" t="str">
            <v>successful</v>
          </cell>
          <cell r="R2014" t="str">
            <v>hardware</v>
          </cell>
          <cell r="U2014">
            <v>30</v>
          </cell>
          <cell r="V2014" t="str">
            <v>funded</v>
          </cell>
        </row>
        <row r="2015">
          <cell r="D2015">
            <v>160000</v>
          </cell>
          <cell r="F2015" t="str">
            <v>successful</v>
          </cell>
          <cell r="R2015" t="str">
            <v>hardware</v>
          </cell>
          <cell r="U2015">
            <v>60</v>
          </cell>
          <cell r="V2015" t="str">
            <v>funded</v>
          </cell>
        </row>
        <row r="2016">
          <cell r="D2016">
            <v>30000</v>
          </cell>
          <cell r="F2016" t="str">
            <v>successful</v>
          </cell>
          <cell r="R2016" t="str">
            <v>hardware</v>
          </cell>
          <cell r="U2016">
            <v>33.958333333335759</v>
          </cell>
          <cell r="V2016" t="str">
            <v>funded</v>
          </cell>
        </row>
        <row r="2017">
          <cell r="D2017">
            <v>7200</v>
          </cell>
          <cell r="F2017" t="str">
            <v>successful</v>
          </cell>
          <cell r="R2017" t="str">
            <v>hardware</v>
          </cell>
          <cell r="U2017">
            <v>30</v>
          </cell>
          <cell r="V2017" t="str">
            <v>funded</v>
          </cell>
        </row>
        <row r="2018">
          <cell r="D2018">
            <v>10000</v>
          </cell>
          <cell r="F2018" t="str">
            <v>successful</v>
          </cell>
          <cell r="R2018" t="str">
            <v>hardware</v>
          </cell>
          <cell r="U2018">
            <v>30</v>
          </cell>
          <cell r="V2018" t="str">
            <v>funded</v>
          </cell>
        </row>
        <row r="2019">
          <cell r="D2019">
            <v>25000</v>
          </cell>
          <cell r="F2019" t="str">
            <v>successful</v>
          </cell>
          <cell r="R2019" t="str">
            <v>hardware</v>
          </cell>
          <cell r="U2019">
            <v>31.109317129630654</v>
          </cell>
          <cell r="V2019" t="str">
            <v>funded</v>
          </cell>
        </row>
        <row r="2020">
          <cell r="D2020">
            <v>65000</v>
          </cell>
          <cell r="F2020" t="str">
            <v>successful</v>
          </cell>
          <cell r="R2020" t="str">
            <v>hardware</v>
          </cell>
          <cell r="U2020">
            <v>30</v>
          </cell>
          <cell r="V2020" t="str">
            <v>funded</v>
          </cell>
        </row>
        <row r="2021">
          <cell r="D2021">
            <v>40000</v>
          </cell>
          <cell r="F2021" t="str">
            <v>successful</v>
          </cell>
          <cell r="R2021" t="str">
            <v>hardware</v>
          </cell>
          <cell r="U2021">
            <v>30</v>
          </cell>
          <cell r="V2021" t="str">
            <v>funded</v>
          </cell>
        </row>
        <row r="2022">
          <cell r="D2022">
            <v>1500</v>
          </cell>
          <cell r="F2022" t="str">
            <v>successful</v>
          </cell>
          <cell r="R2022" t="str">
            <v>hardware</v>
          </cell>
          <cell r="U2022">
            <v>36.863611111111823</v>
          </cell>
          <cell r="V2022" t="str">
            <v>funded</v>
          </cell>
        </row>
        <row r="2023">
          <cell r="D2023">
            <v>5000</v>
          </cell>
          <cell r="F2023" t="str">
            <v>successful</v>
          </cell>
          <cell r="R2023" t="str">
            <v>hardware</v>
          </cell>
          <cell r="U2023">
            <v>45</v>
          </cell>
          <cell r="V2023" t="str">
            <v>funded</v>
          </cell>
        </row>
        <row r="2024">
          <cell r="D2024">
            <v>100000</v>
          </cell>
          <cell r="F2024" t="str">
            <v>successful</v>
          </cell>
          <cell r="R2024" t="str">
            <v>hardware</v>
          </cell>
          <cell r="U2024">
            <v>30</v>
          </cell>
          <cell r="V2024" t="str">
            <v>funded</v>
          </cell>
        </row>
        <row r="2025">
          <cell r="D2025">
            <v>100000</v>
          </cell>
          <cell r="F2025" t="str">
            <v>successful</v>
          </cell>
          <cell r="R2025" t="str">
            <v>hardware</v>
          </cell>
          <cell r="U2025">
            <v>30</v>
          </cell>
          <cell r="V2025" t="str">
            <v>funded</v>
          </cell>
        </row>
        <row r="2026">
          <cell r="D2026">
            <v>4000</v>
          </cell>
          <cell r="F2026" t="str">
            <v>successful</v>
          </cell>
          <cell r="R2026" t="str">
            <v>hardware</v>
          </cell>
          <cell r="U2026">
            <v>34.15805555555562</v>
          </cell>
          <cell r="V2026" t="str">
            <v>funded</v>
          </cell>
        </row>
        <row r="2027">
          <cell r="D2027">
            <v>80000</v>
          </cell>
          <cell r="F2027" t="str">
            <v>successful</v>
          </cell>
          <cell r="R2027" t="str">
            <v>hardware</v>
          </cell>
          <cell r="U2027">
            <v>30</v>
          </cell>
          <cell r="V2027" t="str">
            <v>funded</v>
          </cell>
        </row>
        <row r="2028">
          <cell r="D2028">
            <v>25000</v>
          </cell>
          <cell r="F2028" t="str">
            <v>successful</v>
          </cell>
          <cell r="R2028" t="str">
            <v>hardware</v>
          </cell>
          <cell r="U2028">
            <v>45.430034722223354</v>
          </cell>
          <cell r="V2028" t="str">
            <v>funded</v>
          </cell>
        </row>
        <row r="2029">
          <cell r="D2029">
            <v>100000</v>
          </cell>
          <cell r="F2029" t="str">
            <v>successful</v>
          </cell>
          <cell r="R2029" t="str">
            <v>hardware</v>
          </cell>
          <cell r="U2029">
            <v>44.958333333335759</v>
          </cell>
          <cell r="V2029" t="str">
            <v>funded</v>
          </cell>
        </row>
        <row r="2030">
          <cell r="D2030">
            <v>3000</v>
          </cell>
          <cell r="F2030" t="str">
            <v>successful</v>
          </cell>
          <cell r="R2030" t="str">
            <v>hardware</v>
          </cell>
          <cell r="U2030">
            <v>36.994143518517376</v>
          </cell>
          <cell r="V2030" t="str">
            <v>funded</v>
          </cell>
        </row>
        <row r="2031">
          <cell r="D2031">
            <v>2500</v>
          </cell>
          <cell r="F2031" t="str">
            <v>successful</v>
          </cell>
          <cell r="R2031" t="str">
            <v>hardware</v>
          </cell>
          <cell r="U2031">
            <v>30</v>
          </cell>
          <cell r="V2031" t="str">
            <v>funded</v>
          </cell>
        </row>
        <row r="2032">
          <cell r="D2032">
            <v>32768</v>
          </cell>
          <cell r="F2032" t="str">
            <v>successful</v>
          </cell>
          <cell r="R2032" t="str">
            <v>hardware</v>
          </cell>
          <cell r="U2032">
            <v>30</v>
          </cell>
          <cell r="V2032" t="str">
            <v>funded</v>
          </cell>
        </row>
        <row r="2033">
          <cell r="D2033">
            <v>50000</v>
          </cell>
          <cell r="F2033" t="str">
            <v>successful</v>
          </cell>
          <cell r="R2033" t="str">
            <v>hardware</v>
          </cell>
          <cell r="U2033">
            <v>37.712349537046975</v>
          </cell>
          <cell r="V2033" t="str">
            <v>funded</v>
          </cell>
        </row>
        <row r="2034">
          <cell r="D2034">
            <v>25000</v>
          </cell>
          <cell r="F2034" t="str">
            <v>successful</v>
          </cell>
          <cell r="R2034" t="str">
            <v>hardware</v>
          </cell>
          <cell r="U2034">
            <v>29.642662037033006</v>
          </cell>
          <cell r="V2034" t="str">
            <v>funded</v>
          </cell>
        </row>
        <row r="2035">
          <cell r="D2035">
            <v>25000</v>
          </cell>
          <cell r="F2035" t="str">
            <v>successful</v>
          </cell>
          <cell r="R2035" t="str">
            <v>hardware</v>
          </cell>
          <cell r="U2035">
            <v>30</v>
          </cell>
          <cell r="V2035" t="str">
            <v>funded</v>
          </cell>
        </row>
        <row r="2036">
          <cell r="D2036">
            <v>78000</v>
          </cell>
          <cell r="F2036" t="str">
            <v>successful</v>
          </cell>
          <cell r="R2036" t="str">
            <v>hardware</v>
          </cell>
          <cell r="U2036">
            <v>55.160266203703941</v>
          </cell>
          <cell r="V2036" t="str">
            <v>funded</v>
          </cell>
        </row>
        <row r="2037">
          <cell r="D2037">
            <v>80000</v>
          </cell>
          <cell r="F2037" t="str">
            <v>successful</v>
          </cell>
          <cell r="R2037" t="str">
            <v>hardware</v>
          </cell>
          <cell r="U2037">
            <v>45.416585648155888</v>
          </cell>
          <cell r="V2037" t="str">
            <v>funded</v>
          </cell>
        </row>
        <row r="2038">
          <cell r="D2038">
            <v>30000</v>
          </cell>
          <cell r="F2038" t="str">
            <v>successful</v>
          </cell>
          <cell r="R2038" t="str">
            <v>hardware</v>
          </cell>
          <cell r="U2038">
            <v>30</v>
          </cell>
          <cell r="V2038" t="str">
            <v>funded</v>
          </cell>
        </row>
        <row r="2039">
          <cell r="D2039">
            <v>10000</v>
          </cell>
          <cell r="F2039" t="str">
            <v>successful</v>
          </cell>
          <cell r="R2039" t="str">
            <v>hardware</v>
          </cell>
          <cell r="U2039">
            <v>60.041666666664241</v>
          </cell>
          <cell r="V2039" t="str">
            <v>funded</v>
          </cell>
        </row>
        <row r="2040">
          <cell r="D2040">
            <v>8000</v>
          </cell>
          <cell r="F2040" t="str">
            <v>successful</v>
          </cell>
          <cell r="R2040" t="str">
            <v>hardware</v>
          </cell>
          <cell r="U2040">
            <v>32.478923611110076</v>
          </cell>
          <cell r="V2040" t="str">
            <v>funded</v>
          </cell>
        </row>
        <row r="2041">
          <cell r="D2041">
            <v>125000</v>
          </cell>
          <cell r="F2041" t="str">
            <v>successful</v>
          </cell>
          <cell r="R2041" t="str">
            <v>hardware</v>
          </cell>
          <cell r="U2041">
            <v>29.768692129633564</v>
          </cell>
          <cell r="V2041" t="str">
            <v>funded</v>
          </cell>
        </row>
        <row r="2042">
          <cell r="D2042">
            <v>3000</v>
          </cell>
          <cell r="F2042" t="str">
            <v>successful</v>
          </cell>
          <cell r="R2042" t="str">
            <v>hardware</v>
          </cell>
          <cell r="U2042">
            <v>15.041666666664241</v>
          </cell>
          <cell r="V2042" t="str">
            <v>funded</v>
          </cell>
        </row>
        <row r="2043">
          <cell r="D2043">
            <v>9500</v>
          </cell>
          <cell r="F2043" t="str">
            <v>successful</v>
          </cell>
          <cell r="R2043" t="str">
            <v>hardware</v>
          </cell>
          <cell r="U2043">
            <v>30.041666666664241</v>
          </cell>
          <cell r="V2043" t="str">
            <v>funded</v>
          </cell>
        </row>
        <row r="2044">
          <cell r="D2044">
            <v>10000</v>
          </cell>
          <cell r="F2044" t="str">
            <v>successful</v>
          </cell>
          <cell r="R2044" t="str">
            <v>hardware</v>
          </cell>
          <cell r="U2044">
            <v>60</v>
          </cell>
          <cell r="V2044" t="str">
            <v>funded</v>
          </cell>
        </row>
        <row r="2045">
          <cell r="D2045">
            <v>1385</v>
          </cell>
          <cell r="F2045" t="str">
            <v>successful</v>
          </cell>
          <cell r="R2045" t="str">
            <v>hardware</v>
          </cell>
          <cell r="U2045">
            <v>54.030821759261016</v>
          </cell>
          <cell r="V2045" t="str">
            <v>funded</v>
          </cell>
        </row>
        <row r="2046">
          <cell r="D2046">
            <v>15000</v>
          </cell>
          <cell r="F2046" t="str">
            <v>successful</v>
          </cell>
          <cell r="R2046" t="str">
            <v>hardware</v>
          </cell>
          <cell r="U2046">
            <v>30</v>
          </cell>
          <cell r="V2046" t="str">
            <v>funded</v>
          </cell>
        </row>
        <row r="2047">
          <cell r="D2047">
            <v>4900</v>
          </cell>
          <cell r="F2047" t="str">
            <v>successful</v>
          </cell>
          <cell r="R2047" t="str">
            <v>hardware</v>
          </cell>
          <cell r="U2047">
            <v>30</v>
          </cell>
          <cell r="V2047" t="str">
            <v>funded</v>
          </cell>
        </row>
        <row r="2048">
          <cell r="D2048">
            <v>10000</v>
          </cell>
          <cell r="F2048" t="str">
            <v>successful</v>
          </cell>
          <cell r="R2048" t="str">
            <v>hardware</v>
          </cell>
          <cell r="U2048">
            <v>30</v>
          </cell>
          <cell r="V2048" t="str">
            <v>funded</v>
          </cell>
        </row>
        <row r="2049">
          <cell r="D2049">
            <v>98000</v>
          </cell>
          <cell r="F2049" t="str">
            <v>successful</v>
          </cell>
          <cell r="R2049" t="str">
            <v>hardware</v>
          </cell>
          <cell r="U2049">
            <v>29.096412037033588</v>
          </cell>
          <cell r="V2049" t="str">
            <v>funded</v>
          </cell>
        </row>
        <row r="2050">
          <cell r="D2050">
            <v>85000</v>
          </cell>
          <cell r="F2050" t="str">
            <v>successful</v>
          </cell>
          <cell r="R2050" t="str">
            <v>hardware</v>
          </cell>
          <cell r="U2050">
            <v>30</v>
          </cell>
          <cell r="V2050" t="str">
            <v>funded</v>
          </cell>
        </row>
        <row r="2051">
          <cell r="D2051">
            <v>50000</v>
          </cell>
          <cell r="F2051" t="str">
            <v>successful</v>
          </cell>
          <cell r="R2051" t="str">
            <v>hardware</v>
          </cell>
          <cell r="U2051">
            <v>35.430289351854299</v>
          </cell>
          <cell r="V2051" t="str">
            <v>funded</v>
          </cell>
        </row>
        <row r="2052">
          <cell r="D2052">
            <v>10000</v>
          </cell>
          <cell r="F2052" t="str">
            <v>successful</v>
          </cell>
          <cell r="R2052" t="str">
            <v>hardware</v>
          </cell>
          <cell r="U2052">
            <v>40</v>
          </cell>
          <cell r="V2052" t="str">
            <v>funded</v>
          </cell>
        </row>
        <row r="2053">
          <cell r="D2053">
            <v>8000</v>
          </cell>
          <cell r="F2053" t="str">
            <v>successful</v>
          </cell>
          <cell r="R2053" t="str">
            <v>hardware</v>
          </cell>
          <cell r="U2053">
            <v>30</v>
          </cell>
          <cell r="V2053" t="str">
            <v>funded</v>
          </cell>
        </row>
        <row r="2054">
          <cell r="D2054">
            <v>50000</v>
          </cell>
          <cell r="F2054" t="str">
            <v>successful</v>
          </cell>
          <cell r="R2054" t="str">
            <v>hardware</v>
          </cell>
          <cell r="U2054">
            <v>45</v>
          </cell>
          <cell r="V2054" t="str">
            <v>funded</v>
          </cell>
        </row>
        <row r="2055">
          <cell r="D2055">
            <v>5000</v>
          </cell>
          <cell r="F2055" t="str">
            <v>successful</v>
          </cell>
          <cell r="R2055" t="str">
            <v>hardware</v>
          </cell>
          <cell r="U2055">
            <v>30.041666666671517</v>
          </cell>
          <cell r="V2055" t="str">
            <v>funded</v>
          </cell>
        </row>
        <row r="2056">
          <cell r="D2056">
            <v>35000</v>
          </cell>
          <cell r="F2056" t="str">
            <v>successful</v>
          </cell>
          <cell r="R2056" t="str">
            <v>hardware</v>
          </cell>
          <cell r="U2056">
            <v>30</v>
          </cell>
          <cell r="V2056" t="str">
            <v>funded</v>
          </cell>
        </row>
        <row r="2057">
          <cell r="D2057">
            <v>6000</v>
          </cell>
          <cell r="F2057" t="str">
            <v>successful</v>
          </cell>
          <cell r="R2057" t="str">
            <v>hardware</v>
          </cell>
          <cell r="U2057">
            <v>29.492557870376913</v>
          </cell>
          <cell r="V2057" t="str">
            <v>funded</v>
          </cell>
        </row>
        <row r="2058">
          <cell r="D2058">
            <v>50000</v>
          </cell>
          <cell r="F2058" t="str">
            <v>successful</v>
          </cell>
          <cell r="R2058" t="str">
            <v>hardware</v>
          </cell>
          <cell r="U2058">
            <v>30</v>
          </cell>
          <cell r="V2058" t="str">
            <v>funded</v>
          </cell>
        </row>
        <row r="2059">
          <cell r="D2059">
            <v>15000</v>
          </cell>
          <cell r="F2059" t="str">
            <v>successful</v>
          </cell>
          <cell r="R2059" t="str">
            <v>hardware</v>
          </cell>
          <cell r="U2059">
            <v>30</v>
          </cell>
          <cell r="V2059" t="str">
            <v>funded</v>
          </cell>
        </row>
        <row r="2060">
          <cell r="D2060">
            <v>2560</v>
          </cell>
          <cell r="F2060" t="str">
            <v>successful</v>
          </cell>
          <cell r="R2060" t="str">
            <v>hardware</v>
          </cell>
          <cell r="U2060">
            <v>39.462615740732872</v>
          </cell>
          <cell r="V2060" t="str">
            <v>funded</v>
          </cell>
        </row>
        <row r="2061">
          <cell r="D2061">
            <v>30000</v>
          </cell>
          <cell r="F2061" t="str">
            <v>successful</v>
          </cell>
          <cell r="R2061" t="str">
            <v>hardware</v>
          </cell>
          <cell r="U2061">
            <v>39.313495370370219</v>
          </cell>
          <cell r="V2061" t="str">
            <v>funded</v>
          </cell>
        </row>
        <row r="2062">
          <cell r="D2062">
            <v>25000</v>
          </cell>
          <cell r="F2062" t="str">
            <v>successful</v>
          </cell>
          <cell r="R2062" t="str">
            <v>hardware</v>
          </cell>
          <cell r="U2062">
            <v>60</v>
          </cell>
          <cell r="V2062" t="str">
            <v>funded</v>
          </cell>
        </row>
        <row r="2063">
          <cell r="D2063">
            <v>5000</v>
          </cell>
          <cell r="F2063" t="str">
            <v>successful</v>
          </cell>
          <cell r="R2063" t="str">
            <v>hardware</v>
          </cell>
          <cell r="U2063">
            <v>30</v>
          </cell>
          <cell r="V2063" t="str">
            <v>funded</v>
          </cell>
        </row>
        <row r="2064">
          <cell r="D2064">
            <v>100000</v>
          </cell>
          <cell r="F2064" t="str">
            <v>successful</v>
          </cell>
          <cell r="R2064" t="str">
            <v>hardware</v>
          </cell>
          <cell r="U2064">
            <v>29.958333333335759</v>
          </cell>
          <cell r="V2064" t="str">
            <v>funded</v>
          </cell>
        </row>
        <row r="2065">
          <cell r="D2065">
            <v>4000</v>
          </cell>
          <cell r="F2065" t="str">
            <v>successful</v>
          </cell>
          <cell r="R2065" t="str">
            <v>hardware</v>
          </cell>
          <cell r="U2065">
            <v>33</v>
          </cell>
          <cell r="V2065" t="str">
            <v>funded</v>
          </cell>
        </row>
        <row r="2066">
          <cell r="D2066">
            <v>261962</v>
          </cell>
          <cell r="F2066" t="str">
            <v>successful</v>
          </cell>
          <cell r="R2066" t="str">
            <v>hardware</v>
          </cell>
          <cell r="U2066">
            <v>36.135150462963793</v>
          </cell>
          <cell r="V2066" t="str">
            <v>funded</v>
          </cell>
        </row>
        <row r="2067">
          <cell r="D2067">
            <v>40000</v>
          </cell>
          <cell r="F2067" t="str">
            <v>successful</v>
          </cell>
          <cell r="R2067" t="str">
            <v>hardware</v>
          </cell>
          <cell r="U2067">
            <v>30</v>
          </cell>
          <cell r="V2067" t="str">
            <v>funded</v>
          </cell>
        </row>
        <row r="2068">
          <cell r="D2068">
            <v>2000</v>
          </cell>
          <cell r="F2068" t="str">
            <v>successful</v>
          </cell>
          <cell r="R2068" t="str">
            <v>hardware</v>
          </cell>
          <cell r="U2068">
            <v>30</v>
          </cell>
          <cell r="V2068" t="str">
            <v>funded</v>
          </cell>
        </row>
        <row r="2069">
          <cell r="D2069">
            <v>495</v>
          </cell>
          <cell r="F2069" t="str">
            <v>successful</v>
          </cell>
          <cell r="R2069" t="str">
            <v>hardware</v>
          </cell>
          <cell r="U2069">
            <v>33</v>
          </cell>
          <cell r="V2069" t="str">
            <v>funded</v>
          </cell>
        </row>
        <row r="2070">
          <cell r="D2070">
            <v>25000</v>
          </cell>
          <cell r="F2070" t="str">
            <v>successful</v>
          </cell>
          <cell r="R2070" t="str">
            <v>hardware</v>
          </cell>
          <cell r="U2070">
            <v>30</v>
          </cell>
          <cell r="V2070" t="str">
            <v>funded</v>
          </cell>
        </row>
        <row r="2071">
          <cell r="D2071">
            <v>50000</v>
          </cell>
          <cell r="F2071" t="str">
            <v>successful</v>
          </cell>
          <cell r="R2071" t="str">
            <v>hardware</v>
          </cell>
          <cell r="U2071">
            <v>31</v>
          </cell>
          <cell r="V2071" t="str">
            <v>funded</v>
          </cell>
        </row>
        <row r="2072">
          <cell r="D2072">
            <v>125000</v>
          </cell>
          <cell r="F2072" t="str">
            <v>successful</v>
          </cell>
          <cell r="R2072" t="str">
            <v>hardware</v>
          </cell>
          <cell r="U2072">
            <v>30</v>
          </cell>
          <cell r="V2072" t="str">
            <v>funded</v>
          </cell>
        </row>
        <row r="2073">
          <cell r="D2073">
            <v>20000</v>
          </cell>
          <cell r="F2073" t="str">
            <v>successful</v>
          </cell>
          <cell r="R2073" t="str">
            <v>hardware</v>
          </cell>
          <cell r="U2073">
            <v>45</v>
          </cell>
          <cell r="V2073" t="str">
            <v>funded</v>
          </cell>
        </row>
        <row r="2074">
          <cell r="D2074">
            <v>71500</v>
          </cell>
          <cell r="F2074" t="str">
            <v>successful</v>
          </cell>
          <cell r="R2074" t="str">
            <v>hardware</v>
          </cell>
          <cell r="U2074">
            <v>30</v>
          </cell>
          <cell r="V2074" t="str">
            <v>funded</v>
          </cell>
        </row>
        <row r="2075">
          <cell r="D2075">
            <v>100000</v>
          </cell>
          <cell r="F2075" t="str">
            <v>successful</v>
          </cell>
          <cell r="R2075" t="str">
            <v>hardware</v>
          </cell>
          <cell r="U2075">
            <v>45</v>
          </cell>
          <cell r="V2075" t="str">
            <v>funded</v>
          </cell>
        </row>
        <row r="2076">
          <cell r="D2076">
            <v>600</v>
          </cell>
          <cell r="F2076" t="str">
            <v>successful</v>
          </cell>
          <cell r="R2076" t="str">
            <v>hardware</v>
          </cell>
          <cell r="U2076">
            <v>30</v>
          </cell>
          <cell r="V2076" t="str">
            <v>funded</v>
          </cell>
        </row>
        <row r="2077">
          <cell r="D2077">
            <v>9999</v>
          </cell>
          <cell r="F2077" t="str">
            <v>successful</v>
          </cell>
          <cell r="R2077" t="str">
            <v>hardware</v>
          </cell>
          <cell r="U2077">
            <v>30</v>
          </cell>
          <cell r="V2077" t="str">
            <v>funded</v>
          </cell>
        </row>
        <row r="2078">
          <cell r="D2078">
            <v>179000</v>
          </cell>
          <cell r="F2078" t="str">
            <v>successful</v>
          </cell>
          <cell r="R2078" t="str">
            <v>hardware</v>
          </cell>
          <cell r="U2078">
            <v>40</v>
          </cell>
          <cell r="V2078" t="str">
            <v>funded</v>
          </cell>
        </row>
        <row r="2079">
          <cell r="D2079">
            <v>50000</v>
          </cell>
          <cell r="F2079" t="str">
            <v>successful</v>
          </cell>
          <cell r="R2079" t="str">
            <v>hardware</v>
          </cell>
          <cell r="U2079">
            <v>57.832453703704232</v>
          </cell>
          <cell r="V2079" t="str">
            <v>funded</v>
          </cell>
        </row>
        <row r="2080">
          <cell r="D2080">
            <v>20000</v>
          </cell>
          <cell r="F2080" t="str">
            <v>successful</v>
          </cell>
          <cell r="R2080" t="str">
            <v>hardware</v>
          </cell>
          <cell r="U2080">
            <v>30</v>
          </cell>
          <cell r="V2080" t="str">
            <v>funded</v>
          </cell>
        </row>
        <row r="2081">
          <cell r="D2081">
            <v>10000</v>
          </cell>
          <cell r="F2081" t="str">
            <v>successful</v>
          </cell>
          <cell r="R2081" t="str">
            <v>hardware</v>
          </cell>
          <cell r="U2081">
            <v>30.081099537041155</v>
          </cell>
          <cell r="V2081" t="str">
            <v>funded</v>
          </cell>
        </row>
        <row r="2082">
          <cell r="D2082">
            <v>1000</v>
          </cell>
          <cell r="F2082" t="str">
            <v>successful</v>
          </cell>
          <cell r="R2082" t="str">
            <v>hardware</v>
          </cell>
          <cell r="U2082">
            <v>30.041666666664241</v>
          </cell>
          <cell r="V2082" t="str">
            <v>funded</v>
          </cell>
        </row>
        <row r="2083">
          <cell r="D2083">
            <v>3500</v>
          </cell>
          <cell r="F2083" t="str">
            <v>successful</v>
          </cell>
          <cell r="R2083" t="str">
            <v>indie rock</v>
          </cell>
          <cell r="U2083">
            <v>41.050752314811689</v>
          </cell>
          <cell r="V2083" t="str">
            <v>funded</v>
          </cell>
        </row>
        <row r="2084">
          <cell r="D2084">
            <v>1500</v>
          </cell>
          <cell r="F2084" t="str">
            <v>successful</v>
          </cell>
          <cell r="R2084" t="str">
            <v>indie rock</v>
          </cell>
          <cell r="U2084">
            <v>60.041666666664241</v>
          </cell>
          <cell r="V2084" t="str">
            <v>funded</v>
          </cell>
        </row>
        <row r="2085">
          <cell r="D2085">
            <v>750</v>
          </cell>
          <cell r="F2085" t="str">
            <v>successful</v>
          </cell>
          <cell r="R2085" t="str">
            <v>indie rock</v>
          </cell>
          <cell r="U2085">
            <v>30</v>
          </cell>
          <cell r="V2085" t="str">
            <v>funded</v>
          </cell>
        </row>
        <row r="2086">
          <cell r="D2086">
            <v>3000</v>
          </cell>
          <cell r="F2086" t="str">
            <v>successful</v>
          </cell>
          <cell r="R2086" t="str">
            <v>indie rock</v>
          </cell>
          <cell r="U2086">
            <v>31.457847222227429</v>
          </cell>
          <cell r="V2086" t="str">
            <v>funded</v>
          </cell>
        </row>
        <row r="2087">
          <cell r="D2087">
            <v>6000</v>
          </cell>
          <cell r="F2087" t="str">
            <v>successful</v>
          </cell>
          <cell r="R2087" t="str">
            <v>indie rock</v>
          </cell>
          <cell r="U2087">
            <v>30</v>
          </cell>
          <cell r="V2087" t="str">
            <v>funded</v>
          </cell>
        </row>
        <row r="2088">
          <cell r="D2088">
            <v>4000</v>
          </cell>
          <cell r="F2088" t="str">
            <v>successful</v>
          </cell>
          <cell r="R2088" t="str">
            <v>indie rock</v>
          </cell>
          <cell r="U2088">
            <v>30.537129629628907</v>
          </cell>
          <cell r="V2088" t="str">
            <v>funded</v>
          </cell>
        </row>
        <row r="2089">
          <cell r="D2089">
            <v>1500</v>
          </cell>
          <cell r="F2089" t="str">
            <v>successful</v>
          </cell>
          <cell r="R2089" t="str">
            <v>indie rock</v>
          </cell>
          <cell r="U2089">
            <v>30</v>
          </cell>
          <cell r="V2089" t="str">
            <v>funded</v>
          </cell>
        </row>
        <row r="2090">
          <cell r="D2090">
            <v>3000</v>
          </cell>
          <cell r="F2090" t="str">
            <v>successful</v>
          </cell>
          <cell r="R2090" t="str">
            <v>indie rock</v>
          </cell>
          <cell r="U2090">
            <v>36.45125000000553</v>
          </cell>
          <cell r="V2090" t="str">
            <v>funded</v>
          </cell>
        </row>
        <row r="2091">
          <cell r="D2091">
            <v>2500</v>
          </cell>
          <cell r="F2091" t="str">
            <v>successful</v>
          </cell>
          <cell r="R2091" t="str">
            <v>indie rock</v>
          </cell>
          <cell r="U2091">
            <v>35</v>
          </cell>
          <cell r="V2091" t="str">
            <v>funded</v>
          </cell>
        </row>
        <row r="2092">
          <cell r="D2092">
            <v>8000</v>
          </cell>
          <cell r="F2092" t="str">
            <v>successful</v>
          </cell>
          <cell r="R2092" t="str">
            <v>indie rock</v>
          </cell>
          <cell r="U2092">
            <v>30</v>
          </cell>
          <cell r="V2092" t="str">
            <v>funded</v>
          </cell>
        </row>
        <row r="2093">
          <cell r="D2093">
            <v>18000</v>
          </cell>
          <cell r="F2093" t="str">
            <v>successful</v>
          </cell>
          <cell r="R2093" t="str">
            <v>indie rock</v>
          </cell>
          <cell r="U2093">
            <v>48.510671296302462</v>
          </cell>
          <cell r="V2093" t="str">
            <v>funded</v>
          </cell>
        </row>
        <row r="2094">
          <cell r="D2094">
            <v>6000</v>
          </cell>
          <cell r="F2094" t="str">
            <v>successful</v>
          </cell>
          <cell r="R2094" t="str">
            <v>indie rock</v>
          </cell>
          <cell r="U2094">
            <v>60</v>
          </cell>
          <cell r="V2094" t="str">
            <v>funded</v>
          </cell>
        </row>
        <row r="2095">
          <cell r="D2095">
            <v>1500</v>
          </cell>
          <cell r="F2095" t="str">
            <v>successful</v>
          </cell>
          <cell r="R2095" t="str">
            <v>indie rock</v>
          </cell>
          <cell r="U2095">
            <v>60.041666666664241</v>
          </cell>
          <cell r="V2095" t="str">
            <v>funded</v>
          </cell>
        </row>
        <row r="2096">
          <cell r="D2096">
            <v>3500</v>
          </cell>
          <cell r="F2096" t="str">
            <v>successful</v>
          </cell>
          <cell r="R2096" t="str">
            <v>indie rock</v>
          </cell>
          <cell r="U2096">
            <v>34.104976851849642</v>
          </cell>
          <cell r="V2096" t="str">
            <v>funded</v>
          </cell>
        </row>
        <row r="2097">
          <cell r="D2097">
            <v>2500</v>
          </cell>
          <cell r="F2097" t="str">
            <v>successful</v>
          </cell>
          <cell r="R2097" t="str">
            <v>indie rock</v>
          </cell>
          <cell r="U2097">
            <v>60</v>
          </cell>
          <cell r="V2097" t="str">
            <v>funded</v>
          </cell>
        </row>
        <row r="2098">
          <cell r="D2098">
            <v>600</v>
          </cell>
          <cell r="F2098" t="str">
            <v>successful</v>
          </cell>
          <cell r="R2098" t="str">
            <v>indie rock</v>
          </cell>
          <cell r="U2098">
            <v>15.407465277778101</v>
          </cell>
          <cell r="V2098" t="str">
            <v>funded</v>
          </cell>
        </row>
        <row r="2099">
          <cell r="D2099">
            <v>3000</v>
          </cell>
          <cell r="F2099" t="str">
            <v>successful</v>
          </cell>
          <cell r="R2099" t="str">
            <v>indie rock</v>
          </cell>
          <cell r="U2099">
            <v>60.041666666671517</v>
          </cell>
          <cell r="V2099" t="str">
            <v>funded</v>
          </cell>
        </row>
        <row r="2100">
          <cell r="D2100">
            <v>6000</v>
          </cell>
          <cell r="F2100" t="str">
            <v>successful</v>
          </cell>
          <cell r="R2100" t="str">
            <v>indie rock</v>
          </cell>
          <cell r="U2100">
            <v>30</v>
          </cell>
          <cell r="V2100" t="str">
            <v>funded</v>
          </cell>
        </row>
        <row r="2101">
          <cell r="D2101">
            <v>3000</v>
          </cell>
          <cell r="F2101" t="str">
            <v>successful</v>
          </cell>
          <cell r="R2101" t="str">
            <v>indie rock</v>
          </cell>
          <cell r="U2101">
            <v>13.406435185184819</v>
          </cell>
          <cell r="V2101" t="str">
            <v>funded</v>
          </cell>
        </row>
        <row r="2102">
          <cell r="D2102">
            <v>600</v>
          </cell>
          <cell r="F2102" t="str">
            <v>successful</v>
          </cell>
          <cell r="R2102" t="str">
            <v>indie rock</v>
          </cell>
          <cell r="U2102">
            <v>15.331006944448745</v>
          </cell>
          <cell r="V2102" t="str">
            <v>funded</v>
          </cell>
        </row>
        <row r="2103">
          <cell r="D2103">
            <v>2000</v>
          </cell>
          <cell r="F2103" t="str">
            <v>successful</v>
          </cell>
          <cell r="R2103" t="str">
            <v>indie rock</v>
          </cell>
          <cell r="U2103">
            <v>60</v>
          </cell>
          <cell r="V2103" t="str">
            <v>funded</v>
          </cell>
        </row>
        <row r="2104">
          <cell r="D2104">
            <v>1000</v>
          </cell>
          <cell r="F2104" t="str">
            <v>successful</v>
          </cell>
          <cell r="R2104" t="str">
            <v>indie rock</v>
          </cell>
          <cell r="U2104">
            <v>30</v>
          </cell>
          <cell r="V2104" t="str">
            <v>funded</v>
          </cell>
        </row>
        <row r="2105">
          <cell r="D2105">
            <v>7777</v>
          </cell>
          <cell r="F2105" t="str">
            <v>successful</v>
          </cell>
          <cell r="R2105" t="str">
            <v>indie rock</v>
          </cell>
          <cell r="U2105">
            <v>30.041666666671517</v>
          </cell>
          <cell r="V2105" t="str">
            <v>funded</v>
          </cell>
        </row>
        <row r="2106">
          <cell r="D2106">
            <v>800</v>
          </cell>
          <cell r="F2106" t="str">
            <v>successful</v>
          </cell>
          <cell r="R2106" t="str">
            <v>indie rock</v>
          </cell>
          <cell r="U2106">
            <v>30.925532407403807</v>
          </cell>
          <cell r="V2106" t="str">
            <v>funded</v>
          </cell>
        </row>
        <row r="2107">
          <cell r="D2107">
            <v>2000</v>
          </cell>
          <cell r="F2107" t="str">
            <v>successful</v>
          </cell>
          <cell r="R2107" t="str">
            <v>indie rock</v>
          </cell>
          <cell r="U2107">
            <v>12.377858796302462</v>
          </cell>
          <cell r="V2107" t="str">
            <v>funded</v>
          </cell>
        </row>
        <row r="2108">
          <cell r="D2108">
            <v>2200</v>
          </cell>
          <cell r="F2108" t="str">
            <v>successful</v>
          </cell>
          <cell r="R2108" t="str">
            <v>indie rock</v>
          </cell>
          <cell r="U2108">
            <v>30</v>
          </cell>
          <cell r="V2108" t="str">
            <v>funded</v>
          </cell>
        </row>
        <row r="2109">
          <cell r="D2109">
            <v>2000</v>
          </cell>
          <cell r="F2109" t="str">
            <v>successful</v>
          </cell>
          <cell r="R2109" t="str">
            <v>indie rock</v>
          </cell>
          <cell r="U2109">
            <v>21.041666666664241</v>
          </cell>
          <cell r="V2109" t="str">
            <v>funded</v>
          </cell>
        </row>
        <row r="2110">
          <cell r="D2110">
            <v>16000</v>
          </cell>
          <cell r="F2110" t="str">
            <v>successful</v>
          </cell>
          <cell r="R2110" t="str">
            <v>indie rock</v>
          </cell>
          <cell r="U2110">
            <v>26.98750000000291</v>
          </cell>
          <cell r="V2110" t="str">
            <v>funded</v>
          </cell>
        </row>
        <row r="2111">
          <cell r="D2111">
            <v>4000</v>
          </cell>
          <cell r="F2111" t="str">
            <v>successful</v>
          </cell>
          <cell r="R2111" t="str">
            <v>indie rock</v>
          </cell>
          <cell r="U2111">
            <v>30</v>
          </cell>
          <cell r="V2111" t="str">
            <v>funded</v>
          </cell>
        </row>
        <row r="2112">
          <cell r="D2112">
            <v>2000</v>
          </cell>
          <cell r="F2112" t="str">
            <v>successful</v>
          </cell>
          <cell r="R2112" t="str">
            <v>indie rock</v>
          </cell>
          <cell r="U2112">
            <v>27.536701388889924</v>
          </cell>
          <cell r="V2112" t="str">
            <v>funded</v>
          </cell>
        </row>
        <row r="2113">
          <cell r="D2113">
            <v>2000</v>
          </cell>
          <cell r="F2113" t="str">
            <v>successful</v>
          </cell>
          <cell r="R2113" t="str">
            <v>indie rock</v>
          </cell>
          <cell r="U2113">
            <v>66.844618055554747</v>
          </cell>
          <cell r="V2113" t="str">
            <v>funded</v>
          </cell>
        </row>
        <row r="2114">
          <cell r="D2114">
            <v>300</v>
          </cell>
          <cell r="F2114" t="str">
            <v>successful</v>
          </cell>
          <cell r="R2114" t="str">
            <v>indie rock</v>
          </cell>
          <cell r="U2114">
            <v>14</v>
          </cell>
          <cell r="V2114" t="str">
            <v>funded</v>
          </cell>
        </row>
        <row r="2115">
          <cell r="D2115">
            <v>7000</v>
          </cell>
          <cell r="F2115" t="str">
            <v>successful</v>
          </cell>
          <cell r="R2115" t="str">
            <v>indie rock</v>
          </cell>
          <cell r="U2115">
            <v>35</v>
          </cell>
          <cell r="V2115" t="str">
            <v>funded</v>
          </cell>
        </row>
        <row r="2116">
          <cell r="D2116">
            <v>5000</v>
          </cell>
          <cell r="F2116" t="str">
            <v>successful</v>
          </cell>
          <cell r="R2116" t="str">
            <v>indie rock</v>
          </cell>
          <cell r="U2116">
            <v>62.39201388888614</v>
          </cell>
          <cell r="V2116" t="str">
            <v>funded</v>
          </cell>
        </row>
        <row r="2117">
          <cell r="D2117">
            <v>1500</v>
          </cell>
          <cell r="F2117" t="str">
            <v>successful</v>
          </cell>
          <cell r="R2117" t="str">
            <v>indie rock</v>
          </cell>
          <cell r="U2117">
            <v>30</v>
          </cell>
          <cell r="V2117" t="str">
            <v>funded</v>
          </cell>
        </row>
        <row r="2118">
          <cell r="D2118">
            <v>48000</v>
          </cell>
          <cell r="F2118" t="str">
            <v>successful</v>
          </cell>
          <cell r="R2118" t="str">
            <v>indie rock</v>
          </cell>
          <cell r="U2118">
            <v>48</v>
          </cell>
          <cell r="V2118" t="str">
            <v>funded</v>
          </cell>
        </row>
        <row r="2119">
          <cell r="D2119">
            <v>1200</v>
          </cell>
          <cell r="F2119" t="str">
            <v>successful</v>
          </cell>
          <cell r="R2119" t="str">
            <v>indie rock</v>
          </cell>
          <cell r="U2119">
            <v>14.148043981484079</v>
          </cell>
          <cell r="V2119" t="str">
            <v>funded</v>
          </cell>
        </row>
        <row r="2120">
          <cell r="D2120">
            <v>1000</v>
          </cell>
          <cell r="F2120" t="str">
            <v>successful</v>
          </cell>
          <cell r="R2120" t="str">
            <v>indie rock</v>
          </cell>
          <cell r="U2120">
            <v>30</v>
          </cell>
          <cell r="V2120" t="str">
            <v>funded</v>
          </cell>
        </row>
        <row r="2121">
          <cell r="D2121">
            <v>2000</v>
          </cell>
          <cell r="F2121" t="str">
            <v>successful</v>
          </cell>
          <cell r="R2121" t="str">
            <v>indie rock</v>
          </cell>
          <cell r="U2121">
            <v>30</v>
          </cell>
          <cell r="V2121" t="str">
            <v>funded</v>
          </cell>
        </row>
        <row r="2122">
          <cell r="D2122">
            <v>8000</v>
          </cell>
          <cell r="F2122" t="str">
            <v>successful</v>
          </cell>
          <cell r="R2122" t="str">
            <v>indie rock</v>
          </cell>
          <cell r="U2122">
            <v>49</v>
          </cell>
          <cell r="V2122" t="str">
            <v>funded</v>
          </cell>
        </row>
        <row r="2123">
          <cell r="D2123">
            <v>50000</v>
          </cell>
          <cell r="F2123" t="str">
            <v>failed</v>
          </cell>
          <cell r="R2123" t="str">
            <v>video games</v>
          </cell>
          <cell r="U2123">
            <v>30</v>
          </cell>
          <cell r="V2123" t="str">
            <v>underfunded</v>
          </cell>
        </row>
        <row r="2124">
          <cell r="D2124">
            <v>80000</v>
          </cell>
          <cell r="F2124" t="str">
            <v>failed</v>
          </cell>
          <cell r="R2124" t="str">
            <v>video games</v>
          </cell>
          <cell r="U2124">
            <v>30</v>
          </cell>
          <cell r="V2124" t="str">
            <v>underfunded</v>
          </cell>
        </row>
        <row r="2125">
          <cell r="D2125">
            <v>500</v>
          </cell>
          <cell r="F2125" t="str">
            <v>failed</v>
          </cell>
          <cell r="R2125" t="str">
            <v>video games</v>
          </cell>
          <cell r="U2125">
            <v>53.866122685183655</v>
          </cell>
          <cell r="V2125" t="str">
            <v>underfunded</v>
          </cell>
        </row>
        <row r="2126">
          <cell r="D2126">
            <v>1100</v>
          </cell>
          <cell r="F2126" t="str">
            <v>failed</v>
          </cell>
          <cell r="R2126" t="str">
            <v>video games</v>
          </cell>
          <cell r="U2126">
            <v>48.180150462969323</v>
          </cell>
          <cell r="V2126" t="str">
            <v>underfunded</v>
          </cell>
        </row>
        <row r="2127">
          <cell r="D2127">
            <v>60000</v>
          </cell>
          <cell r="F2127" t="str">
            <v>failed</v>
          </cell>
          <cell r="R2127" t="str">
            <v>video games</v>
          </cell>
          <cell r="U2127">
            <v>30</v>
          </cell>
          <cell r="V2127" t="str">
            <v>underfunded</v>
          </cell>
        </row>
        <row r="2128">
          <cell r="D2128">
            <v>20000</v>
          </cell>
          <cell r="F2128" t="str">
            <v>failed</v>
          </cell>
          <cell r="R2128" t="str">
            <v>video games</v>
          </cell>
          <cell r="U2128">
            <v>30</v>
          </cell>
          <cell r="V2128" t="str">
            <v>underfunded</v>
          </cell>
        </row>
        <row r="2129">
          <cell r="D2129">
            <v>28000</v>
          </cell>
          <cell r="F2129" t="str">
            <v>failed</v>
          </cell>
          <cell r="R2129" t="str">
            <v>video games</v>
          </cell>
          <cell r="U2129">
            <v>29.958333333343035</v>
          </cell>
          <cell r="V2129" t="str">
            <v>underfunded</v>
          </cell>
        </row>
        <row r="2130">
          <cell r="D2130">
            <v>15000</v>
          </cell>
          <cell r="F2130" t="str">
            <v>failed</v>
          </cell>
          <cell r="R2130" t="str">
            <v>video games</v>
          </cell>
          <cell r="U2130">
            <v>60</v>
          </cell>
          <cell r="V2130" t="str">
            <v>underfunded</v>
          </cell>
        </row>
        <row r="2131">
          <cell r="D2131">
            <v>2000</v>
          </cell>
          <cell r="F2131" t="str">
            <v>failed</v>
          </cell>
          <cell r="R2131" t="str">
            <v>video games</v>
          </cell>
          <cell r="U2131">
            <v>30</v>
          </cell>
          <cell r="V2131" t="str">
            <v>underfunded</v>
          </cell>
        </row>
        <row r="2132">
          <cell r="D2132">
            <v>42000</v>
          </cell>
          <cell r="F2132" t="str">
            <v>failed</v>
          </cell>
          <cell r="R2132" t="str">
            <v>video games</v>
          </cell>
          <cell r="U2132">
            <v>35</v>
          </cell>
          <cell r="V2132" t="str">
            <v>underfunded</v>
          </cell>
        </row>
        <row r="2133">
          <cell r="D2133">
            <v>500</v>
          </cell>
          <cell r="F2133" t="str">
            <v>failed</v>
          </cell>
          <cell r="R2133" t="str">
            <v>video games</v>
          </cell>
          <cell r="U2133">
            <v>30</v>
          </cell>
          <cell r="V2133" t="str">
            <v>underfunded</v>
          </cell>
        </row>
        <row r="2134">
          <cell r="D2134">
            <v>100000</v>
          </cell>
          <cell r="F2134" t="str">
            <v>failed</v>
          </cell>
          <cell r="R2134" t="str">
            <v>video games</v>
          </cell>
          <cell r="U2134">
            <v>30</v>
          </cell>
          <cell r="V2134" t="str">
            <v>underfunded</v>
          </cell>
        </row>
        <row r="2135">
          <cell r="D2135">
            <v>1000</v>
          </cell>
          <cell r="F2135" t="str">
            <v>failed</v>
          </cell>
          <cell r="R2135" t="str">
            <v>video games</v>
          </cell>
          <cell r="U2135">
            <v>38.193761574075324</v>
          </cell>
          <cell r="V2135" t="str">
            <v>underfunded</v>
          </cell>
        </row>
        <row r="2136">
          <cell r="D2136">
            <v>6000</v>
          </cell>
          <cell r="F2136" t="str">
            <v>failed</v>
          </cell>
          <cell r="R2136" t="str">
            <v>video games</v>
          </cell>
          <cell r="U2136">
            <v>30</v>
          </cell>
          <cell r="V2136" t="str">
            <v>underfunded</v>
          </cell>
        </row>
        <row r="2137">
          <cell r="D2137">
            <v>5000</v>
          </cell>
          <cell r="F2137" t="str">
            <v>failed</v>
          </cell>
          <cell r="R2137" t="str">
            <v>video games</v>
          </cell>
          <cell r="U2137">
            <v>30</v>
          </cell>
          <cell r="V2137" t="str">
            <v>underfunded</v>
          </cell>
        </row>
        <row r="2138">
          <cell r="D2138">
            <v>80000</v>
          </cell>
          <cell r="F2138" t="str">
            <v>failed</v>
          </cell>
          <cell r="R2138" t="str">
            <v>video games</v>
          </cell>
          <cell r="U2138">
            <v>30</v>
          </cell>
          <cell r="V2138" t="str">
            <v>underfunded</v>
          </cell>
        </row>
        <row r="2139">
          <cell r="D2139">
            <v>50000</v>
          </cell>
          <cell r="F2139" t="str">
            <v>failed</v>
          </cell>
          <cell r="R2139" t="str">
            <v>video games</v>
          </cell>
          <cell r="U2139">
            <v>30</v>
          </cell>
          <cell r="V2139" t="str">
            <v>underfunded</v>
          </cell>
        </row>
        <row r="2140">
          <cell r="D2140">
            <v>1000</v>
          </cell>
          <cell r="F2140" t="str">
            <v>failed</v>
          </cell>
          <cell r="R2140" t="str">
            <v>video games</v>
          </cell>
          <cell r="U2140">
            <v>30.041666666664241</v>
          </cell>
          <cell r="V2140" t="str">
            <v>underfunded</v>
          </cell>
        </row>
        <row r="2141">
          <cell r="D2141">
            <v>30000</v>
          </cell>
          <cell r="F2141" t="str">
            <v>failed</v>
          </cell>
          <cell r="R2141" t="str">
            <v>video games</v>
          </cell>
          <cell r="U2141">
            <v>30</v>
          </cell>
          <cell r="V2141" t="str">
            <v>underfunded</v>
          </cell>
        </row>
        <row r="2142">
          <cell r="D2142">
            <v>500000</v>
          </cell>
          <cell r="F2142" t="str">
            <v>failed</v>
          </cell>
          <cell r="R2142" t="str">
            <v>video games</v>
          </cell>
          <cell r="U2142">
            <v>30</v>
          </cell>
          <cell r="V2142" t="str">
            <v>underfunded</v>
          </cell>
        </row>
        <row r="2143">
          <cell r="D2143">
            <v>15000</v>
          </cell>
          <cell r="F2143" t="str">
            <v>failed</v>
          </cell>
          <cell r="R2143" t="str">
            <v>video games</v>
          </cell>
          <cell r="U2143">
            <v>30.041666666671517</v>
          </cell>
          <cell r="V2143" t="str">
            <v>underfunded</v>
          </cell>
        </row>
        <row r="2144">
          <cell r="D2144">
            <v>10500</v>
          </cell>
          <cell r="F2144" t="str">
            <v>failed</v>
          </cell>
          <cell r="R2144" t="str">
            <v>video games</v>
          </cell>
          <cell r="U2144">
            <v>28</v>
          </cell>
          <cell r="V2144" t="str">
            <v>underfunded</v>
          </cell>
        </row>
        <row r="2145">
          <cell r="D2145">
            <v>2000</v>
          </cell>
          <cell r="F2145" t="str">
            <v>failed</v>
          </cell>
          <cell r="R2145" t="str">
            <v>video games</v>
          </cell>
          <cell r="U2145">
            <v>47.904953703698993</v>
          </cell>
          <cell r="V2145" t="str">
            <v>underfunded</v>
          </cell>
        </row>
        <row r="2146">
          <cell r="D2146">
            <v>35500</v>
          </cell>
          <cell r="F2146" t="str">
            <v>failed</v>
          </cell>
          <cell r="R2146" t="str">
            <v>video games</v>
          </cell>
          <cell r="U2146">
            <v>32</v>
          </cell>
          <cell r="V2146" t="str">
            <v>underfunded</v>
          </cell>
        </row>
        <row r="2147">
          <cell r="D2147">
            <v>15000</v>
          </cell>
          <cell r="F2147" t="str">
            <v>failed</v>
          </cell>
          <cell r="R2147" t="str">
            <v>video games</v>
          </cell>
          <cell r="U2147">
            <v>30.041666666664241</v>
          </cell>
          <cell r="V2147" t="str">
            <v>underfunded</v>
          </cell>
        </row>
        <row r="2148">
          <cell r="D2148">
            <v>5000</v>
          </cell>
          <cell r="F2148" t="str">
            <v>failed</v>
          </cell>
          <cell r="R2148" t="str">
            <v>video games</v>
          </cell>
          <cell r="U2148">
            <v>14</v>
          </cell>
          <cell r="V2148" t="str">
            <v>underfunded</v>
          </cell>
        </row>
        <row r="2149">
          <cell r="D2149">
            <v>390000</v>
          </cell>
          <cell r="F2149" t="str">
            <v>failed</v>
          </cell>
          <cell r="R2149" t="str">
            <v>video games</v>
          </cell>
          <cell r="U2149">
            <v>32.041666666671517</v>
          </cell>
          <cell r="V2149" t="str">
            <v>underfunded</v>
          </cell>
        </row>
        <row r="2150">
          <cell r="D2150">
            <v>100</v>
          </cell>
          <cell r="F2150" t="str">
            <v>failed</v>
          </cell>
          <cell r="R2150" t="str">
            <v>video games</v>
          </cell>
          <cell r="U2150">
            <v>29.958333333328483</v>
          </cell>
          <cell r="V2150" t="str">
            <v>underfunded</v>
          </cell>
        </row>
        <row r="2151">
          <cell r="D2151">
            <v>2000</v>
          </cell>
          <cell r="F2151" t="str">
            <v>failed</v>
          </cell>
          <cell r="R2151" t="str">
            <v>video games</v>
          </cell>
          <cell r="U2151">
            <v>34.975046296298387</v>
          </cell>
          <cell r="V2151" t="str">
            <v>underfunded</v>
          </cell>
        </row>
        <row r="2152">
          <cell r="D2152">
            <v>50000</v>
          </cell>
          <cell r="F2152" t="str">
            <v>failed</v>
          </cell>
          <cell r="R2152" t="str">
            <v>video games</v>
          </cell>
          <cell r="U2152">
            <v>30</v>
          </cell>
          <cell r="V2152" t="str">
            <v>underfunded</v>
          </cell>
        </row>
        <row r="2153">
          <cell r="D2153">
            <v>45000</v>
          </cell>
          <cell r="F2153" t="str">
            <v>failed</v>
          </cell>
          <cell r="R2153" t="str">
            <v>video games</v>
          </cell>
          <cell r="U2153">
            <v>30</v>
          </cell>
          <cell r="V2153" t="str">
            <v>underfunded</v>
          </cell>
        </row>
        <row r="2154">
          <cell r="D2154">
            <v>30000</v>
          </cell>
          <cell r="F2154" t="str">
            <v>failed</v>
          </cell>
          <cell r="R2154" t="str">
            <v>video games</v>
          </cell>
          <cell r="U2154">
            <v>29.958333333328483</v>
          </cell>
          <cell r="V2154" t="str">
            <v>underfunded</v>
          </cell>
        </row>
        <row r="2155">
          <cell r="D2155">
            <v>372625</v>
          </cell>
          <cell r="F2155" t="str">
            <v>failed</v>
          </cell>
          <cell r="R2155" t="str">
            <v>video games</v>
          </cell>
          <cell r="U2155">
            <v>39.421550925930205</v>
          </cell>
          <cell r="V2155" t="str">
            <v>underfunded</v>
          </cell>
        </row>
        <row r="2156">
          <cell r="D2156">
            <v>250</v>
          </cell>
          <cell r="F2156" t="str">
            <v>failed</v>
          </cell>
          <cell r="R2156" t="str">
            <v>video games</v>
          </cell>
          <cell r="U2156">
            <v>20</v>
          </cell>
          <cell r="V2156" t="str">
            <v>underfunded</v>
          </cell>
        </row>
        <row r="2157">
          <cell r="D2157">
            <v>5000</v>
          </cell>
          <cell r="F2157" t="str">
            <v>failed</v>
          </cell>
          <cell r="R2157" t="str">
            <v>video games</v>
          </cell>
          <cell r="U2157">
            <v>29.958333333335759</v>
          </cell>
          <cell r="V2157" t="str">
            <v>underfunded</v>
          </cell>
        </row>
        <row r="2158">
          <cell r="D2158">
            <v>56000</v>
          </cell>
          <cell r="F2158" t="str">
            <v>failed</v>
          </cell>
          <cell r="R2158" t="str">
            <v>video games</v>
          </cell>
          <cell r="U2158">
            <v>45</v>
          </cell>
          <cell r="V2158" t="str">
            <v>underfunded</v>
          </cell>
        </row>
        <row r="2159">
          <cell r="D2159">
            <v>75000</v>
          </cell>
          <cell r="F2159" t="str">
            <v>failed</v>
          </cell>
          <cell r="R2159" t="str">
            <v>video games</v>
          </cell>
          <cell r="U2159">
            <v>32.351354166668898</v>
          </cell>
          <cell r="V2159" t="str">
            <v>underfunded</v>
          </cell>
        </row>
        <row r="2160">
          <cell r="D2160">
            <v>300000</v>
          </cell>
          <cell r="F2160" t="str">
            <v>failed</v>
          </cell>
          <cell r="R2160" t="str">
            <v>video games</v>
          </cell>
          <cell r="U2160">
            <v>45</v>
          </cell>
          <cell r="V2160" t="str">
            <v>underfunded</v>
          </cell>
        </row>
        <row r="2161">
          <cell r="D2161">
            <v>3600</v>
          </cell>
          <cell r="F2161" t="str">
            <v>failed</v>
          </cell>
          <cell r="R2161" t="str">
            <v>video games</v>
          </cell>
          <cell r="U2161">
            <v>30</v>
          </cell>
          <cell r="V2161" t="str">
            <v>underfunded</v>
          </cell>
        </row>
        <row r="2162">
          <cell r="D2162">
            <v>10000</v>
          </cell>
          <cell r="F2162" t="str">
            <v>failed</v>
          </cell>
          <cell r="R2162" t="str">
            <v>video games</v>
          </cell>
          <cell r="U2162">
            <v>30</v>
          </cell>
          <cell r="V2162" t="str">
            <v>underfunded</v>
          </cell>
        </row>
        <row r="2163">
          <cell r="D2163">
            <v>400</v>
          </cell>
          <cell r="F2163" t="str">
            <v>successful</v>
          </cell>
          <cell r="R2163" t="str">
            <v>rock</v>
          </cell>
          <cell r="U2163">
            <v>30</v>
          </cell>
          <cell r="V2163" t="str">
            <v>funded</v>
          </cell>
        </row>
        <row r="2164">
          <cell r="D2164">
            <v>4500</v>
          </cell>
          <cell r="F2164" t="str">
            <v>successful</v>
          </cell>
          <cell r="R2164" t="str">
            <v>rock</v>
          </cell>
          <cell r="U2164">
            <v>31</v>
          </cell>
          <cell r="V2164" t="str">
            <v>funded</v>
          </cell>
        </row>
        <row r="2165">
          <cell r="D2165">
            <v>2500</v>
          </cell>
          <cell r="F2165" t="str">
            <v>successful</v>
          </cell>
          <cell r="R2165" t="str">
            <v>rock</v>
          </cell>
          <cell r="U2165">
            <v>51.26018518517958</v>
          </cell>
          <cell r="V2165" t="str">
            <v>funded</v>
          </cell>
        </row>
        <row r="2166">
          <cell r="D2166">
            <v>5500</v>
          </cell>
          <cell r="F2166" t="str">
            <v>successful</v>
          </cell>
          <cell r="R2166" t="str">
            <v>rock</v>
          </cell>
          <cell r="U2166">
            <v>30.448217592595029</v>
          </cell>
          <cell r="V2166" t="str">
            <v>funded</v>
          </cell>
        </row>
        <row r="2167">
          <cell r="D2167">
            <v>2500</v>
          </cell>
          <cell r="F2167" t="str">
            <v>successful</v>
          </cell>
          <cell r="R2167" t="str">
            <v>rock</v>
          </cell>
          <cell r="U2167">
            <v>29.958333333328483</v>
          </cell>
          <cell r="V2167" t="str">
            <v>funded</v>
          </cell>
        </row>
        <row r="2168">
          <cell r="D2168">
            <v>2000</v>
          </cell>
          <cell r="F2168" t="str">
            <v>successful</v>
          </cell>
          <cell r="R2168" t="str">
            <v>rock</v>
          </cell>
          <cell r="U2168">
            <v>45.041666666664241</v>
          </cell>
          <cell r="V2168" t="str">
            <v>funded</v>
          </cell>
        </row>
        <row r="2169">
          <cell r="D2169">
            <v>150</v>
          </cell>
          <cell r="F2169" t="str">
            <v>successful</v>
          </cell>
          <cell r="R2169" t="str">
            <v>rock</v>
          </cell>
          <cell r="U2169">
            <v>14</v>
          </cell>
          <cell r="V2169" t="str">
            <v>funded</v>
          </cell>
        </row>
        <row r="2170">
          <cell r="D2170">
            <v>18000</v>
          </cell>
          <cell r="F2170" t="str">
            <v>successful</v>
          </cell>
          <cell r="R2170" t="str">
            <v>rock</v>
          </cell>
          <cell r="U2170">
            <v>30.608090277775773</v>
          </cell>
          <cell r="V2170" t="str">
            <v>funded</v>
          </cell>
        </row>
        <row r="2171">
          <cell r="D2171">
            <v>153</v>
          </cell>
          <cell r="F2171" t="str">
            <v>successful</v>
          </cell>
          <cell r="R2171" t="str">
            <v>rock</v>
          </cell>
          <cell r="U2171">
            <v>3</v>
          </cell>
          <cell r="V2171" t="str">
            <v>funded</v>
          </cell>
        </row>
        <row r="2172">
          <cell r="D2172">
            <v>350</v>
          </cell>
          <cell r="F2172" t="str">
            <v>successful</v>
          </cell>
          <cell r="R2172" t="str">
            <v>rock</v>
          </cell>
          <cell r="U2172">
            <v>40</v>
          </cell>
          <cell r="V2172" t="str">
            <v>funded</v>
          </cell>
        </row>
        <row r="2173">
          <cell r="D2173">
            <v>4000</v>
          </cell>
          <cell r="F2173" t="str">
            <v>successful</v>
          </cell>
          <cell r="R2173" t="str">
            <v>rock</v>
          </cell>
          <cell r="U2173">
            <v>35.251215277778101</v>
          </cell>
          <cell r="V2173" t="str">
            <v>funded</v>
          </cell>
        </row>
        <row r="2174">
          <cell r="D2174">
            <v>1000</v>
          </cell>
          <cell r="F2174" t="str">
            <v>successful</v>
          </cell>
          <cell r="R2174" t="str">
            <v>rock</v>
          </cell>
          <cell r="U2174">
            <v>30</v>
          </cell>
          <cell r="V2174" t="str">
            <v>funded</v>
          </cell>
        </row>
        <row r="2175">
          <cell r="D2175">
            <v>4200</v>
          </cell>
          <cell r="F2175" t="str">
            <v>successful</v>
          </cell>
          <cell r="R2175" t="str">
            <v>rock</v>
          </cell>
          <cell r="U2175">
            <v>31.473344907411956</v>
          </cell>
          <cell r="V2175" t="str">
            <v>funded</v>
          </cell>
        </row>
        <row r="2176">
          <cell r="D2176">
            <v>4000</v>
          </cell>
          <cell r="F2176" t="str">
            <v>successful</v>
          </cell>
          <cell r="R2176" t="str">
            <v>rock</v>
          </cell>
          <cell r="U2176">
            <v>30</v>
          </cell>
          <cell r="V2176" t="str">
            <v>funded</v>
          </cell>
        </row>
        <row r="2177">
          <cell r="D2177">
            <v>700</v>
          </cell>
          <cell r="F2177" t="str">
            <v>successful</v>
          </cell>
          <cell r="R2177" t="str">
            <v>rock</v>
          </cell>
          <cell r="U2177">
            <v>7</v>
          </cell>
          <cell r="V2177" t="str">
            <v>funded</v>
          </cell>
        </row>
        <row r="2178">
          <cell r="D2178">
            <v>5000</v>
          </cell>
          <cell r="F2178" t="str">
            <v>successful</v>
          </cell>
          <cell r="R2178" t="str">
            <v>rock</v>
          </cell>
          <cell r="U2178">
            <v>30</v>
          </cell>
          <cell r="V2178" t="str">
            <v>funded</v>
          </cell>
        </row>
        <row r="2179">
          <cell r="D2179">
            <v>2500</v>
          </cell>
          <cell r="F2179" t="str">
            <v>successful</v>
          </cell>
          <cell r="R2179" t="str">
            <v>rock</v>
          </cell>
          <cell r="U2179">
            <v>25</v>
          </cell>
          <cell r="V2179" t="str">
            <v>funded</v>
          </cell>
        </row>
        <row r="2180">
          <cell r="D2180">
            <v>25000</v>
          </cell>
          <cell r="F2180" t="str">
            <v>successful</v>
          </cell>
          <cell r="R2180" t="str">
            <v>rock</v>
          </cell>
          <cell r="U2180">
            <v>30</v>
          </cell>
          <cell r="V2180" t="str">
            <v>funded</v>
          </cell>
        </row>
        <row r="2181">
          <cell r="D2181">
            <v>1000</v>
          </cell>
          <cell r="F2181" t="str">
            <v>successful</v>
          </cell>
          <cell r="R2181" t="str">
            <v>rock</v>
          </cell>
          <cell r="U2181">
            <v>30</v>
          </cell>
          <cell r="V2181" t="str">
            <v>funded</v>
          </cell>
        </row>
        <row r="2182">
          <cell r="D2182">
            <v>5000</v>
          </cell>
          <cell r="F2182" t="str">
            <v>successful</v>
          </cell>
          <cell r="R2182" t="str">
            <v>rock</v>
          </cell>
          <cell r="U2182">
            <v>42.041666666664241</v>
          </cell>
          <cell r="V2182" t="str">
            <v>funded</v>
          </cell>
        </row>
        <row r="2183">
          <cell r="D2183">
            <v>2000</v>
          </cell>
          <cell r="F2183" t="str">
            <v>successful</v>
          </cell>
          <cell r="R2183" t="str">
            <v>tabletop games</v>
          </cell>
          <cell r="U2183">
            <v>14</v>
          </cell>
          <cell r="V2183" t="str">
            <v>funded</v>
          </cell>
        </row>
        <row r="2184">
          <cell r="D2184">
            <v>3000</v>
          </cell>
          <cell r="F2184" t="str">
            <v>successful</v>
          </cell>
          <cell r="R2184" t="str">
            <v>tabletop games</v>
          </cell>
          <cell r="U2184">
            <v>35</v>
          </cell>
          <cell r="V2184" t="str">
            <v>funded</v>
          </cell>
        </row>
        <row r="2185">
          <cell r="D2185">
            <v>1800</v>
          </cell>
          <cell r="F2185" t="str">
            <v>successful</v>
          </cell>
          <cell r="R2185" t="str">
            <v>tabletop games</v>
          </cell>
          <cell r="U2185">
            <v>29.842858796284418</v>
          </cell>
          <cell r="V2185" t="str">
            <v>funded</v>
          </cell>
        </row>
        <row r="2186">
          <cell r="D2186">
            <v>10000</v>
          </cell>
          <cell r="F2186" t="str">
            <v>successful</v>
          </cell>
          <cell r="R2186" t="str">
            <v>tabletop games</v>
          </cell>
          <cell r="U2186">
            <v>13.976377314815181</v>
          </cell>
          <cell r="V2186" t="str">
            <v>funded</v>
          </cell>
        </row>
        <row r="2187">
          <cell r="D2187">
            <v>5000</v>
          </cell>
          <cell r="F2187" t="str">
            <v>successful</v>
          </cell>
          <cell r="R2187" t="str">
            <v>tabletop games</v>
          </cell>
          <cell r="U2187">
            <v>40</v>
          </cell>
          <cell r="V2187" t="str">
            <v>funded</v>
          </cell>
        </row>
        <row r="2188">
          <cell r="D2188">
            <v>20000</v>
          </cell>
          <cell r="F2188" t="str">
            <v>successful</v>
          </cell>
          <cell r="R2188" t="str">
            <v>tabletop games</v>
          </cell>
          <cell r="U2188">
            <v>36.468252314807614</v>
          </cell>
          <cell r="V2188" t="str">
            <v>funded</v>
          </cell>
        </row>
        <row r="2189">
          <cell r="D2189">
            <v>20000</v>
          </cell>
          <cell r="F2189" t="str">
            <v>successful</v>
          </cell>
          <cell r="R2189" t="str">
            <v>tabletop games</v>
          </cell>
          <cell r="U2189">
            <v>28.956875000003492</v>
          </cell>
          <cell r="V2189" t="str">
            <v>funded</v>
          </cell>
        </row>
        <row r="2190">
          <cell r="D2190">
            <v>5494</v>
          </cell>
          <cell r="F2190" t="str">
            <v>successful</v>
          </cell>
          <cell r="R2190" t="str">
            <v>tabletop games</v>
          </cell>
          <cell r="U2190">
            <v>35.122210648143664</v>
          </cell>
          <cell r="V2190" t="str">
            <v>funded</v>
          </cell>
        </row>
        <row r="2191">
          <cell r="D2191">
            <v>1200</v>
          </cell>
          <cell r="F2191" t="str">
            <v>successful</v>
          </cell>
          <cell r="R2191" t="str">
            <v>tabletop games</v>
          </cell>
          <cell r="U2191">
            <v>14.128472222226264</v>
          </cell>
          <cell r="V2191" t="str">
            <v>funded</v>
          </cell>
        </row>
        <row r="2192">
          <cell r="D2192">
            <v>19000</v>
          </cell>
          <cell r="F2192" t="str">
            <v>successful</v>
          </cell>
          <cell r="R2192" t="str">
            <v>tabletop games</v>
          </cell>
          <cell r="U2192">
            <v>34.665925925932243</v>
          </cell>
          <cell r="V2192" t="str">
            <v>funded</v>
          </cell>
        </row>
        <row r="2193">
          <cell r="D2193">
            <v>750</v>
          </cell>
          <cell r="F2193" t="str">
            <v>successful</v>
          </cell>
          <cell r="R2193" t="str">
            <v>tabletop games</v>
          </cell>
          <cell r="U2193">
            <v>12</v>
          </cell>
          <cell r="V2193" t="str">
            <v>funded</v>
          </cell>
        </row>
        <row r="2194">
          <cell r="D2194">
            <v>12000</v>
          </cell>
          <cell r="F2194" t="str">
            <v>successful</v>
          </cell>
          <cell r="R2194" t="str">
            <v>tabletop games</v>
          </cell>
          <cell r="U2194">
            <v>28.107129629628616</v>
          </cell>
          <cell r="V2194" t="str">
            <v>funded</v>
          </cell>
        </row>
        <row r="2195">
          <cell r="D2195">
            <v>15000</v>
          </cell>
          <cell r="F2195" t="str">
            <v>successful</v>
          </cell>
          <cell r="R2195" t="str">
            <v>tabletop games</v>
          </cell>
          <cell r="U2195">
            <v>30.801712962966121</v>
          </cell>
          <cell r="V2195" t="str">
            <v>funded</v>
          </cell>
        </row>
        <row r="2196">
          <cell r="D2196">
            <v>10000</v>
          </cell>
          <cell r="F2196" t="str">
            <v>successful</v>
          </cell>
          <cell r="R2196" t="str">
            <v>tabletop games</v>
          </cell>
          <cell r="U2196">
            <v>29.958333333328483</v>
          </cell>
          <cell r="V2196" t="str">
            <v>funded</v>
          </cell>
        </row>
        <row r="2197">
          <cell r="D2197">
            <v>4600</v>
          </cell>
          <cell r="F2197" t="str">
            <v>successful</v>
          </cell>
          <cell r="R2197" t="str">
            <v>tabletop games</v>
          </cell>
          <cell r="U2197">
            <v>30</v>
          </cell>
          <cell r="V2197" t="str">
            <v>funded</v>
          </cell>
        </row>
        <row r="2198">
          <cell r="D2198">
            <v>14000</v>
          </cell>
          <cell r="F2198" t="str">
            <v>successful</v>
          </cell>
          <cell r="R2198" t="str">
            <v>tabletop games</v>
          </cell>
          <cell r="U2198">
            <v>30.804375000006985</v>
          </cell>
          <cell r="V2198" t="str">
            <v>funded</v>
          </cell>
        </row>
        <row r="2199">
          <cell r="D2199">
            <v>30000</v>
          </cell>
          <cell r="F2199" t="str">
            <v>successful</v>
          </cell>
          <cell r="R2199" t="str">
            <v>tabletop games</v>
          </cell>
          <cell r="U2199">
            <v>30</v>
          </cell>
          <cell r="V2199" t="str">
            <v>funded</v>
          </cell>
        </row>
        <row r="2200">
          <cell r="D2200">
            <v>40000</v>
          </cell>
          <cell r="F2200" t="str">
            <v>successful</v>
          </cell>
          <cell r="R2200" t="str">
            <v>tabletop games</v>
          </cell>
          <cell r="U2200">
            <v>30.041666666664241</v>
          </cell>
          <cell r="V2200" t="str">
            <v>funded</v>
          </cell>
        </row>
        <row r="2201">
          <cell r="D2201">
            <v>9000</v>
          </cell>
          <cell r="F2201" t="str">
            <v>successful</v>
          </cell>
          <cell r="R2201" t="str">
            <v>tabletop games</v>
          </cell>
          <cell r="U2201">
            <v>30</v>
          </cell>
          <cell r="V2201" t="str">
            <v>funded</v>
          </cell>
        </row>
        <row r="2202">
          <cell r="D2202">
            <v>2000</v>
          </cell>
          <cell r="F2202" t="str">
            <v>successful</v>
          </cell>
          <cell r="R2202" t="str">
            <v>tabletop games</v>
          </cell>
          <cell r="U2202">
            <v>27.499212962968159</v>
          </cell>
          <cell r="V2202" t="str">
            <v>funded</v>
          </cell>
        </row>
        <row r="2203">
          <cell r="D2203">
            <v>110</v>
          </cell>
          <cell r="F2203" t="str">
            <v>successful</v>
          </cell>
          <cell r="R2203" t="str">
            <v>electronic music</v>
          </cell>
          <cell r="U2203">
            <v>14</v>
          </cell>
          <cell r="V2203" t="str">
            <v>funded</v>
          </cell>
        </row>
        <row r="2204">
          <cell r="D2204">
            <v>4000</v>
          </cell>
          <cell r="F2204" t="str">
            <v>successful</v>
          </cell>
          <cell r="R2204" t="str">
            <v>electronic music</v>
          </cell>
          <cell r="U2204">
            <v>30</v>
          </cell>
          <cell r="V2204" t="str">
            <v>funded</v>
          </cell>
        </row>
        <row r="2205">
          <cell r="D2205">
            <v>2000</v>
          </cell>
          <cell r="F2205" t="str">
            <v>successful</v>
          </cell>
          <cell r="R2205" t="str">
            <v>electronic music</v>
          </cell>
          <cell r="U2205">
            <v>30</v>
          </cell>
          <cell r="V2205" t="str">
            <v>funded</v>
          </cell>
        </row>
        <row r="2206">
          <cell r="D2206">
            <v>1500</v>
          </cell>
          <cell r="F2206" t="str">
            <v>successful</v>
          </cell>
          <cell r="R2206" t="str">
            <v>electronic music</v>
          </cell>
          <cell r="U2206">
            <v>30</v>
          </cell>
          <cell r="V2206" t="str">
            <v>funded</v>
          </cell>
        </row>
        <row r="2207">
          <cell r="D2207">
            <v>750</v>
          </cell>
          <cell r="F2207" t="str">
            <v>successful</v>
          </cell>
          <cell r="R2207" t="str">
            <v>electronic music</v>
          </cell>
          <cell r="U2207">
            <v>30</v>
          </cell>
          <cell r="V2207" t="str">
            <v>funded</v>
          </cell>
        </row>
        <row r="2208">
          <cell r="D2208">
            <v>1100</v>
          </cell>
          <cell r="F2208" t="str">
            <v>successful</v>
          </cell>
          <cell r="R2208" t="str">
            <v>electronic music</v>
          </cell>
          <cell r="U2208">
            <v>18</v>
          </cell>
          <cell r="V2208" t="str">
            <v>funded</v>
          </cell>
        </row>
        <row r="2209">
          <cell r="D2209">
            <v>2000</v>
          </cell>
          <cell r="F2209" t="str">
            <v>successful</v>
          </cell>
          <cell r="R2209" t="str">
            <v>electronic music</v>
          </cell>
          <cell r="U2209">
            <v>30.041666666664241</v>
          </cell>
          <cell r="V2209" t="str">
            <v>funded</v>
          </cell>
        </row>
        <row r="2210">
          <cell r="D2210">
            <v>1000</v>
          </cell>
          <cell r="F2210" t="str">
            <v>successful</v>
          </cell>
          <cell r="R2210" t="str">
            <v>electronic music</v>
          </cell>
          <cell r="U2210">
            <v>59.284421296295477</v>
          </cell>
          <cell r="V2210" t="str">
            <v>funded</v>
          </cell>
        </row>
        <row r="2211">
          <cell r="D2211">
            <v>500</v>
          </cell>
          <cell r="F2211" t="str">
            <v>successful</v>
          </cell>
          <cell r="R2211" t="str">
            <v>electronic music</v>
          </cell>
          <cell r="U2211">
            <v>11.478657407409628</v>
          </cell>
          <cell r="V2211" t="str">
            <v>funded</v>
          </cell>
        </row>
        <row r="2212">
          <cell r="D2212">
            <v>4000</v>
          </cell>
          <cell r="F2212" t="str">
            <v>successful</v>
          </cell>
          <cell r="R2212" t="str">
            <v>electronic music</v>
          </cell>
          <cell r="U2212">
            <v>57.667245370364981</v>
          </cell>
          <cell r="V2212" t="str">
            <v>funded</v>
          </cell>
        </row>
        <row r="2213">
          <cell r="D2213">
            <v>2500</v>
          </cell>
          <cell r="F2213" t="str">
            <v>successful</v>
          </cell>
          <cell r="R2213" t="str">
            <v>electronic music</v>
          </cell>
          <cell r="U2213">
            <v>22.505960648151813</v>
          </cell>
          <cell r="V2213" t="str">
            <v>funded</v>
          </cell>
        </row>
        <row r="2214">
          <cell r="D2214">
            <v>6000</v>
          </cell>
          <cell r="F2214" t="str">
            <v>successful</v>
          </cell>
          <cell r="R2214" t="str">
            <v>electronic music</v>
          </cell>
          <cell r="U2214">
            <v>33.294247685182199</v>
          </cell>
          <cell r="V2214" t="str">
            <v>funded</v>
          </cell>
        </row>
        <row r="2215">
          <cell r="D2215">
            <v>5</v>
          </cell>
          <cell r="F2215" t="str">
            <v>successful</v>
          </cell>
          <cell r="R2215" t="str">
            <v>electronic music</v>
          </cell>
          <cell r="U2215">
            <v>30</v>
          </cell>
          <cell r="V2215" t="str">
            <v>funded</v>
          </cell>
        </row>
        <row r="2216">
          <cell r="D2216">
            <v>600</v>
          </cell>
          <cell r="F2216" t="str">
            <v>successful</v>
          </cell>
          <cell r="R2216" t="str">
            <v>electronic music</v>
          </cell>
          <cell r="U2216">
            <v>30</v>
          </cell>
          <cell r="V2216" t="str">
            <v>funded</v>
          </cell>
        </row>
        <row r="2217">
          <cell r="D2217">
            <v>550</v>
          </cell>
          <cell r="F2217" t="str">
            <v>successful</v>
          </cell>
          <cell r="R2217" t="str">
            <v>electronic music</v>
          </cell>
          <cell r="U2217">
            <v>22.573703703703359</v>
          </cell>
          <cell r="V2217" t="str">
            <v>funded</v>
          </cell>
        </row>
        <row r="2218">
          <cell r="D2218">
            <v>300</v>
          </cell>
          <cell r="F2218" t="str">
            <v>successful</v>
          </cell>
          <cell r="R2218" t="str">
            <v>electronic music</v>
          </cell>
          <cell r="U2218">
            <v>14</v>
          </cell>
          <cell r="V2218" t="str">
            <v>funded</v>
          </cell>
        </row>
        <row r="2219">
          <cell r="D2219">
            <v>420</v>
          </cell>
          <cell r="F2219" t="str">
            <v>successful</v>
          </cell>
          <cell r="R2219" t="str">
            <v>electronic music</v>
          </cell>
          <cell r="U2219">
            <v>10.55656249999447</v>
          </cell>
          <cell r="V2219" t="str">
            <v>funded</v>
          </cell>
        </row>
        <row r="2220">
          <cell r="D2220">
            <v>2000</v>
          </cell>
          <cell r="F2220" t="str">
            <v>successful</v>
          </cell>
          <cell r="R2220" t="str">
            <v>electronic music</v>
          </cell>
          <cell r="U2220">
            <v>22.187696759261598</v>
          </cell>
          <cell r="V2220" t="str">
            <v>funded</v>
          </cell>
        </row>
        <row r="2221">
          <cell r="D2221">
            <v>1000</v>
          </cell>
          <cell r="F2221" t="str">
            <v>successful</v>
          </cell>
          <cell r="R2221" t="str">
            <v>electronic music</v>
          </cell>
          <cell r="U2221">
            <v>30</v>
          </cell>
          <cell r="V2221" t="str">
            <v>funded</v>
          </cell>
        </row>
        <row r="2222">
          <cell r="D2222">
            <v>3500</v>
          </cell>
          <cell r="F2222" t="str">
            <v>successful</v>
          </cell>
          <cell r="R2222" t="str">
            <v>electronic music</v>
          </cell>
          <cell r="U2222">
            <v>30</v>
          </cell>
          <cell r="V2222" t="str">
            <v>funded</v>
          </cell>
        </row>
        <row r="2223">
          <cell r="D2223">
            <v>7500</v>
          </cell>
          <cell r="F2223" t="str">
            <v>successful</v>
          </cell>
          <cell r="R2223" t="str">
            <v>tabletop games</v>
          </cell>
          <cell r="U2223">
            <v>30.33322916666657</v>
          </cell>
          <cell r="V2223" t="str">
            <v>funded</v>
          </cell>
        </row>
        <row r="2224">
          <cell r="D2224">
            <v>500</v>
          </cell>
          <cell r="F2224" t="str">
            <v>successful</v>
          </cell>
          <cell r="R2224" t="str">
            <v>tabletop games</v>
          </cell>
          <cell r="U2224">
            <v>30</v>
          </cell>
          <cell r="V2224" t="str">
            <v>funded</v>
          </cell>
        </row>
        <row r="2225">
          <cell r="D2225">
            <v>19500</v>
          </cell>
          <cell r="F2225" t="str">
            <v>successful</v>
          </cell>
          <cell r="R2225" t="str">
            <v>tabletop games</v>
          </cell>
          <cell r="U2225">
            <v>30</v>
          </cell>
          <cell r="V2225" t="str">
            <v>funded</v>
          </cell>
        </row>
        <row r="2226">
          <cell r="D2226">
            <v>10000</v>
          </cell>
          <cell r="F2226" t="str">
            <v>successful</v>
          </cell>
          <cell r="R2226" t="str">
            <v>tabletop games</v>
          </cell>
          <cell r="U2226">
            <v>28.124131944452529</v>
          </cell>
          <cell r="V2226" t="str">
            <v>funded</v>
          </cell>
        </row>
        <row r="2227">
          <cell r="D2227">
            <v>21000</v>
          </cell>
          <cell r="F2227" t="str">
            <v>successful</v>
          </cell>
          <cell r="R2227" t="str">
            <v>tabletop games</v>
          </cell>
          <cell r="U2227">
            <v>30</v>
          </cell>
          <cell r="V2227" t="str">
            <v>funded</v>
          </cell>
        </row>
        <row r="2228">
          <cell r="D2228">
            <v>18000</v>
          </cell>
          <cell r="F2228" t="str">
            <v>successful</v>
          </cell>
          <cell r="R2228" t="str">
            <v>tabletop games</v>
          </cell>
          <cell r="U2228">
            <v>30.408773148148612</v>
          </cell>
          <cell r="V2228" t="str">
            <v>funded</v>
          </cell>
        </row>
        <row r="2229">
          <cell r="D2229">
            <v>13000</v>
          </cell>
          <cell r="F2229" t="str">
            <v>successful</v>
          </cell>
          <cell r="R2229" t="str">
            <v>tabletop games</v>
          </cell>
          <cell r="U2229">
            <v>30.041666666671517</v>
          </cell>
          <cell r="V2229" t="str">
            <v>funded</v>
          </cell>
        </row>
        <row r="2230">
          <cell r="D2230">
            <v>1000</v>
          </cell>
          <cell r="F2230" t="str">
            <v>successful</v>
          </cell>
          <cell r="R2230" t="str">
            <v>tabletop games</v>
          </cell>
          <cell r="U2230">
            <v>30</v>
          </cell>
          <cell r="V2230" t="str">
            <v>funded</v>
          </cell>
        </row>
        <row r="2231">
          <cell r="D2231">
            <v>8012</v>
          </cell>
          <cell r="F2231" t="str">
            <v>successful</v>
          </cell>
          <cell r="R2231" t="str">
            <v>tabletop games</v>
          </cell>
          <cell r="U2231">
            <v>35.502418981479423</v>
          </cell>
          <cell r="V2231" t="str">
            <v>funded</v>
          </cell>
        </row>
        <row r="2232">
          <cell r="D2232">
            <v>8500</v>
          </cell>
          <cell r="F2232" t="str">
            <v>successful</v>
          </cell>
          <cell r="R2232" t="str">
            <v>tabletop games</v>
          </cell>
          <cell r="U2232">
            <v>30</v>
          </cell>
          <cell r="V2232" t="str">
            <v>funded</v>
          </cell>
        </row>
        <row r="2233">
          <cell r="D2233">
            <v>2500</v>
          </cell>
          <cell r="F2233" t="str">
            <v>successful</v>
          </cell>
          <cell r="R2233" t="str">
            <v>tabletop games</v>
          </cell>
          <cell r="U2233">
            <v>26.297442129631236</v>
          </cell>
          <cell r="V2233" t="str">
            <v>funded</v>
          </cell>
        </row>
        <row r="2234">
          <cell r="D2234">
            <v>5000</v>
          </cell>
          <cell r="F2234" t="str">
            <v>successful</v>
          </cell>
          <cell r="R2234" t="str">
            <v>tabletop games</v>
          </cell>
          <cell r="U2234">
            <v>32.33092592592584</v>
          </cell>
          <cell r="V2234" t="str">
            <v>funded</v>
          </cell>
        </row>
        <row r="2235">
          <cell r="D2235">
            <v>2500</v>
          </cell>
          <cell r="F2235" t="str">
            <v>successful</v>
          </cell>
          <cell r="R2235" t="str">
            <v>tabletop games</v>
          </cell>
          <cell r="U2235">
            <v>20.621076388895744</v>
          </cell>
          <cell r="V2235" t="str">
            <v>funded</v>
          </cell>
        </row>
        <row r="2236">
          <cell r="D2236">
            <v>100</v>
          </cell>
          <cell r="F2236" t="str">
            <v>successful</v>
          </cell>
          <cell r="R2236" t="str">
            <v>tabletop games</v>
          </cell>
          <cell r="U2236">
            <v>30</v>
          </cell>
          <cell r="V2236" t="str">
            <v>funded</v>
          </cell>
        </row>
        <row r="2237">
          <cell r="D2237">
            <v>13000</v>
          </cell>
          <cell r="F2237" t="str">
            <v>successful</v>
          </cell>
          <cell r="R2237" t="str">
            <v>tabletop games</v>
          </cell>
          <cell r="U2237">
            <v>29.958333333343035</v>
          </cell>
          <cell r="V2237" t="str">
            <v>funded</v>
          </cell>
        </row>
        <row r="2238">
          <cell r="D2238">
            <v>2800</v>
          </cell>
          <cell r="F2238" t="str">
            <v>successful</v>
          </cell>
          <cell r="R2238" t="str">
            <v>tabletop games</v>
          </cell>
          <cell r="U2238">
            <v>30</v>
          </cell>
          <cell r="V2238" t="str">
            <v>funded</v>
          </cell>
        </row>
        <row r="2239">
          <cell r="D2239">
            <v>18000</v>
          </cell>
          <cell r="F2239" t="str">
            <v>successful</v>
          </cell>
          <cell r="R2239" t="str">
            <v>tabletop games</v>
          </cell>
          <cell r="U2239">
            <v>40.329363425924385</v>
          </cell>
          <cell r="V2239" t="str">
            <v>funded</v>
          </cell>
        </row>
        <row r="2240">
          <cell r="D2240">
            <v>4000</v>
          </cell>
          <cell r="F2240" t="str">
            <v>successful</v>
          </cell>
          <cell r="R2240" t="str">
            <v>tabletop games</v>
          </cell>
          <cell r="U2240">
            <v>30</v>
          </cell>
          <cell r="V2240" t="str">
            <v>funded</v>
          </cell>
        </row>
        <row r="2241">
          <cell r="D2241">
            <v>25000</v>
          </cell>
          <cell r="F2241" t="str">
            <v>successful</v>
          </cell>
          <cell r="R2241" t="str">
            <v>tabletop games</v>
          </cell>
          <cell r="U2241">
            <v>36.209560185183364</v>
          </cell>
          <cell r="V2241" t="str">
            <v>funded</v>
          </cell>
        </row>
        <row r="2242">
          <cell r="D2242">
            <v>5000</v>
          </cell>
          <cell r="F2242" t="str">
            <v>successful</v>
          </cell>
          <cell r="R2242" t="str">
            <v>tabletop games</v>
          </cell>
          <cell r="U2242">
            <v>30</v>
          </cell>
          <cell r="V2242" t="str">
            <v>funded</v>
          </cell>
        </row>
        <row r="2243">
          <cell r="D2243">
            <v>1000</v>
          </cell>
          <cell r="F2243" t="str">
            <v>successful</v>
          </cell>
          <cell r="R2243" t="str">
            <v>tabletop games</v>
          </cell>
          <cell r="U2243">
            <v>30</v>
          </cell>
          <cell r="V2243" t="str">
            <v>funded</v>
          </cell>
        </row>
        <row r="2244">
          <cell r="D2244">
            <v>10000</v>
          </cell>
          <cell r="F2244" t="str">
            <v>successful</v>
          </cell>
          <cell r="R2244" t="str">
            <v>tabletop games</v>
          </cell>
          <cell r="U2244">
            <v>35.550775462957972</v>
          </cell>
          <cell r="V2244" t="str">
            <v>funded</v>
          </cell>
        </row>
        <row r="2245">
          <cell r="D2245">
            <v>1</v>
          </cell>
          <cell r="F2245" t="str">
            <v>successful</v>
          </cell>
          <cell r="R2245" t="str">
            <v>tabletop games</v>
          </cell>
          <cell r="U2245">
            <v>6.3739583333372138</v>
          </cell>
          <cell r="V2245" t="str">
            <v>funded</v>
          </cell>
        </row>
        <row r="2246">
          <cell r="D2246">
            <v>5000</v>
          </cell>
          <cell r="F2246" t="str">
            <v>successful</v>
          </cell>
          <cell r="R2246" t="str">
            <v>tabletop games</v>
          </cell>
          <cell r="U2246">
            <v>12.035347222226846</v>
          </cell>
          <cell r="V2246" t="str">
            <v>funded</v>
          </cell>
        </row>
        <row r="2247">
          <cell r="D2247">
            <v>4000</v>
          </cell>
          <cell r="F2247" t="str">
            <v>successful</v>
          </cell>
          <cell r="R2247" t="str">
            <v>tabletop games</v>
          </cell>
          <cell r="U2247">
            <v>31.041469907402643</v>
          </cell>
          <cell r="V2247" t="str">
            <v>funded</v>
          </cell>
        </row>
        <row r="2248">
          <cell r="D2248">
            <v>2500</v>
          </cell>
          <cell r="F2248" t="str">
            <v>successful</v>
          </cell>
          <cell r="R2248" t="str">
            <v>tabletop games</v>
          </cell>
          <cell r="U2248">
            <v>30</v>
          </cell>
          <cell r="V2248" t="str">
            <v>funded</v>
          </cell>
        </row>
        <row r="2249">
          <cell r="D2249">
            <v>18500</v>
          </cell>
          <cell r="F2249" t="str">
            <v>successful</v>
          </cell>
          <cell r="R2249" t="str">
            <v>tabletop games</v>
          </cell>
          <cell r="U2249">
            <v>14</v>
          </cell>
          <cell r="V2249" t="str">
            <v>funded</v>
          </cell>
        </row>
        <row r="2250">
          <cell r="D2250">
            <v>7000</v>
          </cell>
          <cell r="F2250" t="str">
            <v>successful</v>
          </cell>
          <cell r="R2250" t="str">
            <v>tabletop games</v>
          </cell>
          <cell r="U2250">
            <v>30</v>
          </cell>
          <cell r="V2250" t="str">
            <v>funded</v>
          </cell>
        </row>
        <row r="2251">
          <cell r="D2251">
            <v>3500</v>
          </cell>
          <cell r="F2251" t="str">
            <v>successful</v>
          </cell>
          <cell r="R2251" t="str">
            <v>tabletop games</v>
          </cell>
          <cell r="U2251">
            <v>29.958333333335759</v>
          </cell>
          <cell r="V2251" t="str">
            <v>funded</v>
          </cell>
        </row>
        <row r="2252">
          <cell r="D2252">
            <v>25000</v>
          </cell>
          <cell r="F2252" t="str">
            <v>successful</v>
          </cell>
          <cell r="R2252" t="str">
            <v>tabletop games</v>
          </cell>
          <cell r="U2252">
            <v>30.041666666664241</v>
          </cell>
          <cell r="V2252" t="str">
            <v>funded</v>
          </cell>
        </row>
        <row r="2253">
          <cell r="D2253">
            <v>8500</v>
          </cell>
          <cell r="F2253" t="str">
            <v>successful</v>
          </cell>
          <cell r="R2253" t="str">
            <v>tabletop games</v>
          </cell>
          <cell r="U2253">
            <v>21</v>
          </cell>
          <cell r="V2253" t="str">
            <v>funded</v>
          </cell>
        </row>
        <row r="2254">
          <cell r="D2254">
            <v>9000</v>
          </cell>
          <cell r="F2254" t="str">
            <v>successful</v>
          </cell>
          <cell r="R2254" t="str">
            <v>tabletop games</v>
          </cell>
          <cell r="U2254">
            <v>15</v>
          </cell>
          <cell r="V2254" t="str">
            <v>funded</v>
          </cell>
        </row>
        <row r="2255">
          <cell r="D2255">
            <v>8000</v>
          </cell>
          <cell r="F2255" t="str">
            <v>successful</v>
          </cell>
          <cell r="R2255" t="str">
            <v>tabletop games</v>
          </cell>
          <cell r="U2255">
            <v>30.041666666664241</v>
          </cell>
          <cell r="V2255" t="str">
            <v>funded</v>
          </cell>
        </row>
        <row r="2256">
          <cell r="D2256">
            <v>500</v>
          </cell>
          <cell r="F2256" t="str">
            <v>successful</v>
          </cell>
          <cell r="R2256" t="str">
            <v>tabletop games</v>
          </cell>
          <cell r="U2256">
            <v>7</v>
          </cell>
          <cell r="V2256" t="str">
            <v>funded</v>
          </cell>
        </row>
        <row r="2257">
          <cell r="D2257">
            <v>3950</v>
          </cell>
          <cell r="F2257" t="str">
            <v>successful</v>
          </cell>
          <cell r="R2257" t="str">
            <v>tabletop games</v>
          </cell>
          <cell r="U2257">
            <v>30</v>
          </cell>
          <cell r="V2257" t="str">
            <v>funded</v>
          </cell>
        </row>
        <row r="2258">
          <cell r="D2258">
            <v>480</v>
          </cell>
          <cell r="F2258" t="str">
            <v>successful</v>
          </cell>
          <cell r="R2258" t="str">
            <v>tabletop games</v>
          </cell>
          <cell r="U2258">
            <v>14</v>
          </cell>
          <cell r="V2258" t="str">
            <v>funded</v>
          </cell>
        </row>
        <row r="2259">
          <cell r="D2259">
            <v>2500</v>
          </cell>
          <cell r="F2259" t="str">
            <v>successful</v>
          </cell>
          <cell r="R2259" t="str">
            <v>tabletop games</v>
          </cell>
          <cell r="U2259">
            <v>35.021655092583387</v>
          </cell>
          <cell r="V2259" t="str">
            <v>funded</v>
          </cell>
        </row>
        <row r="2260">
          <cell r="D2260">
            <v>2200</v>
          </cell>
          <cell r="F2260" t="str">
            <v>successful</v>
          </cell>
          <cell r="R2260" t="str">
            <v>tabletop games</v>
          </cell>
          <cell r="U2260">
            <v>30</v>
          </cell>
          <cell r="V2260" t="str">
            <v>funded</v>
          </cell>
        </row>
        <row r="2261">
          <cell r="D2261">
            <v>1000</v>
          </cell>
          <cell r="F2261" t="str">
            <v>successful</v>
          </cell>
          <cell r="R2261" t="str">
            <v>tabletop games</v>
          </cell>
          <cell r="U2261">
            <v>10</v>
          </cell>
          <cell r="V2261" t="str">
            <v>funded</v>
          </cell>
        </row>
        <row r="2262">
          <cell r="D2262">
            <v>2500</v>
          </cell>
          <cell r="F2262" t="str">
            <v>successful</v>
          </cell>
          <cell r="R2262" t="str">
            <v>tabletop games</v>
          </cell>
          <cell r="U2262">
            <v>29.958333333335759</v>
          </cell>
          <cell r="V2262" t="str">
            <v>funded</v>
          </cell>
        </row>
        <row r="2263">
          <cell r="D2263">
            <v>1000</v>
          </cell>
          <cell r="F2263" t="str">
            <v>successful</v>
          </cell>
          <cell r="R2263" t="str">
            <v>tabletop games</v>
          </cell>
          <cell r="U2263">
            <v>21</v>
          </cell>
          <cell r="V2263" t="str">
            <v>funded</v>
          </cell>
        </row>
        <row r="2264">
          <cell r="D2264">
            <v>3300</v>
          </cell>
          <cell r="F2264" t="str">
            <v>successful</v>
          </cell>
          <cell r="R2264" t="str">
            <v>tabletop games</v>
          </cell>
          <cell r="U2264">
            <v>34.414837962962338</v>
          </cell>
          <cell r="V2264" t="str">
            <v>funded</v>
          </cell>
        </row>
        <row r="2265">
          <cell r="D2265">
            <v>7500</v>
          </cell>
          <cell r="F2265" t="str">
            <v>successful</v>
          </cell>
          <cell r="R2265" t="str">
            <v>tabletop games</v>
          </cell>
          <cell r="U2265">
            <v>21</v>
          </cell>
          <cell r="V2265" t="str">
            <v>funded</v>
          </cell>
        </row>
        <row r="2266">
          <cell r="D2266">
            <v>6000</v>
          </cell>
          <cell r="F2266" t="str">
            <v>successful</v>
          </cell>
          <cell r="R2266" t="str">
            <v>tabletop games</v>
          </cell>
          <cell r="U2266">
            <v>16.542662037041737</v>
          </cell>
          <cell r="V2266" t="str">
            <v>funded</v>
          </cell>
        </row>
        <row r="2267">
          <cell r="D2267">
            <v>200</v>
          </cell>
          <cell r="F2267" t="str">
            <v>successful</v>
          </cell>
          <cell r="R2267" t="str">
            <v>tabletop games</v>
          </cell>
          <cell r="U2267">
            <v>7</v>
          </cell>
          <cell r="V2267" t="str">
            <v>funded</v>
          </cell>
        </row>
        <row r="2268">
          <cell r="D2268">
            <v>1500</v>
          </cell>
          <cell r="F2268" t="str">
            <v>successful</v>
          </cell>
          <cell r="R2268" t="str">
            <v>tabletop games</v>
          </cell>
          <cell r="U2268">
            <v>17.208425925920892</v>
          </cell>
          <cell r="V2268" t="str">
            <v>funded</v>
          </cell>
        </row>
        <row r="2269">
          <cell r="D2269">
            <v>20000</v>
          </cell>
          <cell r="F2269" t="str">
            <v>successful</v>
          </cell>
          <cell r="R2269" t="str">
            <v>tabletop games</v>
          </cell>
          <cell r="U2269">
            <v>25.211840277785086</v>
          </cell>
          <cell r="V2269" t="str">
            <v>funded</v>
          </cell>
        </row>
        <row r="2270">
          <cell r="D2270">
            <v>28000</v>
          </cell>
          <cell r="F2270" t="str">
            <v>successful</v>
          </cell>
          <cell r="R2270" t="str">
            <v>tabletop games</v>
          </cell>
          <cell r="U2270">
            <v>30</v>
          </cell>
          <cell r="V2270" t="str">
            <v>funded</v>
          </cell>
        </row>
        <row r="2271">
          <cell r="D2271">
            <v>2500</v>
          </cell>
          <cell r="F2271" t="str">
            <v>successful</v>
          </cell>
          <cell r="R2271" t="str">
            <v>tabletop games</v>
          </cell>
          <cell r="U2271">
            <v>24.503900462957972</v>
          </cell>
          <cell r="V2271" t="str">
            <v>funded</v>
          </cell>
        </row>
        <row r="2272">
          <cell r="D2272">
            <v>25000</v>
          </cell>
          <cell r="F2272" t="str">
            <v>successful</v>
          </cell>
          <cell r="R2272" t="str">
            <v>tabletop games</v>
          </cell>
          <cell r="U2272">
            <v>20.046608796299552</v>
          </cell>
          <cell r="V2272" t="str">
            <v>funded</v>
          </cell>
        </row>
        <row r="2273">
          <cell r="D2273">
            <v>20000</v>
          </cell>
          <cell r="F2273" t="str">
            <v>successful</v>
          </cell>
          <cell r="R2273" t="str">
            <v>tabletop games</v>
          </cell>
          <cell r="U2273">
            <v>30</v>
          </cell>
          <cell r="V2273" t="str">
            <v>funded</v>
          </cell>
        </row>
        <row r="2274">
          <cell r="D2274">
            <v>1000</v>
          </cell>
          <cell r="F2274" t="str">
            <v>successful</v>
          </cell>
          <cell r="R2274" t="str">
            <v>tabletop games</v>
          </cell>
          <cell r="U2274">
            <v>30</v>
          </cell>
          <cell r="V2274" t="str">
            <v>funded</v>
          </cell>
        </row>
        <row r="2275">
          <cell r="D2275">
            <v>2500</v>
          </cell>
          <cell r="F2275" t="str">
            <v>successful</v>
          </cell>
          <cell r="R2275" t="str">
            <v>tabletop games</v>
          </cell>
          <cell r="U2275">
            <v>24.958333333343035</v>
          </cell>
          <cell r="V2275" t="str">
            <v>funded</v>
          </cell>
        </row>
        <row r="2276">
          <cell r="D2276">
            <v>2500</v>
          </cell>
          <cell r="F2276" t="str">
            <v>successful</v>
          </cell>
          <cell r="R2276" t="str">
            <v>tabletop games</v>
          </cell>
          <cell r="U2276">
            <v>30</v>
          </cell>
          <cell r="V2276" t="str">
            <v>funded</v>
          </cell>
        </row>
        <row r="2277">
          <cell r="D2277">
            <v>650</v>
          </cell>
          <cell r="F2277" t="str">
            <v>successful</v>
          </cell>
          <cell r="R2277" t="str">
            <v>tabletop games</v>
          </cell>
          <cell r="U2277">
            <v>30</v>
          </cell>
          <cell r="V2277" t="str">
            <v>funded</v>
          </cell>
        </row>
        <row r="2278">
          <cell r="D2278">
            <v>4589</v>
          </cell>
          <cell r="F2278" t="str">
            <v>successful</v>
          </cell>
          <cell r="R2278" t="str">
            <v>tabletop games</v>
          </cell>
          <cell r="U2278">
            <v>30</v>
          </cell>
          <cell r="V2278" t="str">
            <v>funded</v>
          </cell>
        </row>
        <row r="2279">
          <cell r="D2279">
            <v>8500</v>
          </cell>
          <cell r="F2279" t="str">
            <v>successful</v>
          </cell>
          <cell r="R2279" t="str">
            <v>tabletop games</v>
          </cell>
          <cell r="U2279">
            <v>30</v>
          </cell>
          <cell r="V2279" t="str">
            <v>funded</v>
          </cell>
        </row>
        <row r="2280">
          <cell r="D2280">
            <v>2000</v>
          </cell>
          <cell r="F2280" t="str">
            <v>successful</v>
          </cell>
          <cell r="R2280" t="str">
            <v>tabletop games</v>
          </cell>
          <cell r="U2280">
            <v>34.24853009259823</v>
          </cell>
          <cell r="V2280" t="str">
            <v>funded</v>
          </cell>
        </row>
        <row r="2281">
          <cell r="D2281">
            <v>1000</v>
          </cell>
          <cell r="F2281" t="str">
            <v>successful</v>
          </cell>
          <cell r="R2281" t="str">
            <v>tabletop games</v>
          </cell>
          <cell r="U2281">
            <v>18.359965277784795</v>
          </cell>
          <cell r="V2281" t="str">
            <v>funded</v>
          </cell>
        </row>
        <row r="2282">
          <cell r="D2282">
            <v>9800</v>
          </cell>
          <cell r="F2282" t="str">
            <v>successful</v>
          </cell>
          <cell r="R2282" t="str">
            <v>tabletop games</v>
          </cell>
          <cell r="U2282">
            <v>30</v>
          </cell>
          <cell r="V2282" t="str">
            <v>funded</v>
          </cell>
        </row>
        <row r="2283">
          <cell r="D2283">
            <v>300</v>
          </cell>
          <cell r="F2283" t="str">
            <v>successful</v>
          </cell>
          <cell r="R2283" t="str">
            <v>rock</v>
          </cell>
          <cell r="U2283">
            <v>61.998877314814308</v>
          </cell>
          <cell r="V2283" t="str">
            <v>funded</v>
          </cell>
        </row>
        <row r="2284">
          <cell r="D2284">
            <v>750</v>
          </cell>
          <cell r="F2284" t="str">
            <v>successful</v>
          </cell>
          <cell r="R2284" t="str">
            <v>rock</v>
          </cell>
          <cell r="U2284">
            <v>60</v>
          </cell>
          <cell r="V2284" t="str">
            <v>funded</v>
          </cell>
        </row>
        <row r="2285">
          <cell r="D2285">
            <v>3000</v>
          </cell>
          <cell r="F2285" t="str">
            <v>successful</v>
          </cell>
          <cell r="R2285" t="str">
            <v>rock</v>
          </cell>
          <cell r="U2285">
            <v>59.958333333335759</v>
          </cell>
          <cell r="V2285" t="str">
            <v>funded</v>
          </cell>
        </row>
        <row r="2286">
          <cell r="D2286">
            <v>6000</v>
          </cell>
          <cell r="F2286" t="str">
            <v>successful</v>
          </cell>
          <cell r="R2286" t="str">
            <v>rock</v>
          </cell>
          <cell r="U2286">
            <v>28.369849537033588</v>
          </cell>
          <cell r="V2286" t="str">
            <v>funded</v>
          </cell>
        </row>
        <row r="2287">
          <cell r="D2287">
            <v>3000</v>
          </cell>
          <cell r="F2287" t="str">
            <v>successful</v>
          </cell>
          <cell r="R2287" t="str">
            <v>rock</v>
          </cell>
          <cell r="U2287">
            <v>30</v>
          </cell>
          <cell r="V2287" t="str">
            <v>funded</v>
          </cell>
        </row>
        <row r="2288">
          <cell r="D2288">
            <v>1500</v>
          </cell>
          <cell r="F2288" t="str">
            <v>successful</v>
          </cell>
          <cell r="R2288" t="str">
            <v>rock</v>
          </cell>
          <cell r="U2288">
            <v>28.202384259260725</v>
          </cell>
          <cell r="V2288" t="str">
            <v>funded</v>
          </cell>
        </row>
        <row r="2289">
          <cell r="D2289">
            <v>4500</v>
          </cell>
          <cell r="F2289" t="str">
            <v>successful</v>
          </cell>
          <cell r="R2289" t="str">
            <v>rock</v>
          </cell>
          <cell r="U2289">
            <v>21</v>
          </cell>
          <cell r="V2289" t="str">
            <v>funded</v>
          </cell>
        </row>
        <row r="2290">
          <cell r="D2290">
            <v>1000</v>
          </cell>
          <cell r="F2290" t="str">
            <v>successful</v>
          </cell>
          <cell r="R2290" t="str">
            <v>rock</v>
          </cell>
          <cell r="U2290">
            <v>18.922581018516212</v>
          </cell>
          <cell r="V2290" t="str">
            <v>funded</v>
          </cell>
        </row>
        <row r="2291">
          <cell r="D2291">
            <v>1500</v>
          </cell>
          <cell r="F2291" t="str">
            <v>successful</v>
          </cell>
          <cell r="R2291" t="str">
            <v>rock</v>
          </cell>
          <cell r="U2291">
            <v>42.975231481483206</v>
          </cell>
          <cell r="V2291" t="str">
            <v>funded</v>
          </cell>
        </row>
        <row r="2292">
          <cell r="D2292">
            <v>1500</v>
          </cell>
          <cell r="F2292" t="str">
            <v>successful</v>
          </cell>
          <cell r="R2292" t="str">
            <v>rock</v>
          </cell>
          <cell r="U2292">
            <v>78.454513888893416</v>
          </cell>
          <cell r="V2292" t="str">
            <v>funded</v>
          </cell>
        </row>
        <row r="2293">
          <cell r="D2293">
            <v>2500</v>
          </cell>
          <cell r="F2293" t="str">
            <v>successful</v>
          </cell>
          <cell r="R2293" t="str">
            <v>rock</v>
          </cell>
          <cell r="U2293">
            <v>34.189606481479132</v>
          </cell>
          <cell r="V2293" t="str">
            <v>funded</v>
          </cell>
        </row>
        <row r="2294">
          <cell r="D2294">
            <v>2000</v>
          </cell>
          <cell r="F2294" t="str">
            <v>successful</v>
          </cell>
          <cell r="R2294" t="str">
            <v>rock</v>
          </cell>
          <cell r="U2294">
            <v>30</v>
          </cell>
          <cell r="V2294" t="str">
            <v>funded</v>
          </cell>
        </row>
        <row r="2295">
          <cell r="D2295">
            <v>850</v>
          </cell>
          <cell r="F2295" t="str">
            <v>successful</v>
          </cell>
          <cell r="R2295" t="str">
            <v>rock</v>
          </cell>
          <cell r="U2295">
            <v>25.45765046296583</v>
          </cell>
          <cell r="V2295" t="str">
            <v>funded</v>
          </cell>
        </row>
        <row r="2296">
          <cell r="D2296">
            <v>5000</v>
          </cell>
          <cell r="F2296" t="str">
            <v>successful</v>
          </cell>
          <cell r="R2296" t="str">
            <v>rock</v>
          </cell>
          <cell r="U2296">
            <v>30</v>
          </cell>
          <cell r="V2296" t="str">
            <v>funded</v>
          </cell>
        </row>
        <row r="2297">
          <cell r="D2297">
            <v>1200</v>
          </cell>
          <cell r="F2297" t="str">
            <v>successful</v>
          </cell>
          <cell r="R2297" t="str">
            <v>rock</v>
          </cell>
          <cell r="U2297">
            <v>30</v>
          </cell>
          <cell r="V2297" t="str">
            <v>funded</v>
          </cell>
        </row>
        <row r="2298">
          <cell r="D2298">
            <v>7000</v>
          </cell>
          <cell r="F2298" t="str">
            <v>successful</v>
          </cell>
          <cell r="R2298" t="str">
            <v>rock</v>
          </cell>
          <cell r="U2298">
            <v>35</v>
          </cell>
          <cell r="V2298" t="str">
            <v>funded</v>
          </cell>
        </row>
        <row r="2299">
          <cell r="D2299">
            <v>1000</v>
          </cell>
          <cell r="F2299" t="str">
            <v>successful</v>
          </cell>
          <cell r="R2299" t="str">
            <v>rock</v>
          </cell>
          <cell r="U2299">
            <v>34.123738425929332</v>
          </cell>
          <cell r="V2299" t="str">
            <v>funded</v>
          </cell>
        </row>
        <row r="2300">
          <cell r="D2300">
            <v>30000</v>
          </cell>
          <cell r="F2300" t="str">
            <v>successful</v>
          </cell>
          <cell r="R2300" t="str">
            <v>rock</v>
          </cell>
          <cell r="U2300">
            <v>29.958333333335759</v>
          </cell>
          <cell r="V2300" t="str">
            <v>funded</v>
          </cell>
        </row>
        <row r="2301">
          <cell r="D2301">
            <v>300</v>
          </cell>
          <cell r="F2301" t="str">
            <v>successful</v>
          </cell>
          <cell r="R2301" t="str">
            <v>rock</v>
          </cell>
          <cell r="U2301">
            <v>15</v>
          </cell>
          <cell r="V2301" t="str">
            <v>funded</v>
          </cell>
        </row>
        <row r="2302">
          <cell r="D2302">
            <v>800</v>
          </cell>
          <cell r="F2302" t="str">
            <v>successful</v>
          </cell>
          <cell r="R2302" t="str">
            <v>rock</v>
          </cell>
          <cell r="U2302">
            <v>14</v>
          </cell>
          <cell r="V2302" t="str">
            <v>funded</v>
          </cell>
        </row>
        <row r="2303">
          <cell r="D2303">
            <v>5000</v>
          </cell>
          <cell r="F2303" t="str">
            <v>successful</v>
          </cell>
          <cell r="R2303" t="str">
            <v>indie rock</v>
          </cell>
          <cell r="U2303">
            <v>30</v>
          </cell>
          <cell r="V2303" t="str">
            <v>funded</v>
          </cell>
        </row>
        <row r="2304">
          <cell r="D2304">
            <v>2300</v>
          </cell>
          <cell r="F2304" t="str">
            <v>successful</v>
          </cell>
          <cell r="R2304" t="str">
            <v>indie rock</v>
          </cell>
          <cell r="U2304">
            <v>33.423217592593573</v>
          </cell>
          <cell r="V2304" t="str">
            <v>funded</v>
          </cell>
        </row>
        <row r="2305">
          <cell r="D2305">
            <v>6450</v>
          </cell>
          <cell r="F2305" t="str">
            <v>successful</v>
          </cell>
          <cell r="R2305" t="str">
            <v>indie rock</v>
          </cell>
          <cell r="U2305">
            <v>40.041666666664241</v>
          </cell>
          <cell r="V2305" t="str">
            <v>funded</v>
          </cell>
        </row>
        <row r="2306">
          <cell r="D2306">
            <v>6000</v>
          </cell>
          <cell r="F2306" t="str">
            <v>successful</v>
          </cell>
          <cell r="R2306" t="str">
            <v>indie rock</v>
          </cell>
          <cell r="U2306">
            <v>41.391770833331975</v>
          </cell>
          <cell r="V2306" t="str">
            <v>funded</v>
          </cell>
        </row>
        <row r="2307">
          <cell r="D2307">
            <v>18000</v>
          </cell>
          <cell r="F2307" t="str">
            <v>successful</v>
          </cell>
          <cell r="R2307" t="str">
            <v>indie rock</v>
          </cell>
          <cell r="U2307">
            <v>25.054722222223063</v>
          </cell>
          <cell r="V2307" t="str">
            <v>funded</v>
          </cell>
        </row>
        <row r="2308">
          <cell r="D2308">
            <v>3500</v>
          </cell>
          <cell r="F2308" t="str">
            <v>successful</v>
          </cell>
          <cell r="R2308" t="str">
            <v>indie rock</v>
          </cell>
          <cell r="U2308">
            <v>30</v>
          </cell>
          <cell r="V2308" t="str">
            <v>funded</v>
          </cell>
        </row>
        <row r="2309">
          <cell r="D2309">
            <v>1964.47</v>
          </cell>
          <cell r="F2309" t="str">
            <v>successful</v>
          </cell>
          <cell r="R2309" t="str">
            <v>indie rock</v>
          </cell>
          <cell r="U2309">
            <v>29.999942129630654</v>
          </cell>
          <cell r="V2309" t="str">
            <v>funded</v>
          </cell>
        </row>
        <row r="2310">
          <cell r="D2310">
            <v>50000</v>
          </cell>
          <cell r="F2310" t="str">
            <v>successful</v>
          </cell>
          <cell r="R2310" t="str">
            <v>indie rock</v>
          </cell>
          <cell r="U2310">
            <v>28.078749999993306</v>
          </cell>
          <cell r="V2310" t="str">
            <v>funded</v>
          </cell>
        </row>
        <row r="2311">
          <cell r="D2311">
            <v>6000</v>
          </cell>
          <cell r="F2311" t="str">
            <v>successful</v>
          </cell>
          <cell r="R2311" t="str">
            <v>indie rock</v>
          </cell>
          <cell r="U2311">
            <v>35</v>
          </cell>
          <cell r="V2311" t="str">
            <v>funded</v>
          </cell>
        </row>
        <row r="2312">
          <cell r="D2312">
            <v>18500</v>
          </cell>
          <cell r="F2312" t="str">
            <v>successful</v>
          </cell>
          <cell r="R2312" t="str">
            <v>indie rock</v>
          </cell>
          <cell r="U2312">
            <v>29.958333333335759</v>
          </cell>
          <cell r="V2312" t="str">
            <v>funded</v>
          </cell>
        </row>
        <row r="2313">
          <cell r="D2313">
            <v>9000</v>
          </cell>
          <cell r="F2313" t="str">
            <v>successful</v>
          </cell>
          <cell r="R2313" t="str">
            <v>indie rock</v>
          </cell>
          <cell r="U2313">
            <v>30</v>
          </cell>
          <cell r="V2313" t="str">
            <v>funded</v>
          </cell>
        </row>
        <row r="2314">
          <cell r="D2314">
            <v>3000</v>
          </cell>
          <cell r="F2314" t="str">
            <v>successful</v>
          </cell>
          <cell r="R2314" t="str">
            <v>indie rock</v>
          </cell>
          <cell r="U2314">
            <v>31.325486111112696</v>
          </cell>
          <cell r="V2314" t="str">
            <v>funded</v>
          </cell>
        </row>
        <row r="2315">
          <cell r="D2315">
            <v>5000</v>
          </cell>
          <cell r="F2315" t="str">
            <v>successful</v>
          </cell>
          <cell r="R2315" t="str">
            <v>indie rock</v>
          </cell>
          <cell r="U2315">
            <v>30</v>
          </cell>
          <cell r="V2315" t="str">
            <v>funded</v>
          </cell>
        </row>
        <row r="2316">
          <cell r="D2316">
            <v>1200</v>
          </cell>
          <cell r="F2316" t="str">
            <v>successful</v>
          </cell>
          <cell r="R2316" t="str">
            <v>indie rock</v>
          </cell>
          <cell r="U2316">
            <v>30</v>
          </cell>
          <cell r="V2316" t="str">
            <v>funded</v>
          </cell>
        </row>
        <row r="2317">
          <cell r="D2317">
            <v>2500</v>
          </cell>
          <cell r="F2317" t="str">
            <v>successful</v>
          </cell>
          <cell r="R2317" t="str">
            <v>indie rock</v>
          </cell>
          <cell r="U2317">
            <v>30</v>
          </cell>
          <cell r="V2317" t="str">
            <v>funded</v>
          </cell>
        </row>
        <row r="2318">
          <cell r="D2318">
            <v>15000</v>
          </cell>
          <cell r="F2318" t="str">
            <v>successful</v>
          </cell>
          <cell r="R2318" t="str">
            <v>indie rock</v>
          </cell>
          <cell r="U2318">
            <v>77.041550925925549</v>
          </cell>
          <cell r="V2318" t="str">
            <v>funded</v>
          </cell>
        </row>
        <row r="2319">
          <cell r="D2319">
            <v>400</v>
          </cell>
          <cell r="F2319" t="str">
            <v>successful</v>
          </cell>
          <cell r="R2319" t="str">
            <v>indie rock</v>
          </cell>
          <cell r="U2319">
            <v>31.666099537040282</v>
          </cell>
          <cell r="V2319" t="str">
            <v>funded</v>
          </cell>
        </row>
        <row r="2320">
          <cell r="D2320">
            <v>5000</v>
          </cell>
          <cell r="F2320" t="str">
            <v>successful</v>
          </cell>
          <cell r="R2320" t="str">
            <v>indie rock</v>
          </cell>
          <cell r="U2320">
            <v>31.522291666668025</v>
          </cell>
          <cell r="V2320" t="str">
            <v>funded</v>
          </cell>
        </row>
        <row r="2321">
          <cell r="D2321">
            <v>3000</v>
          </cell>
          <cell r="F2321" t="str">
            <v>successful</v>
          </cell>
          <cell r="R2321" t="str">
            <v>indie rock</v>
          </cell>
          <cell r="U2321">
            <v>30</v>
          </cell>
          <cell r="V2321" t="str">
            <v>funded</v>
          </cell>
        </row>
        <row r="2322">
          <cell r="D2322">
            <v>5000</v>
          </cell>
          <cell r="F2322" t="str">
            <v>successful</v>
          </cell>
          <cell r="R2322" t="str">
            <v>indie rock</v>
          </cell>
          <cell r="U2322">
            <v>34.958333333335759</v>
          </cell>
          <cell r="V2322" t="str">
            <v>funded</v>
          </cell>
        </row>
        <row r="2323">
          <cell r="D2323">
            <v>10557</v>
          </cell>
          <cell r="F2323" t="str">
            <v>live</v>
          </cell>
          <cell r="R2323" t="str">
            <v>small batch</v>
          </cell>
          <cell r="U2323">
            <v>29.958333333328483</v>
          </cell>
          <cell r="V2323" t="str">
            <v>underfunded</v>
          </cell>
        </row>
        <row r="2324">
          <cell r="D2324">
            <v>2700</v>
          </cell>
          <cell r="F2324" t="str">
            <v>live</v>
          </cell>
          <cell r="R2324" t="str">
            <v>small batch</v>
          </cell>
          <cell r="U2324">
            <v>29.958333333328483</v>
          </cell>
          <cell r="V2324" t="str">
            <v>underfunded</v>
          </cell>
        </row>
        <row r="2325">
          <cell r="D2325">
            <v>250</v>
          </cell>
          <cell r="F2325" t="str">
            <v>live</v>
          </cell>
          <cell r="R2325" t="str">
            <v>small batch</v>
          </cell>
          <cell r="U2325">
            <v>7</v>
          </cell>
          <cell r="V2325" t="str">
            <v>underfunded</v>
          </cell>
        </row>
        <row r="2326">
          <cell r="D2326">
            <v>7500</v>
          </cell>
          <cell r="F2326" t="str">
            <v>live</v>
          </cell>
          <cell r="R2326" t="str">
            <v>small batch</v>
          </cell>
          <cell r="U2326">
            <v>29.958333333328483</v>
          </cell>
          <cell r="V2326" t="str">
            <v>underfunded</v>
          </cell>
        </row>
        <row r="2327">
          <cell r="D2327">
            <v>1000</v>
          </cell>
          <cell r="F2327" t="str">
            <v>live</v>
          </cell>
          <cell r="R2327" t="str">
            <v>small batch</v>
          </cell>
          <cell r="U2327">
            <v>29.958333333335759</v>
          </cell>
          <cell r="V2327" t="str">
            <v>underfunded</v>
          </cell>
        </row>
        <row r="2328">
          <cell r="D2328">
            <v>15000</v>
          </cell>
          <cell r="F2328" t="str">
            <v>live</v>
          </cell>
          <cell r="R2328" t="str">
            <v>small batch</v>
          </cell>
          <cell r="U2328">
            <v>51.674212962956517</v>
          </cell>
          <cell r="V2328" t="str">
            <v>underfunded</v>
          </cell>
        </row>
        <row r="2329">
          <cell r="D2329">
            <v>35000</v>
          </cell>
          <cell r="F2329" t="str">
            <v>successful</v>
          </cell>
          <cell r="R2329" t="str">
            <v>small batch</v>
          </cell>
          <cell r="U2329">
            <v>35</v>
          </cell>
          <cell r="V2329" t="str">
            <v>funded</v>
          </cell>
        </row>
        <row r="2330">
          <cell r="D2330">
            <v>10000</v>
          </cell>
          <cell r="F2330" t="str">
            <v>successful</v>
          </cell>
          <cell r="R2330" t="str">
            <v>small batch</v>
          </cell>
          <cell r="U2330">
            <v>30</v>
          </cell>
          <cell r="V2330" t="str">
            <v>funded</v>
          </cell>
        </row>
        <row r="2331">
          <cell r="D2331">
            <v>25000</v>
          </cell>
          <cell r="F2331" t="str">
            <v>successful</v>
          </cell>
          <cell r="R2331" t="str">
            <v>small batch</v>
          </cell>
          <cell r="U2331">
            <v>30</v>
          </cell>
          <cell r="V2331" t="str">
            <v>funded</v>
          </cell>
        </row>
        <row r="2332">
          <cell r="D2332">
            <v>35000</v>
          </cell>
          <cell r="F2332" t="str">
            <v>successful</v>
          </cell>
          <cell r="R2332" t="str">
            <v>small batch</v>
          </cell>
          <cell r="U2332">
            <v>30.100196759260143</v>
          </cell>
          <cell r="V2332" t="str">
            <v>funded</v>
          </cell>
        </row>
        <row r="2333">
          <cell r="D2333">
            <v>8000</v>
          </cell>
          <cell r="F2333" t="str">
            <v>successful</v>
          </cell>
          <cell r="R2333" t="str">
            <v>small batch</v>
          </cell>
          <cell r="U2333">
            <v>30</v>
          </cell>
          <cell r="V2333" t="str">
            <v>funded</v>
          </cell>
        </row>
        <row r="2334">
          <cell r="D2334">
            <v>25000</v>
          </cell>
          <cell r="F2334" t="str">
            <v>successful</v>
          </cell>
          <cell r="R2334" t="str">
            <v>small batch</v>
          </cell>
          <cell r="U2334">
            <v>30</v>
          </cell>
          <cell r="V2334" t="str">
            <v>funded</v>
          </cell>
        </row>
        <row r="2335">
          <cell r="D2335">
            <v>600</v>
          </cell>
          <cell r="F2335" t="str">
            <v>successful</v>
          </cell>
          <cell r="R2335" t="str">
            <v>small batch</v>
          </cell>
          <cell r="U2335">
            <v>21.092708333329938</v>
          </cell>
          <cell r="V2335" t="str">
            <v>funded</v>
          </cell>
        </row>
        <row r="2336">
          <cell r="D2336">
            <v>4000</v>
          </cell>
          <cell r="F2336" t="str">
            <v>successful</v>
          </cell>
          <cell r="R2336" t="str">
            <v>small batch</v>
          </cell>
          <cell r="U2336">
            <v>30.061828703706851</v>
          </cell>
          <cell r="V2336" t="str">
            <v>funded</v>
          </cell>
        </row>
        <row r="2337">
          <cell r="D2337">
            <v>25000</v>
          </cell>
          <cell r="F2337" t="str">
            <v>successful</v>
          </cell>
          <cell r="R2337" t="str">
            <v>small batch</v>
          </cell>
          <cell r="U2337">
            <v>30</v>
          </cell>
          <cell r="V2337" t="str">
            <v>funded</v>
          </cell>
        </row>
        <row r="2338">
          <cell r="D2338">
            <v>20000</v>
          </cell>
          <cell r="F2338" t="str">
            <v>successful</v>
          </cell>
          <cell r="R2338" t="str">
            <v>small batch</v>
          </cell>
          <cell r="U2338">
            <v>40</v>
          </cell>
          <cell r="V2338" t="str">
            <v>funded</v>
          </cell>
        </row>
        <row r="2339">
          <cell r="D2339">
            <v>12000</v>
          </cell>
          <cell r="F2339" t="str">
            <v>successful</v>
          </cell>
          <cell r="R2339" t="str">
            <v>small batch</v>
          </cell>
          <cell r="U2339">
            <v>30</v>
          </cell>
          <cell r="V2339" t="str">
            <v>funded</v>
          </cell>
        </row>
        <row r="2340">
          <cell r="D2340">
            <v>15000</v>
          </cell>
          <cell r="F2340" t="str">
            <v>successful</v>
          </cell>
          <cell r="R2340" t="str">
            <v>small batch</v>
          </cell>
          <cell r="U2340">
            <v>30</v>
          </cell>
          <cell r="V2340" t="str">
            <v>funded</v>
          </cell>
        </row>
        <row r="2341">
          <cell r="D2341">
            <v>25000</v>
          </cell>
          <cell r="F2341" t="str">
            <v>successful</v>
          </cell>
          <cell r="R2341" t="str">
            <v>small batch</v>
          </cell>
          <cell r="U2341">
            <v>30.532766203708888</v>
          </cell>
          <cell r="V2341" t="str">
            <v>funded</v>
          </cell>
        </row>
        <row r="2342">
          <cell r="D2342">
            <v>40000</v>
          </cell>
          <cell r="F2342" t="str">
            <v>successful</v>
          </cell>
          <cell r="R2342" t="str">
            <v>small batch</v>
          </cell>
          <cell r="U2342">
            <v>30</v>
          </cell>
          <cell r="V2342" t="str">
            <v>funded</v>
          </cell>
        </row>
        <row r="2343">
          <cell r="D2343">
            <v>5000</v>
          </cell>
          <cell r="F2343" t="str">
            <v>canceled</v>
          </cell>
          <cell r="R2343" t="str">
            <v>web</v>
          </cell>
          <cell r="U2343">
            <v>30</v>
          </cell>
          <cell r="V2343" t="str">
            <v>underfunded</v>
          </cell>
        </row>
        <row r="2344">
          <cell r="D2344">
            <v>5500</v>
          </cell>
          <cell r="F2344" t="str">
            <v>canceled</v>
          </cell>
          <cell r="R2344" t="str">
            <v>web</v>
          </cell>
          <cell r="U2344">
            <v>20.506134259259852</v>
          </cell>
          <cell r="V2344" t="str">
            <v>underfunded</v>
          </cell>
        </row>
        <row r="2345">
          <cell r="D2345">
            <v>10000</v>
          </cell>
          <cell r="F2345" t="str">
            <v>canceled</v>
          </cell>
          <cell r="R2345" t="str">
            <v>web</v>
          </cell>
          <cell r="U2345">
            <v>49.999016203699284</v>
          </cell>
          <cell r="V2345" t="str">
            <v>underfunded</v>
          </cell>
        </row>
        <row r="2346">
          <cell r="D2346">
            <v>1000</v>
          </cell>
          <cell r="F2346" t="str">
            <v>canceled</v>
          </cell>
          <cell r="R2346" t="str">
            <v>web</v>
          </cell>
          <cell r="U2346">
            <v>30</v>
          </cell>
          <cell r="V2346" t="str">
            <v>underfunded</v>
          </cell>
        </row>
        <row r="2347">
          <cell r="D2347">
            <v>3000</v>
          </cell>
          <cell r="F2347" t="str">
            <v>canceled</v>
          </cell>
          <cell r="R2347" t="str">
            <v>web</v>
          </cell>
          <cell r="U2347">
            <v>34.983611111107166</v>
          </cell>
          <cell r="V2347" t="str">
            <v>underfunded</v>
          </cell>
        </row>
        <row r="2348">
          <cell r="D2348">
            <v>60000</v>
          </cell>
          <cell r="F2348" t="str">
            <v>canceled</v>
          </cell>
          <cell r="R2348" t="str">
            <v>web</v>
          </cell>
          <cell r="U2348">
            <v>45</v>
          </cell>
          <cell r="V2348" t="str">
            <v>underfunded</v>
          </cell>
        </row>
        <row r="2349">
          <cell r="D2349">
            <v>1000</v>
          </cell>
          <cell r="F2349" t="str">
            <v>canceled</v>
          </cell>
          <cell r="R2349" t="str">
            <v>web</v>
          </cell>
          <cell r="U2349">
            <v>30</v>
          </cell>
          <cell r="V2349" t="str">
            <v>underfunded</v>
          </cell>
        </row>
        <row r="2350">
          <cell r="D2350">
            <v>70000</v>
          </cell>
          <cell r="F2350" t="str">
            <v>canceled</v>
          </cell>
          <cell r="R2350" t="str">
            <v>web</v>
          </cell>
          <cell r="U2350">
            <v>60</v>
          </cell>
          <cell r="V2350" t="str">
            <v>underfunded</v>
          </cell>
        </row>
        <row r="2351">
          <cell r="D2351">
            <v>474900</v>
          </cell>
          <cell r="F2351" t="str">
            <v>canceled</v>
          </cell>
          <cell r="R2351" t="str">
            <v>web</v>
          </cell>
          <cell r="U2351">
            <v>29</v>
          </cell>
          <cell r="V2351" t="str">
            <v>underfunded</v>
          </cell>
        </row>
        <row r="2352">
          <cell r="D2352">
            <v>50000</v>
          </cell>
          <cell r="F2352" t="str">
            <v>canceled</v>
          </cell>
          <cell r="R2352" t="str">
            <v>web</v>
          </cell>
          <cell r="U2352">
            <v>30</v>
          </cell>
          <cell r="V2352" t="str">
            <v>underfunded</v>
          </cell>
        </row>
        <row r="2353">
          <cell r="D2353">
            <v>18900</v>
          </cell>
          <cell r="F2353" t="str">
            <v>canceled</v>
          </cell>
          <cell r="R2353" t="str">
            <v>web</v>
          </cell>
          <cell r="U2353">
            <v>30</v>
          </cell>
          <cell r="V2353" t="str">
            <v>underfunded</v>
          </cell>
        </row>
        <row r="2354">
          <cell r="D2354">
            <v>2000</v>
          </cell>
          <cell r="F2354" t="str">
            <v>canceled</v>
          </cell>
          <cell r="R2354" t="str">
            <v>web</v>
          </cell>
          <cell r="U2354">
            <v>60</v>
          </cell>
          <cell r="V2354" t="str">
            <v>underfunded</v>
          </cell>
        </row>
        <row r="2355">
          <cell r="D2355">
            <v>1000</v>
          </cell>
          <cell r="F2355" t="str">
            <v>canceled</v>
          </cell>
          <cell r="R2355" t="str">
            <v>web</v>
          </cell>
          <cell r="U2355">
            <v>12</v>
          </cell>
          <cell r="V2355" t="str">
            <v>underfunded</v>
          </cell>
        </row>
        <row r="2356">
          <cell r="D2356">
            <v>35000</v>
          </cell>
          <cell r="F2356" t="str">
            <v>canceled</v>
          </cell>
          <cell r="R2356" t="str">
            <v>web</v>
          </cell>
          <cell r="U2356">
            <v>60</v>
          </cell>
          <cell r="V2356" t="str">
            <v>underfunded</v>
          </cell>
        </row>
        <row r="2357">
          <cell r="D2357">
            <v>8000</v>
          </cell>
          <cell r="F2357" t="str">
            <v>canceled</v>
          </cell>
          <cell r="R2357" t="str">
            <v>web</v>
          </cell>
          <cell r="U2357">
            <v>30</v>
          </cell>
          <cell r="V2357" t="str">
            <v>underfunded</v>
          </cell>
        </row>
        <row r="2358">
          <cell r="D2358">
            <v>10000</v>
          </cell>
          <cell r="F2358" t="str">
            <v>canceled</v>
          </cell>
          <cell r="R2358" t="str">
            <v>web</v>
          </cell>
          <cell r="U2358">
            <v>30</v>
          </cell>
          <cell r="V2358" t="str">
            <v>underfunded</v>
          </cell>
        </row>
        <row r="2359">
          <cell r="D2359">
            <v>27000</v>
          </cell>
          <cell r="F2359" t="str">
            <v>canceled</v>
          </cell>
          <cell r="R2359" t="str">
            <v>web</v>
          </cell>
          <cell r="U2359">
            <v>30</v>
          </cell>
          <cell r="V2359" t="str">
            <v>underfunded</v>
          </cell>
        </row>
        <row r="2360">
          <cell r="D2360">
            <v>1500</v>
          </cell>
          <cell r="F2360" t="str">
            <v>canceled</v>
          </cell>
          <cell r="R2360" t="str">
            <v>web</v>
          </cell>
          <cell r="U2360">
            <v>56.096111111110076</v>
          </cell>
          <cell r="V2360" t="str">
            <v>underfunded</v>
          </cell>
        </row>
        <row r="2361">
          <cell r="D2361">
            <v>7500</v>
          </cell>
          <cell r="F2361" t="str">
            <v>canceled</v>
          </cell>
          <cell r="R2361" t="str">
            <v>web</v>
          </cell>
          <cell r="U2361">
            <v>60</v>
          </cell>
          <cell r="V2361" t="str">
            <v>underfunded</v>
          </cell>
        </row>
        <row r="2362">
          <cell r="D2362">
            <v>5000</v>
          </cell>
          <cell r="F2362" t="str">
            <v>canceled</v>
          </cell>
          <cell r="R2362" t="str">
            <v>web</v>
          </cell>
          <cell r="U2362">
            <v>30</v>
          </cell>
          <cell r="V2362" t="str">
            <v>underfunded</v>
          </cell>
        </row>
        <row r="2363">
          <cell r="D2363">
            <v>200</v>
          </cell>
          <cell r="F2363" t="str">
            <v>canceled</v>
          </cell>
          <cell r="R2363" t="str">
            <v>web</v>
          </cell>
          <cell r="U2363">
            <v>24.057777777779847</v>
          </cell>
          <cell r="V2363" t="str">
            <v>underfunded</v>
          </cell>
        </row>
        <row r="2364">
          <cell r="D2364">
            <v>420</v>
          </cell>
          <cell r="F2364" t="str">
            <v>canceled</v>
          </cell>
          <cell r="R2364" t="str">
            <v>web</v>
          </cell>
          <cell r="U2364">
            <v>30</v>
          </cell>
          <cell r="V2364" t="str">
            <v>underfunded</v>
          </cell>
        </row>
        <row r="2365">
          <cell r="D2365">
            <v>175000</v>
          </cell>
          <cell r="F2365" t="str">
            <v>canceled</v>
          </cell>
          <cell r="R2365" t="str">
            <v>web</v>
          </cell>
          <cell r="U2365">
            <v>45</v>
          </cell>
          <cell r="V2365" t="str">
            <v>underfunded</v>
          </cell>
        </row>
        <row r="2366">
          <cell r="D2366">
            <v>128</v>
          </cell>
          <cell r="F2366" t="str">
            <v>canceled</v>
          </cell>
          <cell r="R2366" t="str">
            <v>web</v>
          </cell>
          <cell r="U2366">
            <v>55</v>
          </cell>
          <cell r="V2366" t="str">
            <v>underfunded</v>
          </cell>
        </row>
        <row r="2367">
          <cell r="D2367">
            <v>1000</v>
          </cell>
          <cell r="F2367" t="str">
            <v>canceled</v>
          </cell>
          <cell r="R2367" t="str">
            <v>web</v>
          </cell>
          <cell r="U2367">
            <v>40.221932870364981</v>
          </cell>
          <cell r="V2367" t="str">
            <v>underfunded</v>
          </cell>
        </row>
        <row r="2368">
          <cell r="D2368">
            <v>25000</v>
          </cell>
          <cell r="F2368" t="str">
            <v>canceled</v>
          </cell>
          <cell r="R2368" t="str">
            <v>web</v>
          </cell>
          <cell r="U2368">
            <v>30</v>
          </cell>
          <cell r="V2368" t="str">
            <v>underfunded</v>
          </cell>
        </row>
        <row r="2369">
          <cell r="D2369">
            <v>50000</v>
          </cell>
          <cell r="F2369" t="str">
            <v>canceled</v>
          </cell>
          <cell r="R2369" t="str">
            <v>web</v>
          </cell>
          <cell r="U2369">
            <v>59.958333333335759</v>
          </cell>
          <cell r="V2369" t="str">
            <v>underfunded</v>
          </cell>
        </row>
        <row r="2370">
          <cell r="D2370">
            <v>40000</v>
          </cell>
          <cell r="F2370" t="str">
            <v>canceled</v>
          </cell>
          <cell r="R2370" t="str">
            <v>web</v>
          </cell>
          <cell r="U2370">
            <v>44.958333333343035</v>
          </cell>
          <cell r="V2370" t="str">
            <v>underfunded</v>
          </cell>
        </row>
        <row r="2371">
          <cell r="D2371">
            <v>25000</v>
          </cell>
          <cell r="F2371" t="str">
            <v>canceled</v>
          </cell>
          <cell r="R2371" t="str">
            <v>web</v>
          </cell>
          <cell r="U2371">
            <v>30</v>
          </cell>
          <cell r="V2371" t="str">
            <v>underfunded</v>
          </cell>
        </row>
        <row r="2372">
          <cell r="D2372">
            <v>25000</v>
          </cell>
          <cell r="F2372" t="str">
            <v>canceled</v>
          </cell>
          <cell r="R2372" t="str">
            <v>web</v>
          </cell>
          <cell r="U2372">
            <v>30</v>
          </cell>
          <cell r="V2372" t="str">
            <v>underfunded</v>
          </cell>
        </row>
        <row r="2373">
          <cell r="D2373">
            <v>2000</v>
          </cell>
          <cell r="F2373" t="str">
            <v>canceled</v>
          </cell>
          <cell r="R2373" t="str">
            <v>web</v>
          </cell>
          <cell r="U2373">
            <v>30</v>
          </cell>
          <cell r="V2373" t="str">
            <v>underfunded</v>
          </cell>
        </row>
        <row r="2374">
          <cell r="D2374">
            <v>5500</v>
          </cell>
          <cell r="F2374" t="str">
            <v>canceled</v>
          </cell>
          <cell r="R2374" t="str">
            <v>web</v>
          </cell>
          <cell r="U2374">
            <v>30</v>
          </cell>
          <cell r="V2374" t="str">
            <v>underfunded</v>
          </cell>
        </row>
        <row r="2375">
          <cell r="D2375">
            <v>850000</v>
          </cell>
          <cell r="F2375" t="str">
            <v>canceled</v>
          </cell>
          <cell r="R2375" t="str">
            <v>web</v>
          </cell>
          <cell r="U2375">
            <v>30</v>
          </cell>
          <cell r="V2375" t="str">
            <v>underfunded</v>
          </cell>
        </row>
        <row r="2376">
          <cell r="D2376">
            <v>22000</v>
          </cell>
          <cell r="F2376" t="str">
            <v>canceled</v>
          </cell>
          <cell r="R2376" t="str">
            <v>web</v>
          </cell>
          <cell r="U2376">
            <v>30</v>
          </cell>
          <cell r="V2376" t="str">
            <v>underfunded</v>
          </cell>
        </row>
        <row r="2377">
          <cell r="D2377">
            <v>10000</v>
          </cell>
          <cell r="F2377" t="str">
            <v>canceled</v>
          </cell>
          <cell r="R2377" t="str">
            <v>web</v>
          </cell>
          <cell r="U2377">
            <v>30</v>
          </cell>
          <cell r="V2377" t="str">
            <v>underfunded</v>
          </cell>
        </row>
        <row r="2378">
          <cell r="D2378">
            <v>3000</v>
          </cell>
          <cell r="F2378" t="str">
            <v>canceled</v>
          </cell>
          <cell r="R2378" t="str">
            <v>web</v>
          </cell>
          <cell r="U2378">
            <v>30</v>
          </cell>
          <cell r="V2378" t="str">
            <v>underfunded</v>
          </cell>
        </row>
        <row r="2379">
          <cell r="D2379">
            <v>2500</v>
          </cell>
          <cell r="F2379" t="str">
            <v>canceled</v>
          </cell>
          <cell r="R2379" t="str">
            <v>web</v>
          </cell>
          <cell r="U2379">
            <v>30.041666666671517</v>
          </cell>
          <cell r="V2379" t="str">
            <v>underfunded</v>
          </cell>
        </row>
        <row r="2380">
          <cell r="D2380">
            <v>110000</v>
          </cell>
          <cell r="F2380" t="str">
            <v>canceled</v>
          </cell>
          <cell r="R2380" t="str">
            <v>web</v>
          </cell>
          <cell r="U2380">
            <v>29</v>
          </cell>
          <cell r="V2380" t="str">
            <v>underfunded</v>
          </cell>
        </row>
        <row r="2381">
          <cell r="D2381">
            <v>30000</v>
          </cell>
          <cell r="F2381" t="str">
            <v>canceled</v>
          </cell>
          <cell r="R2381" t="str">
            <v>web</v>
          </cell>
          <cell r="U2381">
            <v>45</v>
          </cell>
          <cell r="V2381" t="str">
            <v>underfunded</v>
          </cell>
        </row>
        <row r="2382">
          <cell r="D2382">
            <v>15000</v>
          </cell>
          <cell r="F2382" t="str">
            <v>canceled</v>
          </cell>
          <cell r="R2382" t="str">
            <v>web</v>
          </cell>
          <cell r="U2382">
            <v>30</v>
          </cell>
          <cell r="V2382" t="str">
            <v>underfunded</v>
          </cell>
        </row>
        <row r="2383">
          <cell r="D2383">
            <v>86350</v>
          </cell>
          <cell r="F2383" t="str">
            <v>canceled</v>
          </cell>
          <cell r="R2383" t="str">
            <v>web</v>
          </cell>
          <cell r="U2383">
            <v>30</v>
          </cell>
          <cell r="V2383" t="str">
            <v>underfunded</v>
          </cell>
        </row>
        <row r="2384">
          <cell r="D2384">
            <v>3000</v>
          </cell>
          <cell r="F2384" t="str">
            <v>canceled</v>
          </cell>
          <cell r="R2384" t="str">
            <v>web</v>
          </cell>
          <cell r="U2384">
            <v>25</v>
          </cell>
          <cell r="V2384" t="str">
            <v>underfunded</v>
          </cell>
        </row>
        <row r="2385">
          <cell r="D2385">
            <v>10000</v>
          </cell>
          <cell r="F2385" t="str">
            <v>canceled</v>
          </cell>
          <cell r="R2385" t="str">
            <v>web</v>
          </cell>
          <cell r="U2385">
            <v>30</v>
          </cell>
          <cell r="V2385" t="str">
            <v>underfunded</v>
          </cell>
        </row>
        <row r="2386">
          <cell r="D2386">
            <v>1000</v>
          </cell>
          <cell r="F2386" t="str">
            <v>canceled</v>
          </cell>
          <cell r="R2386" t="str">
            <v>web</v>
          </cell>
          <cell r="U2386">
            <v>30.041666666671517</v>
          </cell>
          <cell r="V2386" t="str">
            <v>underfunded</v>
          </cell>
        </row>
        <row r="2387">
          <cell r="D2387">
            <v>65000</v>
          </cell>
          <cell r="F2387" t="str">
            <v>canceled</v>
          </cell>
          <cell r="R2387" t="str">
            <v>web</v>
          </cell>
          <cell r="U2387">
            <v>30</v>
          </cell>
          <cell r="V2387" t="str">
            <v>underfunded</v>
          </cell>
        </row>
        <row r="2388">
          <cell r="D2388">
            <v>30000</v>
          </cell>
          <cell r="F2388" t="str">
            <v>canceled</v>
          </cell>
          <cell r="R2388" t="str">
            <v>web</v>
          </cell>
          <cell r="U2388">
            <v>60</v>
          </cell>
          <cell r="V2388" t="str">
            <v>underfunded</v>
          </cell>
        </row>
        <row r="2389">
          <cell r="D2389">
            <v>150000</v>
          </cell>
          <cell r="F2389" t="str">
            <v>canceled</v>
          </cell>
          <cell r="R2389" t="str">
            <v>web</v>
          </cell>
          <cell r="U2389">
            <v>45</v>
          </cell>
          <cell r="V2389" t="str">
            <v>underfunded</v>
          </cell>
        </row>
        <row r="2390">
          <cell r="D2390">
            <v>37000</v>
          </cell>
          <cell r="F2390" t="str">
            <v>canceled</v>
          </cell>
          <cell r="R2390" t="str">
            <v>web</v>
          </cell>
          <cell r="U2390">
            <v>29.958113425920601</v>
          </cell>
          <cell r="V2390" t="str">
            <v>underfunded</v>
          </cell>
        </row>
        <row r="2391">
          <cell r="D2391">
            <v>16000</v>
          </cell>
          <cell r="F2391" t="str">
            <v>canceled</v>
          </cell>
          <cell r="R2391" t="str">
            <v>web</v>
          </cell>
          <cell r="U2391">
            <v>31.262592592596775</v>
          </cell>
          <cell r="V2391" t="str">
            <v>underfunded</v>
          </cell>
        </row>
        <row r="2392">
          <cell r="D2392">
            <v>510000</v>
          </cell>
          <cell r="F2392" t="str">
            <v>canceled</v>
          </cell>
          <cell r="R2392" t="str">
            <v>web</v>
          </cell>
          <cell r="U2392">
            <v>40</v>
          </cell>
          <cell r="V2392" t="str">
            <v>underfunded</v>
          </cell>
        </row>
        <row r="2393">
          <cell r="D2393">
            <v>20000</v>
          </cell>
          <cell r="F2393" t="str">
            <v>canceled</v>
          </cell>
          <cell r="R2393" t="str">
            <v>web</v>
          </cell>
          <cell r="U2393">
            <v>29.958333333343035</v>
          </cell>
          <cell r="V2393" t="str">
            <v>underfunded</v>
          </cell>
        </row>
        <row r="2394">
          <cell r="D2394">
            <v>4200</v>
          </cell>
          <cell r="F2394" t="str">
            <v>canceled</v>
          </cell>
          <cell r="R2394" t="str">
            <v>web</v>
          </cell>
          <cell r="U2394">
            <v>30</v>
          </cell>
          <cell r="V2394" t="str">
            <v>underfunded</v>
          </cell>
        </row>
        <row r="2395">
          <cell r="D2395">
            <v>100000</v>
          </cell>
          <cell r="F2395" t="str">
            <v>canceled</v>
          </cell>
          <cell r="R2395" t="str">
            <v>web</v>
          </cell>
          <cell r="U2395">
            <v>30</v>
          </cell>
          <cell r="V2395" t="str">
            <v>underfunded</v>
          </cell>
        </row>
        <row r="2396">
          <cell r="D2396">
            <v>5000</v>
          </cell>
          <cell r="F2396" t="str">
            <v>canceled</v>
          </cell>
          <cell r="R2396" t="str">
            <v>web</v>
          </cell>
          <cell r="U2396">
            <v>30</v>
          </cell>
          <cell r="V2396" t="str">
            <v>underfunded</v>
          </cell>
        </row>
        <row r="2397">
          <cell r="D2397">
            <v>33000</v>
          </cell>
          <cell r="F2397" t="str">
            <v>canceled</v>
          </cell>
          <cell r="R2397" t="str">
            <v>web</v>
          </cell>
          <cell r="U2397">
            <v>28.251539351847896</v>
          </cell>
          <cell r="V2397" t="str">
            <v>underfunded</v>
          </cell>
        </row>
        <row r="2398">
          <cell r="D2398">
            <v>5000</v>
          </cell>
          <cell r="F2398" t="str">
            <v>canceled</v>
          </cell>
          <cell r="R2398" t="str">
            <v>web</v>
          </cell>
          <cell r="U2398">
            <v>30</v>
          </cell>
          <cell r="V2398" t="str">
            <v>underfunded</v>
          </cell>
        </row>
        <row r="2399">
          <cell r="D2399">
            <v>124000</v>
          </cell>
          <cell r="F2399" t="str">
            <v>canceled</v>
          </cell>
          <cell r="R2399" t="str">
            <v>web</v>
          </cell>
          <cell r="U2399">
            <v>30</v>
          </cell>
          <cell r="V2399" t="str">
            <v>underfunded</v>
          </cell>
        </row>
        <row r="2400">
          <cell r="D2400">
            <v>4000</v>
          </cell>
          <cell r="F2400" t="str">
            <v>canceled</v>
          </cell>
          <cell r="R2400" t="str">
            <v>web</v>
          </cell>
          <cell r="U2400">
            <v>30</v>
          </cell>
          <cell r="V2400" t="str">
            <v>underfunded</v>
          </cell>
        </row>
        <row r="2401">
          <cell r="D2401">
            <v>13000</v>
          </cell>
          <cell r="F2401" t="str">
            <v>canceled</v>
          </cell>
          <cell r="R2401" t="str">
            <v>web</v>
          </cell>
          <cell r="U2401">
            <v>35</v>
          </cell>
          <cell r="V2401" t="str">
            <v>underfunded</v>
          </cell>
        </row>
        <row r="2402">
          <cell r="D2402">
            <v>50000</v>
          </cell>
          <cell r="F2402" t="str">
            <v>canceled</v>
          </cell>
          <cell r="R2402" t="str">
            <v>web</v>
          </cell>
          <cell r="U2402">
            <v>30</v>
          </cell>
          <cell r="V2402" t="str">
            <v>underfunded</v>
          </cell>
        </row>
        <row r="2403">
          <cell r="D2403">
            <v>28000</v>
          </cell>
          <cell r="F2403" t="str">
            <v>failed</v>
          </cell>
          <cell r="R2403" t="str">
            <v>food trucks</v>
          </cell>
          <cell r="U2403">
            <v>60</v>
          </cell>
          <cell r="V2403" t="str">
            <v>underfunded</v>
          </cell>
        </row>
        <row r="2404">
          <cell r="D2404">
            <v>12000</v>
          </cell>
          <cell r="F2404" t="str">
            <v>failed</v>
          </cell>
          <cell r="R2404" t="str">
            <v>food trucks</v>
          </cell>
          <cell r="U2404">
            <v>30</v>
          </cell>
          <cell r="V2404" t="str">
            <v>underfunded</v>
          </cell>
        </row>
        <row r="2405">
          <cell r="D2405">
            <v>1200</v>
          </cell>
          <cell r="F2405" t="str">
            <v>failed</v>
          </cell>
          <cell r="R2405" t="str">
            <v>food trucks</v>
          </cell>
          <cell r="U2405">
            <v>59.958333333335759</v>
          </cell>
          <cell r="V2405" t="str">
            <v>underfunded</v>
          </cell>
        </row>
        <row r="2406">
          <cell r="D2406">
            <v>15000</v>
          </cell>
          <cell r="F2406" t="str">
            <v>failed</v>
          </cell>
          <cell r="R2406" t="str">
            <v>food trucks</v>
          </cell>
          <cell r="U2406">
            <v>30</v>
          </cell>
          <cell r="V2406" t="str">
            <v>underfunded</v>
          </cell>
        </row>
        <row r="2407">
          <cell r="D2407">
            <v>5000</v>
          </cell>
          <cell r="F2407" t="str">
            <v>failed</v>
          </cell>
          <cell r="R2407" t="str">
            <v>food trucks</v>
          </cell>
          <cell r="U2407">
            <v>21</v>
          </cell>
          <cell r="V2407" t="str">
            <v>underfunded</v>
          </cell>
        </row>
        <row r="2408">
          <cell r="D2408">
            <v>3250</v>
          </cell>
          <cell r="F2408" t="str">
            <v>failed</v>
          </cell>
          <cell r="R2408" t="str">
            <v>food trucks</v>
          </cell>
          <cell r="U2408">
            <v>40</v>
          </cell>
          <cell r="V2408" t="str">
            <v>underfunded</v>
          </cell>
        </row>
        <row r="2409">
          <cell r="D2409">
            <v>22000</v>
          </cell>
          <cell r="F2409" t="str">
            <v>failed</v>
          </cell>
          <cell r="R2409" t="str">
            <v>food trucks</v>
          </cell>
          <cell r="U2409">
            <v>22.674444444448454</v>
          </cell>
          <cell r="V2409" t="str">
            <v>underfunded</v>
          </cell>
        </row>
        <row r="2410">
          <cell r="D2410">
            <v>15000</v>
          </cell>
          <cell r="F2410" t="str">
            <v>failed</v>
          </cell>
          <cell r="R2410" t="str">
            <v>food trucks</v>
          </cell>
          <cell r="U2410">
            <v>30.041666666671517</v>
          </cell>
          <cell r="V2410" t="str">
            <v>underfunded</v>
          </cell>
        </row>
        <row r="2411">
          <cell r="D2411">
            <v>25000</v>
          </cell>
          <cell r="F2411" t="str">
            <v>failed</v>
          </cell>
          <cell r="R2411" t="str">
            <v>food trucks</v>
          </cell>
          <cell r="U2411">
            <v>30</v>
          </cell>
          <cell r="V2411" t="str">
            <v>underfunded</v>
          </cell>
        </row>
        <row r="2412">
          <cell r="D2412">
            <v>15000</v>
          </cell>
          <cell r="F2412" t="str">
            <v>failed</v>
          </cell>
          <cell r="R2412" t="str">
            <v>food trucks</v>
          </cell>
          <cell r="U2412">
            <v>30</v>
          </cell>
          <cell r="V2412" t="str">
            <v>underfunded</v>
          </cell>
        </row>
        <row r="2413">
          <cell r="D2413">
            <v>25000</v>
          </cell>
          <cell r="F2413" t="str">
            <v>failed</v>
          </cell>
          <cell r="R2413" t="str">
            <v>food trucks</v>
          </cell>
          <cell r="U2413">
            <v>30</v>
          </cell>
          <cell r="V2413" t="str">
            <v>underfunded</v>
          </cell>
        </row>
        <row r="2414">
          <cell r="D2414">
            <v>8000</v>
          </cell>
          <cell r="F2414" t="str">
            <v>failed</v>
          </cell>
          <cell r="R2414" t="str">
            <v>food trucks</v>
          </cell>
          <cell r="U2414">
            <v>45.041666666671517</v>
          </cell>
          <cell r="V2414" t="str">
            <v>underfunded</v>
          </cell>
        </row>
        <row r="2415">
          <cell r="D2415">
            <v>3000</v>
          </cell>
          <cell r="F2415" t="str">
            <v>failed</v>
          </cell>
          <cell r="R2415" t="str">
            <v>food trucks</v>
          </cell>
          <cell r="U2415">
            <v>30.869421296294604</v>
          </cell>
          <cell r="V2415" t="str">
            <v>underfunded</v>
          </cell>
        </row>
        <row r="2416">
          <cell r="D2416">
            <v>15000</v>
          </cell>
          <cell r="F2416" t="str">
            <v>failed</v>
          </cell>
          <cell r="R2416" t="str">
            <v>food trucks</v>
          </cell>
          <cell r="U2416">
            <v>39.470833333340124</v>
          </cell>
          <cell r="V2416" t="str">
            <v>underfunded</v>
          </cell>
        </row>
        <row r="2417">
          <cell r="D2417">
            <v>60000</v>
          </cell>
          <cell r="F2417" t="str">
            <v>failed</v>
          </cell>
          <cell r="R2417" t="str">
            <v>food trucks</v>
          </cell>
          <cell r="U2417">
            <v>30</v>
          </cell>
          <cell r="V2417" t="str">
            <v>underfunded</v>
          </cell>
        </row>
        <row r="2418">
          <cell r="D2418">
            <v>20000</v>
          </cell>
          <cell r="F2418" t="str">
            <v>failed</v>
          </cell>
          <cell r="R2418" t="str">
            <v>food trucks</v>
          </cell>
          <cell r="U2418">
            <v>57.887233796296641</v>
          </cell>
          <cell r="V2418" t="str">
            <v>underfunded</v>
          </cell>
        </row>
        <row r="2419">
          <cell r="D2419">
            <v>1000</v>
          </cell>
          <cell r="F2419" t="str">
            <v>failed</v>
          </cell>
          <cell r="R2419" t="str">
            <v>food trucks</v>
          </cell>
          <cell r="U2419">
            <v>30</v>
          </cell>
          <cell r="V2419" t="str">
            <v>underfunded</v>
          </cell>
        </row>
        <row r="2420">
          <cell r="D2420">
            <v>25000</v>
          </cell>
          <cell r="F2420" t="str">
            <v>failed</v>
          </cell>
          <cell r="R2420" t="str">
            <v>food trucks</v>
          </cell>
          <cell r="U2420">
            <v>59.958333333343035</v>
          </cell>
          <cell r="V2420" t="str">
            <v>underfunded</v>
          </cell>
        </row>
        <row r="2421">
          <cell r="D2421">
            <v>3000</v>
          </cell>
          <cell r="F2421" t="str">
            <v>failed</v>
          </cell>
          <cell r="R2421" t="str">
            <v>food trucks</v>
          </cell>
          <cell r="U2421">
            <v>60</v>
          </cell>
          <cell r="V2421" t="str">
            <v>underfunded</v>
          </cell>
        </row>
        <row r="2422">
          <cell r="D2422">
            <v>16870</v>
          </cell>
          <cell r="F2422" t="str">
            <v>failed</v>
          </cell>
          <cell r="R2422" t="str">
            <v>food trucks</v>
          </cell>
          <cell r="U2422">
            <v>60.041666666664241</v>
          </cell>
          <cell r="V2422" t="str">
            <v>underfunded</v>
          </cell>
        </row>
        <row r="2423">
          <cell r="D2423">
            <v>6000</v>
          </cell>
          <cell r="F2423" t="str">
            <v>failed</v>
          </cell>
          <cell r="R2423" t="str">
            <v>food trucks</v>
          </cell>
          <cell r="U2423">
            <v>30</v>
          </cell>
          <cell r="V2423" t="str">
            <v>underfunded</v>
          </cell>
        </row>
        <row r="2424">
          <cell r="D2424">
            <v>500</v>
          </cell>
          <cell r="F2424" t="str">
            <v>failed</v>
          </cell>
          <cell r="R2424" t="str">
            <v>food trucks</v>
          </cell>
          <cell r="U2424">
            <v>29.958333333343035</v>
          </cell>
          <cell r="V2424" t="str">
            <v>underfunded</v>
          </cell>
        </row>
        <row r="2425">
          <cell r="D2425">
            <v>60000</v>
          </cell>
          <cell r="F2425" t="str">
            <v>failed</v>
          </cell>
          <cell r="R2425" t="str">
            <v>food trucks</v>
          </cell>
          <cell r="U2425">
            <v>30</v>
          </cell>
          <cell r="V2425" t="str">
            <v>underfunded</v>
          </cell>
        </row>
        <row r="2426">
          <cell r="D2426">
            <v>25000</v>
          </cell>
          <cell r="F2426" t="str">
            <v>failed</v>
          </cell>
          <cell r="R2426" t="str">
            <v>food trucks</v>
          </cell>
          <cell r="U2426">
            <v>30</v>
          </cell>
          <cell r="V2426" t="str">
            <v>underfunded</v>
          </cell>
        </row>
        <row r="2427">
          <cell r="D2427">
            <v>3500</v>
          </cell>
          <cell r="F2427" t="str">
            <v>failed</v>
          </cell>
          <cell r="R2427" t="str">
            <v>food trucks</v>
          </cell>
          <cell r="U2427">
            <v>15.005682870367309</v>
          </cell>
          <cell r="V2427" t="str">
            <v>underfunded</v>
          </cell>
        </row>
        <row r="2428">
          <cell r="D2428">
            <v>20000</v>
          </cell>
          <cell r="F2428" t="str">
            <v>failed</v>
          </cell>
          <cell r="R2428" t="str">
            <v>food trucks</v>
          </cell>
          <cell r="U2428">
            <v>60</v>
          </cell>
          <cell r="V2428" t="str">
            <v>underfunded</v>
          </cell>
        </row>
        <row r="2429">
          <cell r="D2429">
            <v>50000</v>
          </cell>
          <cell r="F2429" t="str">
            <v>failed</v>
          </cell>
          <cell r="R2429" t="str">
            <v>food trucks</v>
          </cell>
          <cell r="U2429">
            <v>39.958333333343035</v>
          </cell>
          <cell r="V2429" t="str">
            <v>underfunded</v>
          </cell>
        </row>
        <row r="2430">
          <cell r="D2430">
            <v>35000</v>
          </cell>
          <cell r="F2430" t="str">
            <v>failed</v>
          </cell>
          <cell r="R2430" t="str">
            <v>food trucks</v>
          </cell>
          <cell r="U2430">
            <v>29.958333333328483</v>
          </cell>
          <cell r="V2430" t="str">
            <v>underfunded</v>
          </cell>
        </row>
        <row r="2431">
          <cell r="D2431">
            <v>140000</v>
          </cell>
          <cell r="F2431" t="str">
            <v>failed</v>
          </cell>
          <cell r="R2431" t="str">
            <v>food trucks</v>
          </cell>
          <cell r="U2431">
            <v>36.817986111112987</v>
          </cell>
          <cell r="V2431" t="str">
            <v>underfunded</v>
          </cell>
        </row>
        <row r="2432">
          <cell r="D2432">
            <v>3000</v>
          </cell>
          <cell r="F2432" t="str">
            <v>failed</v>
          </cell>
          <cell r="R2432" t="str">
            <v>food trucks</v>
          </cell>
          <cell r="U2432">
            <v>30</v>
          </cell>
          <cell r="V2432" t="str">
            <v>underfunded</v>
          </cell>
        </row>
        <row r="2433">
          <cell r="D2433">
            <v>100000</v>
          </cell>
          <cell r="F2433" t="str">
            <v>failed</v>
          </cell>
          <cell r="R2433" t="str">
            <v>food trucks</v>
          </cell>
          <cell r="U2433">
            <v>60</v>
          </cell>
          <cell r="V2433" t="str">
            <v>underfunded</v>
          </cell>
        </row>
        <row r="2434">
          <cell r="D2434">
            <v>14000</v>
          </cell>
          <cell r="F2434" t="str">
            <v>failed</v>
          </cell>
          <cell r="R2434" t="str">
            <v>food trucks</v>
          </cell>
          <cell r="U2434">
            <v>30</v>
          </cell>
          <cell r="V2434" t="str">
            <v>underfunded</v>
          </cell>
        </row>
        <row r="2435">
          <cell r="D2435">
            <v>10000</v>
          </cell>
          <cell r="F2435" t="str">
            <v>failed</v>
          </cell>
          <cell r="R2435" t="str">
            <v>food trucks</v>
          </cell>
          <cell r="U2435">
            <v>30</v>
          </cell>
          <cell r="V2435" t="str">
            <v>underfunded</v>
          </cell>
        </row>
        <row r="2436">
          <cell r="D2436">
            <v>20000</v>
          </cell>
          <cell r="F2436" t="str">
            <v>failed</v>
          </cell>
          <cell r="R2436" t="str">
            <v>food trucks</v>
          </cell>
          <cell r="U2436">
            <v>40</v>
          </cell>
          <cell r="V2436" t="str">
            <v>underfunded</v>
          </cell>
        </row>
        <row r="2437">
          <cell r="D2437">
            <v>250000</v>
          </cell>
          <cell r="F2437" t="str">
            <v>failed</v>
          </cell>
          <cell r="R2437" t="str">
            <v>food trucks</v>
          </cell>
          <cell r="U2437">
            <v>30</v>
          </cell>
          <cell r="V2437" t="str">
            <v>underfunded</v>
          </cell>
        </row>
        <row r="2438">
          <cell r="D2438">
            <v>117000</v>
          </cell>
          <cell r="F2438" t="str">
            <v>failed</v>
          </cell>
          <cell r="R2438" t="str">
            <v>food trucks</v>
          </cell>
          <cell r="U2438">
            <v>60</v>
          </cell>
          <cell r="V2438" t="str">
            <v>underfunded</v>
          </cell>
        </row>
        <row r="2439">
          <cell r="D2439">
            <v>8000</v>
          </cell>
          <cell r="F2439" t="str">
            <v>failed</v>
          </cell>
          <cell r="R2439" t="str">
            <v>food trucks</v>
          </cell>
          <cell r="U2439">
            <v>48.78486111111124</v>
          </cell>
          <cell r="V2439" t="str">
            <v>underfunded</v>
          </cell>
        </row>
        <row r="2440">
          <cell r="D2440">
            <v>15000</v>
          </cell>
          <cell r="F2440" t="str">
            <v>failed</v>
          </cell>
          <cell r="R2440" t="str">
            <v>food trucks</v>
          </cell>
          <cell r="U2440">
            <v>60.041666666671517</v>
          </cell>
          <cell r="V2440" t="str">
            <v>underfunded</v>
          </cell>
        </row>
        <row r="2441">
          <cell r="D2441">
            <v>10000</v>
          </cell>
          <cell r="F2441" t="str">
            <v>failed</v>
          </cell>
          <cell r="R2441" t="str">
            <v>food trucks</v>
          </cell>
          <cell r="U2441">
            <v>30</v>
          </cell>
          <cell r="V2441" t="str">
            <v>underfunded</v>
          </cell>
        </row>
        <row r="2442">
          <cell r="D2442">
            <v>5000</v>
          </cell>
          <cell r="F2442" t="str">
            <v>failed</v>
          </cell>
          <cell r="R2442" t="str">
            <v>food trucks</v>
          </cell>
          <cell r="U2442">
            <v>30</v>
          </cell>
          <cell r="V2442" t="str">
            <v>underfunded</v>
          </cell>
        </row>
        <row r="2443">
          <cell r="D2443">
            <v>7500</v>
          </cell>
          <cell r="F2443" t="str">
            <v>successful</v>
          </cell>
          <cell r="R2443" t="str">
            <v>small batch</v>
          </cell>
          <cell r="U2443">
            <v>21.082013888888469</v>
          </cell>
          <cell r="V2443" t="str">
            <v>funded</v>
          </cell>
        </row>
        <row r="2444">
          <cell r="D2444">
            <v>24000</v>
          </cell>
          <cell r="F2444" t="str">
            <v>successful</v>
          </cell>
          <cell r="R2444" t="str">
            <v>small batch</v>
          </cell>
          <cell r="U2444">
            <v>29.958333333343035</v>
          </cell>
          <cell r="V2444" t="str">
            <v>funded</v>
          </cell>
        </row>
        <row r="2445">
          <cell r="D2445">
            <v>20000</v>
          </cell>
          <cell r="F2445" t="str">
            <v>successful</v>
          </cell>
          <cell r="R2445" t="str">
            <v>small batch</v>
          </cell>
          <cell r="U2445">
            <v>30</v>
          </cell>
          <cell r="V2445" t="str">
            <v>funded</v>
          </cell>
        </row>
        <row r="2446">
          <cell r="D2446">
            <v>3000</v>
          </cell>
          <cell r="F2446" t="str">
            <v>successful</v>
          </cell>
          <cell r="R2446" t="str">
            <v>small batch</v>
          </cell>
          <cell r="U2446">
            <v>30</v>
          </cell>
          <cell r="V2446" t="str">
            <v>funded</v>
          </cell>
        </row>
        <row r="2447">
          <cell r="D2447">
            <v>5000</v>
          </cell>
          <cell r="F2447" t="str">
            <v>successful</v>
          </cell>
          <cell r="R2447" t="str">
            <v>small batch</v>
          </cell>
          <cell r="U2447">
            <v>30</v>
          </cell>
          <cell r="V2447" t="str">
            <v>funded</v>
          </cell>
        </row>
        <row r="2448">
          <cell r="D2448">
            <v>5000</v>
          </cell>
          <cell r="F2448" t="str">
            <v>successful</v>
          </cell>
          <cell r="R2448" t="str">
            <v>small batch</v>
          </cell>
          <cell r="U2448">
            <v>30.041666666671517</v>
          </cell>
          <cell r="V2448" t="str">
            <v>funded</v>
          </cell>
        </row>
        <row r="2449">
          <cell r="D2449">
            <v>2500</v>
          </cell>
          <cell r="F2449" t="str">
            <v>successful</v>
          </cell>
          <cell r="R2449" t="str">
            <v>small batch</v>
          </cell>
          <cell r="U2449">
            <v>31.696840277785668</v>
          </cell>
          <cell r="V2449" t="str">
            <v>funded</v>
          </cell>
        </row>
        <row r="2450">
          <cell r="D2450">
            <v>400</v>
          </cell>
          <cell r="F2450" t="str">
            <v>successful</v>
          </cell>
          <cell r="R2450" t="str">
            <v>small batch</v>
          </cell>
          <cell r="U2450">
            <v>5.9172106481564697</v>
          </cell>
          <cell r="V2450" t="str">
            <v>funded</v>
          </cell>
        </row>
        <row r="2451">
          <cell r="D2451">
            <v>10000</v>
          </cell>
          <cell r="F2451" t="str">
            <v>successful</v>
          </cell>
          <cell r="R2451" t="str">
            <v>small batch</v>
          </cell>
          <cell r="U2451">
            <v>30.041666666664241</v>
          </cell>
          <cell r="V2451" t="str">
            <v>funded</v>
          </cell>
        </row>
        <row r="2452">
          <cell r="D2452">
            <v>15000</v>
          </cell>
          <cell r="F2452" t="str">
            <v>successful</v>
          </cell>
          <cell r="R2452" t="str">
            <v>small batch</v>
          </cell>
          <cell r="U2452">
            <v>38.060231481482333</v>
          </cell>
          <cell r="V2452" t="str">
            <v>funded</v>
          </cell>
        </row>
        <row r="2453">
          <cell r="D2453">
            <v>10000</v>
          </cell>
          <cell r="F2453" t="str">
            <v>successful</v>
          </cell>
          <cell r="R2453" t="str">
            <v>small batch</v>
          </cell>
          <cell r="U2453">
            <v>20</v>
          </cell>
          <cell r="V2453" t="str">
            <v>funded</v>
          </cell>
        </row>
        <row r="2454">
          <cell r="D2454">
            <v>600</v>
          </cell>
          <cell r="F2454" t="str">
            <v>successful</v>
          </cell>
          <cell r="R2454" t="str">
            <v>small batch</v>
          </cell>
          <cell r="U2454">
            <v>29.114583333328483</v>
          </cell>
          <cell r="V2454" t="str">
            <v>funded</v>
          </cell>
        </row>
        <row r="2455">
          <cell r="D2455">
            <v>3000</v>
          </cell>
          <cell r="F2455" t="str">
            <v>successful</v>
          </cell>
          <cell r="R2455" t="str">
            <v>small batch</v>
          </cell>
          <cell r="U2455">
            <v>30</v>
          </cell>
          <cell r="V2455" t="str">
            <v>funded</v>
          </cell>
        </row>
        <row r="2456">
          <cell r="D2456">
            <v>35000</v>
          </cell>
          <cell r="F2456" t="str">
            <v>successful</v>
          </cell>
          <cell r="R2456" t="str">
            <v>small batch</v>
          </cell>
          <cell r="U2456">
            <v>35</v>
          </cell>
          <cell r="V2456" t="str">
            <v>funded</v>
          </cell>
        </row>
        <row r="2457">
          <cell r="D2457">
            <v>300</v>
          </cell>
          <cell r="F2457" t="str">
            <v>successful</v>
          </cell>
          <cell r="R2457" t="str">
            <v>small batch</v>
          </cell>
          <cell r="U2457">
            <v>28</v>
          </cell>
          <cell r="V2457" t="str">
            <v>funded</v>
          </cell>
        </row>
        <row r="2458">
          <cell r="D2458">
            <v>1500</v>
          </cell>
          <cell r="F2458" t="str">
            <v>successful</v>
          </cell>
          <cell r="R2458" t="str">
            <v>small batch</v>
          </cell>
          <cell r="U2458">
            <v>30</v>
          </cell>
          <cell r="V2458" t="str">
            <v>funded</v>
          </cell>
        </row>
        <row r="2459">
          <cell r="D2459">
            <v>23000</v>
          </cell>
          <cell r="F2459" t="str">
            <v>successful</v>
          </cell>
          <cell r="R2459" t="str">
            <v>small batch</v>
          </cell>
          <cell r="U2459">
            <v>29.958333333335759</v>
          </cell>
          <cell r="V2459" t="str">
            <v>funded</v>
          </cell>
        </row>
        <row r="2460">
          <cell r="D2460">
            <v>5000</v>
          </cell>
          <cell r="F2460" t="str">
            <v>successful</v>
          </cell>
          <cell r="R2460" t="str">
            <v>small batch</v>
          </cell>
          <cell r="U2460">
            <v>34.919930555559404</v>
          </cell>
          <cell r="V2460" t="str">
            <v>funded</v>
          </cell>
        </row>
        <row r="2461">
          <cell r="D2461">
            <v>30000</v>
          </cell>
          <cell r="F2461" t="str">
            <v>successful</v>
          </cell>
          <cell r="R2461" t="str">
            <v>small batch</v>
          </cell>
          <cell r="U2461">
            <v>44.958333333328483</v>
          </cell>
          <cell r="V2461" t="str">
            <v>funded</v>
          </cell>
        </row>
        <row r="2462">
          <cell r="D2462">
            <v>8500</v>
          </cell>
          <cell r="F2462" t="str">
            <v>successful</v>
          </cell>
          <cell r="R2462" t="str">
            <v>small batch</v>
          </cell>
          <cell r="U2462">
            <v>33.99135416666104</v>
          </cell>
          <cell r="V2462" t="str">
            <v>funded</v>
          </cell>
        </row>
        <row r="2463">
          <cell r="D2463">
            <v>7500</v>
          </cell>
          <cell r="F2463" t="str">
            <v>successful</v>
          </cell>
          <cell r="R2463" t="str">
            <v>indie rock</v>
          </cell>
          <cell r="U2463">
            <v>33.112303240741312</v>
          </cell>
          <cell r="V2463" t="str">
            <v>funded</v>
          </cell>
        </row>
        <row r="2464">
          <cell r="D2464">
            <v>3000</v>
          </cell>
          <cell r="F2464" t="str">
            <v>successful</v>
          </cell>
          <cell r="R2464" t="str">
            <v>indie rock</v>
          </cell>
          <cell r="U2464">
            <v>20</v>
          </cell>
          <cell r="V2464" t="str">
            <v>funded</v>
          </cell>
        </row>
        <row r="2465">
          <cell r="D2465">
            <v>2000</v>
          </cell>
          <cell r="F2465" t="str">
            <v>successful</v>
          </cell>
          <cell r="R2465" t="str">
            <v>indie rock</v>
          </cell>
          <cell r="U2465">
            <v>39.680266203700739</v>
          </cell>
          <cell r="V2465" t="str">
            <v>funded</v>
          </cell>
        </row>
        <row r="2466">
          <cell r="D2466">
            <v>2000</v>
          </cell>
          <cell r="F2466" t="str">
            <v>successful</v>
          </cell>
          <cell r="R2466" t="str">
            <v>indie rock</v>
          </cell>
          <cell r="U2466">
            <v>28.911377314812853</v>
          </cell>
          <cell r="V2466" t="str">
            <v>funded</v>
          </cell>
        </row>
        <row r="2467">
          <cell r="D2467">
            <v>700</v>
          </cell>
          <cell r="F2467" t="str">
            <v>successful</v>
          </cell>
          <cell r="R2467" t="str">
            <v>indie rock</v>
          </cell>
          <cell r="U2467">
            <v>30</v>
          </cell>
          <cell r="V2467" t="str">
            <v>funded</v>
          </cell>
        </row>
        <row r="2468">
          <cell r="D2468">
            <v>2500</v>
          </cell>
          <cell r="F2468" t="str">
            <v>successful</v>
          </cell>
          <cell r="R2468" t="str">
            <v>indie rock</v>
          </cell>
          <cell r="U2468">
            <v>30</v>
          </cell>
          <cell r="V2468" t="str">
            <v>funded</v>
          </cell>
        </row>
        <row r="2469">
          <cell r="D2469">
            <v>1000</v>
          </cell>
          <cell r="F2469" t="str">
            <v>successful</v>
          </cell>
          <cell r="R2469" t="str">
            <v>indie rock</v>
          </cell>
          <cell r="U2469">
            <v>13.83413194444438</v>
          </cell>
          <cell r="V2469" t="str">
            <v>funded</v>
          </cell>
        </row>
        <row r="2470">
          <cell r="D2470">
            <v>2000</v>
          </cell>
          <cell r="F2470" t="str">
            <v>successful</v>
          </cell>
          <cell r="R2470" t="str">
            <v>indie rock</v>
          </cell>
          <cell r="U2470">
            <v>36.054155092599103</v>
          </cell>
          <cell r="V2470" t="str">
            <v>funded</v>
          </cell>
        </row>
        <row r="2471">
          <cell r="D2471">
            <v>1200</v>
          </cell>
          <cell r="F2471" t="str">
            <v>successful</v>
          </cell>
          <cell r="R2471" t="str">
            <v>indie rock</v>
          </cell>
          <cell r="U2471">
            <v>25</v>
          </cell>
          <cell r="V2471" t="str">
            <v>funded</v>
          </cell>
        </row>
        <row r="2472">
          <cell r="D2472">
            <v>1000</v>
          </cell>
          <cell r="F2472" t="str">
            <v>successful</v>
          </cell>
          <cell r="R2472" t="str">
            <v>indie rock</v>
          </cell>
          <cell r="U2472">
            <v>30</v>
          </cell>
          <cell r="V2472" t="str">
            <v>funded</v>
          </cell>
        </row>
        <row r="2473">
          <cell r="D2473">
            <v>500</v>
          </cell>
          <cell r="F2473" t="str">
            <v>successful</v>
          </cell>
          <cell r="R2473" t="str">
            <v>indie rock</v>
          </cell>
          <cell r="U2473">
            <v>40</v>
          </cell>
          <cell r="V2473" t="str">
            <v>funded</v>
          </cell>
        </row>
        <row r="2474">
          <cell r="D2474">
            <v>7500</v>
          </cell>
          <cell r="F2474" t="str">
            <v>successful</v>
          </cell>
          <cell r="R2474" t="str">
            <v>indie rock</v>
          </cell>
          <cell r="U2474">
            <v>70.928240740737238</v>
          </cell>
          <cell r="V2474" t="str">
            <v>funded</v>
          </cell>
        </row>
        <row r="2475">
          <cell r="D2475">
            <v>2000</v>
          </cell>
          <cell r="F2475" t="str">
            <v>successful</v>
          </cell>
          <cell r="R2475" t="str">
            <v>indie rock</v>
          </cell>
          <cell r="U2475">
            <v>30.041666666664241</v>
          </cell>
          <cell r="V2475" t="str">
            <v>funded</v>
          </cell>
        </row>
        <row r="2476">
          <cell r="D2476">
            <v>5000</v>
          </cell>
          <cell r="F2476" t="str">
            <v>successful</v>
          </cell>
          <cell r="R2476" t="str">
            <v>indie rock</v>
          </cell>
          <cell r="U2476">
            <v>45</v>
          </cell>
          <cell r="V2476" t="str">
            <v>funded</v>
          </cell>
        </row>
        <row r="2477">
          <cell r="D2477">
            <v>2500</v>
          </cell>
          <cell r="F2477" t="str">
            <v>successful</v>
          </cell>
          <cell r="R2477" t="str">
            <v>indie rock</v>
          </cell>
          <cell r="U2477">
            <v>59.628993055550382</v>
          </cell>
          <cell r="V2477" t="str">
            <v>funded</v>
          </cell>
        </row>
        <row r="2478">
          <cell r="D2478">
            <v>3200</v>
          </cell>
          <cell r="F2478" t="str">
            <v>successful</v>
          </cell>
          <cell r="R2478" t="str">
            <v>indie rock</v>
          </cell>
          <cell r="U2478">
            <v>33.041666666671517</v>
          </cell>
          <cell r="V2478" t="str">
            <v>funded</v>
          </cell>
        </row>
        <row r="2479">
          <cell r="D2479">
            <v>750</v>
          </cell>
          <cell r="F2479" t="str">
            <v>successful</v>
          </cell>
          <cell r="R2479" t="str">
            <v>indie rock</v>
          </cell>
          <cell r="U2479">
            <v>45</v>
          </cell>
          <cell r="V2479" t="str">
            <v>funded</v>
          </cell>
        </row>
        <row r="2480">
          <cell r="D2480">
            <v>8000</v>
          </cell>
          <cell r="F2480" t="str">
            <v>successful</v>
          </cell>
          <cell r="R2480" t="str">
            <v>indie rock</v>
          </cell>
          <cell r="U2480">
            <v>30</v>
          </cell>
          <cell r="V2480" t="str">
            <v>funded</v>
          </cell>
        </row>
        <row r="2481">
          <cell r="D2481">
            <v>300</v>
          </cell>
          <cell r="F2481" t="str">
            <v>successful</v>
          </cell>
          <cell r="R2481" t="str">
            <v>indie rock</v>
          </cell>
          <cell r="U2481">
            <v>10.356550925927877</v>
          </cell>
          <cell r="V2481" t="str">
            <v>funded</v>
          </cell>
        </row>
        <row r="2482">
          <cell r="D2482">
            <v>2000</v>
          </cell>
          <cell r="F2482" t="str">
            <v>successful</v>
          </cell>
          <cell r="R2482" t="str">
            <v>indie rock</v>
          </cell>
          <cell r="U2482">
            <v>60</v>
          </cell>
          <cell r="V2482" t="str">
            <v>funded</v>
          </cell>
        </row>
        <row r="2483">
          <cell r="D2483">
            <v>4000</v>
          </cell>
          <cell r="F2483" t="str">
            <v>successful</v>
          </cell>
          <cell r="R2483" t="str">
            <v>indie rock</v>
          </cell>
          <cell r="U2483">
            <v>30</v>
          </cell>
          <cell r="V2483" t="str">
            <v>funded</v>
          </cell>
        </row>
        <row r="2484">
          <cell r="D2484">
            <v>1000</v>
          </cell>
          <cell r="F2484" t="str">
            <v>successful</v>
          </cell>
          <cell r="R2484" t="str">
            <v>indie rock</v>
          </cell>
          <cell r="U2484">
            <v>45</v>
          </cell>
          <cell r="V2484" t="str">
            <v>funded</v>
          </cell>
        </row>
        <row r="2485">
          <cell r="D2485">
            <v>1100</v>
          </cell>
          <cell r="F2485" t="str">
            <v>successful</v>
          </cell>
          <cell r="R2485" t="str">
            <v>indie rock</v>
          </cell>
          <cell r="U2485">
            <v>59.958333333335759</v>
          </cell>
          <cell r="V2485" t="str">
            <v>funded</v>
          </cell>
        </row>
        <row r="2486">
          <cell r="D2486">
            <v>3500</v>
          </cell>
          <cell r="F2486" t="str">
            <v>successful</v>
          </cell>
          <cell r="R2486" t="str">
            <v>indie rock</v>
          </cell>
          <cell r="U2486">
            <v>30</v>
          </cell>
          <cell r="V2486" t="str">
            <v>funded</v>
          </cell>
        </row>
        <row r="2487">
          <cell r="D2487">
            <v>2000</v>
          </cell>
          <cell r="F2487" t="str">
            <v>successful</v>
          </cell>
          <cell r="R2487" t="str">
            <v>indie rock</v>
          </cell>
          <cell r="U2487">
            <v>35</v>
          </cell>
          <cell r="V2487" t="str">
            <v>funded</v>
          </cell>
        </row>
        <row r="2488">
          <cell r="D2488">
            <v>300</v>
          </cell>
          <cell r="F2488" t="str">
            <v>successful</v>
          </cell>
          <cell r="R2488" t="str">
            <v>indie rock</v>
          </cell>
          <cell r="U2488">
            <v>30</v>
          </cell>
          <cell r="V2488" t="str">
            <v>funded</v>
          </cell>
        </row>
        <row r="2489">
          <cell r="D2489">
            <v>1500</v>
          </cell>
          <cell r="F2489" t="str">
            <v>successful</v>
          </cell>
          <cell r="R2489" t="str">
            <v>indie rock</v>
          </cell>
          <cell r="U2489">
            <v>30</v>
          </cell>
          <cell r="V2489" t="str">
            <v>funded</v>
          </cell>
        </row>
        <row r="2490">
          <cell r="D2490">
            <v>3000</v>
          </cell>
          <cell r="F2490" t="str">
            <v>successful</v>
          </cell>
          <cell r="R2490" t="str">
            <v>indie rock</v>
          </cell>
          <cell r="U2490">
            <v>30.041666666664241</v>
          </cell>
          <cell r="V2490" t="str">
            <v>funded</v>
          </cell>
        </row>
        <row r="2491">
          <cell r="D2491">
            <v>3500</v>
          </cell>
          <cell r="F2491" t="str">
            <v>successful</v>
          </cell>
          <cell r="R2491" t="str">
            <v>indie rock</v>
          </cell>
          <cell r="U2491">
            <v>30</v>
          </cell>
          <cell r="V2491" t="str">
            <v>funded</v>
          </cell>
        </row>
        <row r="2492">
          <cell r="D2492">
            <v>500</v>
          </cell>
          <cell r="F2492" t="str">
            <v>successful</v>
          </cell>
          <cell r="R2492" t="str">
            <v>indie rock</v>
          </cell>
          <cell r="U2492">
            <v>60</v>
          </cell>
          <cell r="V2492" t="str">
            <v>funded</v>
          </cell>
        </row>
        <row r="2493">
          <cell r="D2493">
            <v>500</v>
          </cell>
          <cell r="F2493" t="str">
            <v>successful</v>
          </cell>
          <cell r="R2493" t="str">
            <v>indie rock</v>
          </cell>
          <cell r="U2493">
            <v>16.237800925919146</v>
          </cell>
          <cell r="V2493" t="str">
            <v>funded</v>
          </cell>
        </row>
        <row r="2494">
          <cell r="D2494">
            <v>600</v>
          </cell>
          <cell r="F2494" t="str">
            <v>successful</v>
          </cell>
          <cell r="R2494" t="str">
            <v>indie rock</v>
          </cell>
          <cell r="U2494">
            <v>51.430000000000291</v>
          </cell>
          <cell r="V2494" t="str">
            <v>funded</v>
          </cell>
        </row>
        <row r="2495">
          <cell r="D2495">
            <v>20000</v>
          </cell>
          <cell r="F2495" t="str">
            <v>successful</v>
          </cell>
          <cell r="R2495" t="str">
            <v>indie rock</v>
          </cell>
          <cell r="U2495">
            <v>45</v>
          </cell>
          <cell r="V2495" t="str">
            <v>funded</v>
          </cell>
        </row>
        <row r="2496">
          <cell r="D2496">
            <v>1500</v>
          </cell>
          <cell r="F2496" t="str">
            <v>successful</v>
          </cell>
          <cell r="R2496" t="str">
            <v>indie rock</v>
          </cell>
          <cell r="U2496">
            <v>30</v>
          </cell>
          <cell r="V2496" t="str">
            <v>funded</v>
          </cell>
        </row>
        <row r="2497">
          <cell r="D2497">
            <v>1500</v>
          </cell>
          <cell r="F2497" t="str">
            <v>successful</v>
          </cell>
          <cell r="R2497" t="str">
            <v>indie rock</v>
          </cell>
          <cell r="U2497">
            <v>30</v>
          </cell>
          <cell r="V2497" t="str">
            <v>funded</v>
          </cell>
        </row>
        <row r="2498">
          <cell r="D2498">
            <v>6000</v>
          </cell>
          <cell r="F2498" t="str">
            <v>successful</v>
          </cell>
          <cell r="R2498" t="str">
            <v>indie rock</v>
          </cell>
          <cell r="U2498">
            <v>34.958333333328483</v>
          </cell>
          <cell r="V2498" t="str">
            <v>funded</v>
          </cell>
        </row>
        <row r="2499">
          <cell r="D2499">
            <v>4000</v>
          </cell>
          <cell r="F2499" t="str">
            <v>successful</v>
          </cell>
          <cell r="R2499" t="str">
            <v>indie rock</v>
          </cell>
          <cell r="U2499">
            <v>30</v>
          </cell>
          <cell r="V2499" t="str">
            <v>funded</v>
          </cell>
        </row>
        <row r="2500">
          <cell r="D2500">
            <v>1000</v>
          </cell>
          <cell r="F2500" t="str">
            <v>successful</v>
          </cell>
          <cell r="R2500" t="str">
            <v>indie rock</v>
          </cell>
          <cell r="U2500">
            <v>14</v>
          </cell>
          <cell r="V2500" t="str">
            <v>funded</v>
          </cell>
        </row>
        <row r="2501">
          <cell r="D2501">
            <v>4000</v>
          </cell>
          <cell r="F2501" t="str">
            <v>successful</v>
          </cell>
          <cell r="R2501" t="str">
            <v>indie rock</v>
          </cell>
          <cell r="U2501">
            <v>48.101423611115024</v>
          </cell>
          <cell r="V2501" t="str">
            <v>funded</v>
          </cell>
        </row>
        <row r="2502">
          <cell r="D2502">
            <v>600</v>
          </cell>
          <cell r="F2502" t="str">
            <v>successful</v>
          </cell>
          <cell r="R2502" t="str">
            <v>indie rock</v>
          </cell>
          <cell r="U2502">
            <v>30</v>
          </cell>
          <cell r="V2502" t="str">
            <v>funded</v>
          </cell>
        </row>
        <row r="2503">
          <cell r="D2503">
            <v>11000</v>
          </cell>
          <cell r="F2503" t="str">
            <v>failed</v>
          </cell>
          <cell r="R2503" t="str">
            <v>restaurants</v>
          </cell>
          <cell r="U2503">
            <v>30</v>
          </cell>
          <cell r="V2503" t="str">
            <v>underfunded</v>
          </cell>
        </row>
        <row r="2504">
          <cell r="D2504">
            <v>110000</v>
          </cell>
          <cell r="F2504" t="str">
            <v>failed</v>
          </cell>
          <cell r="R2504" t="str">
            <v>restaurants</v>
          </cell>
          <cell r="U2504">
            <v>45</v>
          </cell>
          <cell r="V2504" t="str">
            <v>underfunded</v>
          </cell>
        </row>
        <row r="2505">
          <cell r="D2505">
            <v>10000</v>
          </cell>
          <cell r="F2505" t="str">
            <v>failed</v>
          </cell>
          <cell r="R2505" t="str">
            <v>restaurants</v>
          </cell>
          <cell r="U2505">
            <v>29.97976851851854</v>
          </cell>
          <cell r="V2505" t="str">
            <v>underfunded</v>
          </cell>
        </row>
        <row r="2506">
          <cell r="D2506">
            <v>35000</v>
          </cell>
          <cell r="F2506" t="str">
            <v>failed</v>
          </cell>
          <cell r="R2506" t="str">
            <v>restaurants</v>
          </cell>
          <cell r="U2506">
            <v>30.041666666671517</v>
          </cell>
          <cell r="V2506" t="str">
            <v>underfunded</v>
          </cell>
        </row>
        <row r="2507">
          <cell r="D2507">
            <v>7000</v>
          </cell>
          <cell r="F2507" t="str">
            <v>failed</v>
          </cell>
          <cell r="R2507" t="str">
            <v>restaurants</v>
          </cell>
          <cell r="U2507">
            <v>29.958333333335759</v>
          </cell>
          <cell r="V2507" t="str">
            <v>underfunded</v>
          </cell>
        </row>
        <row r="2508">
          <cell r="D2508">
            <v>5000</v>
          </cell>
          <cell r="F2508" t="str">
            <v>failed</v>
          </cell>
          <cell r="R2508" t="str">
            <v>restaurants</v>
          </cell>
          <cell r="U2508">
            <v>22.577905092592118</v>
          </cell>
          <cell r="V2508" t="str">
            <v>underfunded</v>
          </cell>
        </row>
        <row r="2509">
          <cell r="D2509">
            <v>42850</v>
          </cell>
          <cell r="F2509" t="str">
            <v>failed</v>
          </cell>
          <cell r="R2509" t="str">
            <v>restaurants</v>
          </cell>
          <cell r="U2509">
            <v>30</v>
          </cell>
          <cell r="V2509" t="str">
            <v>underfunded</v>
          </cell>
        </row>
        <row r="2510">
          <cell r="D2510">
            <v>20000</v>
          </cell>
          <cell r="F2510" t="str">
            <v>failed</v>
          </cell>
          <cell r="R2510" t="str">
            <v>restaurants</v>
          </cell>
          <cell r="U2510">
            <v>30</v>
          </cell>
          <cell r="V2510" t="str">
            <v>underfunded</v>
          </cell>
        </row>
        <row r="2511">
          <cell r="D2511">
            <v>95000</v>
          </cell>
          <cell r="F2511" t="str">
            <v>failed</v>
          </cell>
          <cell r="R2511" t="str">
            <v>restaurants</v>
          </cell>
          <cell r="U2511">
            <v>55.958333333335759</v>
          </cell>
          <cell r="V2511" t="str">
            <v>underfunded</v>
          </cell>
        </row>
        <row r="2512">
          <cell r="D2512">
            <v>50000</v>
          </cell>
          <cell r="F2512" t="str">
            <v>failed</v>
          </cell>
          <cell r="R2512" t="str">
            <v>restaurants</v>
          </cell>
          <cell r="U2512">
            <v>60</v>
          </cell>
          <cell r="V2512" t="str">
            <v>underfunded</v>
          </cell>
        </row>
        <row r="2513">
          <cell r="D2513">
            <v>100000</v>
          </cell>
          <cell r="F2513" t="str">
            <v>failed</v>
          </cell>
          <cell r="R2513" t="str">
            <v>restaurants</v>
          </cell>
          <cell r="U2513">
            <v>30</v>
          </cell>
          <cell r="V2513" t="str">
            <v>underfunded</v>
          </cell>
        </row>
        <row r="2514">
          <cell r="D2514">
            <v>1150</v>
          </cell>
          <cell r="F2514" t="str">
            <v>failed</v>
          </cell>
          <cell r="R2514" t="str">
            <v>restaurants</v>
          </cell>
          <cell r="U2514">
            <v>15</v>
          </cell>
          <cell r="V2514" t="str">
            <v>underfunded</v>
          </cell>
        </row>
        <row r="2515">
          <cell r="D2515">
            <v>180000</v>
          </cell>
          <cell r="F2515" t="str">
            <v>failed</v>
          </cell>
          <cell r="R2515" t="str">
            <v>restaurants</v>
          </cell>
          <cell r="U2515">
            <v>60</v>
          </cell>
          <cell r="V2515" t="str">
            <v>underfunded</v>
          </cell>
        </row>
        <row r="2516">
          <cell r="D2516">
            <v>12000</v>
          </cell>
          <cell r="F2516" t="str">
            <v>failed</v>
          </cell>
          <cell r="R2516" t="str">
            <v>restaurants</v>
          </cell>
          <cell r="U2516">
            <v>17</v>
          </cell>
          <cell r="V2516" t="str">
            <v>underfunded</v>
          </cell>
        </row>
        <row r="2517">
          <cell r="D2517">
            <v>5000</v>
          </cell>
          <cell r="F2517" t="str">
            <v>failed</v>
          </cell>
          <cell r="R2517" t="str">
            <v>restaurants</v>
          </cell>
          <cell r="U2517">
            <v>30</v>
          </cell>
          <cell r="V2517" t="str">
            <v>underfunded</v>
          </cell>
        </row>
        <row r="2518">
          <cell r="D2518">
            <v>22000</v>
          </cell>
          <cell r="F2518" t="str">
            <v>failed</v>
          </cell>
          <cell r="R2518" t="str">
            <v>restaurants</v>
          </cell>
          <cell r="U2518">
            <v>30.041666666671517</v>
          </cell>
          <cell r="V2518" t="str">
            <v>underfunded</v>
          </cell>
        </row>
        <row r="2519">
          <cell r="D2519">
            <v>18000</v>
          </cell>
          <cell r="F2519" t="str">
            <v>failed</v>
          </cell>
          <cell r="R2519" t="str">
            <v>restaurants</v>
          </cell>
          <cell r="U2519">
            <v>29.958333333328483</v>
          </cell>
          <cell r="V2519" t="str">
            <v>underfunded</v>
          </cell>
        </row>
        <row r="2520">
          <cell r="D2520">
            <v>5000</v>
          </cell>
          <cell r="F2520" t="str">
            <v>failed</v>
          </cell>
          <cell r="R2520" t="str">
            <v>restaurants</v>
          </cell>
          <cell r="U2520">
            <v>30.041666666664241</v>
          </cell>
          <cell r="V2520" t="str">
            <v>underfunded</v>
          </cell>
        </row>
        <row r="2521">
          <cell r="D2521">
            <v>150000</v>
          </cell>
          <cell r="F2521" t="str">
            <v>failed</v>
          </cell>
          <cell r="R2521" t="str">
            <v>restaurants</v>
          </cell>
          <cell r="U2521">
            <v>30</v>
          </cell>
          <cell r="V2521" t="str">
            <v>underfunded</v>
          </cell>
        </row>
        <row r="2522">
          <cell r="D2522">
            <v>100000</v>
          </cell>
          <cell r="F2522" t="str">
            <v>failed</v>
          </cell>
          <cell r="R2522" t="str">
            <v>restaurants</v>
          </cell>
          <cell r="U2522">
            <v>46.205729166656965</v>
          </cell>
          <cell r="V2522" t="str">
            <v>underfunded</v>
          </cell>
        </row>
        <row r="2523">
          <cell r="D2523">
            <v>12500</v>
          </cell>
          <cell r="F2523" t="str">
            <v>successful</v>
          </cell>
          <cell r="R2523" t="str">
            <v>classical music</v>
          </cell>
          <cell r="U2523">
            <v>21</v>
          </cell>
          <cell r="V2523" t="str">
            <v>funded</v>
          </cell>
        </row>
        <row r="2524">
          <cell r="D2524">
            <v>5000</v>
          </cell>
          <cell r="F2524" t="str">
            <v>successful</v>
          </cell>
          <cell r="R2524" t="str">
            <v>classical music</v>
          </cell>
          <cell r="U2524">
            <v>22.045833333329938</v>
          </cell>
          <cell r="V2524" t="str">
            <v>funded</v>
          </cell>
        </row>
        <row r="2525">
          <cell r="D2525">
            <v>900</v>
          </cell>
          <cell r="F2525" t="str">
            <v>successful</v>
          </cell>
          <cell r="R2525" t="str">
            <v>classical music</v>
          </cell>
          <cell r="U2525">
            <v>30.041666666671517</v>
          </cell>
          <cell r="V2525" t="str">
            <v>funded</v>
          </cell>
        </row>
        <row r="2526">
          <cell r="D2526">
            <v>7500</v>
          </cell>
          <cell r="F2526" t="str">
            <v>successful</v>
          </cell>
          <cell r="R2526" t="str">
            <v>classical music</v>
          </cell>
          <cell r="U2526">
            <v>32.380127314812853</v>
          </cell>
          <cell r="V2526" t="str">
            <v>funded</v>
          </cell>
        </row>
        <row r="2527">
          <cell r="D2527">
            <v>8000</v>
          </cell>
          <cell r="F2527" t="str">
            <v>successful</v>
          </cell>
          <cell r="R2527" t="str">
            <v>classical music</v>
          </cell>
          <cell r="U2527">
            <v>30</v>
          </cell>
          <cell r="V2527" t="str">
            <v>funded</v>
          </cell>
        </row>
        <row r="2528">
          <cell r="D2528">
            <v>4000</v>
          </cell>
          <cell r="F2528" t="str">
            <v>successful</v>
          </cell>
          <cell r="R2528" t="str">
            <v>classical music</v>
          </cell>
          <cell r="U2528">
            <v>28.116504629630072</v>
          </cell>
          <cell r="V2528" t="str">
            <v>funded</v>
          </cell>
        </row>
        <row r="2529">
          <cell r="D2529">
            <v>4000</v>
          </cell>
          <cell r="F2529" t="str">
            <v>successful</v>
          </cell>
          <cell r="R2529" t="str">
            <v>classical music</v>
          </cell>
          <cell r="U2529">
            <v>18.414918981485243</v>
          </cell>
          <cell r="V2529" t="str">
            <v>funded</v>
          </cell>
        </row>
        <row r="2530">
          <cell r="D2530">
            <v>4000</v>
          </cell>
          <cell r="F2530" t="str">
            <v>successful</v>
          </cell>
          <cell r="R2530" t="str">
            <v>classical music</v>
          </cell>
          <cell r="U2530">
            <v>18.623807870360906</v>
          </cell>
          <cell r="V2530" t="str">
            <v>funded</v>
          </cell>
        </row>
        <row r="2531">
          <cell r="D2531">
            <v>6000</v>
          </cell>
          <cell r="F2531" t="str">
            <v>successful</v>
          </cell>
          <cell r="R2531" t="str">
            <v>classical music</v>
          </cell>
          <cell r="U2531">
            <v>44.958333333335759</v>
          </cell>
          <cell r="V2531" t="str">
            <v>funded</v>
          </cell>
        </row>
        <row r="2532">
          <cell r="D2532">
            <v>6500</v>
          </cell>
          <cell r="F2532" t="str">
            <v>successful</v>
          </cell>
          <cell r="R2532" t="str">
            <v>classical music</v>
          </cell>
          <cell r="U2532">
            <v>32.336747685185401</v>
          </cell>
          <cell r="V2532" t="str">
            <v>funded</v>
          </cell>
        </row>
        <row r="2533">
          <cell r="D2533">
            <v>4500</v>
          </cell>
          <cell r="F2533" t="str">
            <v>successful</v>
          </cell>
          <cell r="R2533" t="str">
            <v>classical music</v>
          </cell>
          <cell r="U2533">
            <v>22.485949074078235</v>
          </cell>
          <cell r="V2533" t="str">
            <v>funded</v>
          </cell>
        </row>
        <row r="2534">
          <cell r="D2534">
            <v>4000</v>
          </cell>
          <cell r="F2534" t="str">
            <v>successful</v>
          </cell>
          <cell r="R2534" t="str">
            <v>classical music</v>
          </cell>
          <cell r="U2534">
            <v>30</v>
          </cell>
          <cell r="V2534" t="str">
            <v>funded</v>
          </cell>
        </row>
        <row r="2535">
          <cell r="D2535">
            <v>7500</v>
          </cell>
          <cell r="F2535" t="str">
            <v>successful</v>
          </cell>
          <cell r="R2535" t="str">
            <v>classical music</v>
          </cell>
          <cell r="U2535">
            <v>29.99950231481489</v>
          </cell>
          <cell r="V2535" t="str">
            <v>funded</v>
          </cell>
        </row>
        <row r="2536">
          <cell r="D2536">
            <v>2000</v>
          </cell>
          <cell r="F2536" t="str">
            <v>successful</v>
          </cell>
          <cell r="R2536" t="str">
            <v>classical music</v>
          </cell>
          <cell r="U2536">
            <v>51.549629629625997</v>
          </cell>
          <cell r="V2536" t="str">
            <v>funded</v>
          </cell>
        </row>
        <row r="2537">
          <cell r="D2537">
            <v>20000</v>
          </cell>
          <cell r="F2537" t="str">
            <v>successful</v>
          </cell>
          <cell r="R2537" t="str">
            <v>classical music</v>
          </cell>
          <cell r="U2537">
            <v>31.041666666664241</v>
          </cell>
          <cell r="V2537" t="str">
            <v>funded</v>
          </cell>
        </row>
        <row r="2538">
          <cell r="D2538">
            <v>25</v>
          </cell>
          <cell r="F2538" t="str">
            <v>successful</v>
          </cell>
          <cell r="R2538" t="str">
            <v>classical music</v>
          </cell>
          <cell r="U2538">
            <v>21</v>
          </cell>
          <cell r="V2538" t="str">
            <v>funded</v>
          </cell>
        </row>
        <row r="2539">
          <cell r="D2539">
            <v>1000</v>
          </cell>
          <cell r="F2539" t="str">
            <v>successful</v>
          </cell>
          <cell r="R2539" t="str">
            <v>classical music</v>
          </cell>
          <cell r="U2539">
            <v>60</v>
          </cell>
          <cell r="V2539" t="str">
            <v>funded</v>
          </cell>
        </row>
        <row r="2540">
          <cell r="D2540">
            <v>18000</v>
          </cell>
          <cell r="F2540" t="str">
            <v>successful</v>
          </cell>
          <cell r="R2540" t="str">
            <v>classical music</v>
          </cell>
          <cell r="U2540">
            <v>30.697673611110076</v>
          </cell>
          <cell r="V2540" t="str">
            <v>funded</v>
          </cell>
        </row>
        <row r="2541">
          <cell r="D2541">
            <v>10000</v>
          </cell>
          <cell r="F2541" t="str">
            <v>successful</v>
          </cell>
          <cell r="R2541" t="str">
            <v>classical music</v>
          </cell>
          <cell r="U2541">
            <v>60</v>
          </cell>
          <cell r="V2541" t="str">
            <v>funded</v>
          </cell>
        </row>
        <row r="2542">
          <cell r="D2542">
            <v>2500</v>
          </cell>
          <cell r="F2542" t="str">
            <v>successful</v>
          </cell>
          <cell r="R2542" t="str">
            <v>classical music</v>
          </cell>
          <cell r="U2542">
            <v>60</v>
          </cell>
          <cell r="V2542" t="str">
            <v>funded</v>
          </cell>
        </row>
        <row r="2543">
          <cell r="D2543">
            <v>3500</v>
          </cell>
          <cell r="F2543" t="str">
            <v>successful</v>
          </cell>
          <cell r="R2543" t="str">
            <v>classical music</v>
          </cell>
          <cell r="U2543">
            <v>60</v>
          </cell>
          <cell r="V2543" t="str">
            <v>funded</v>
          </cell>
        </row>
        <row r="2544">
          <cell r="D2544">
            <v>700</v>
          </cell>
          <cell r="F2544" t="str">
            <v>successful</v>
          </cell>
          <cell r="R2544" t="str">
            <v>classical music</v>
          </cell>
          <cell r="U2544">
            <v>38.73938657407416</v>
          </cell>
          <cell r="V2544" t="str">
            <v>funded</v>
          </cell>
        </row>
        <row r="2545">
          <cell r="D2545">
            <v>250</v>
          </cell>
          <cell r="F2545" t="str">
            <v>successful</v>
          </cell>
          <cell r="R2545" t="str">
            <v>classical music</v>
          </cell>
          <cell r="U2545">
            <v>31.017384259263054</v>
          </cell>
          <cell r="V2545" t="str">
            <v>funded</v>
          </cell>
        </row>
        <row r="2546">
          <cell r="D2546">
            <v>5000</v>
          </cell>
          <cell r="F2546" t="str">
            <v>successful</v>
          </cell>
          <cell r="R2546" t="str">
            <v>classical music</v>
          </cell>
          <cell r="U2546">
            <v>30</v>
          </cell>
          <cell r="V2546" t="str">
            <v>funded</v>
          </cell>
        </row>
        <row r="2547">
          <cell r="D2547">
            <v>2000</v>
          </cell>
          <cell r="F2547" t="str">
            <v>successful</v>
          </cell>
          <cell r="R2547" t="str">
            <v>classical music</v>
          </cell>
          <cell r="U2547">
            <v>34.882662037038244</v>
          </cell>
          <cell r="V2547" t="str">
            <v>funded</v>
          </cell>
        </row>
        <row r="2548">
          <cell r="D2548">
            <v>3500</v>
          </cell>
          <cell r="F2548" t="str">
            <v>successful</v>
          </cell>
          <cell r="R2548" t="str">
            <v>classical music</v>
          </cell>
          <cell r="U2548">
            <v>27.349780092597939</v>
          </cell>
          <cell r="V2548" t="str">
            <v>funded</v>
          </cell>
        </row>
        <row r="2549">
          <cell r="D2549">
            <v>5500</v>
          </cell>
          <cell r="F2549" t="str">
            <v>successful</v>
          </cell>
          <cell r="R2549" t="str">
            <v>classical music</v>
          </cell>
          <cell r="U2549">
            <v>29.958333333335759</v>
          </cell>
          <cell r="V2549" t="str">
            <v>funded</v>
          </cell>
        </row>
        <row r="2550">
          <cell r="D2550">
            <v>6000</v>
          </cell>
          <cell r="F2550" t="str">
            <v>successful</v>
          </cell>
          <cell r="R2550" t="str">
            <v>classical music</v>
          </cell>
          <cell r="U2550">
            <v>24.559988425920892</v>
          </cell>
          <cell r="V2550" t="str">
            <v>funded</v>
          </cell>
        </row>
        <row r="2551">
          <cell r="D2551">
            <v>1570</v>
          </cell>
          <cell r="F2551" t="str">
            <v>successful</v>
          </cell>
          <cell r="R2551" t="str">
            <v>classical music</v>
          </cell>
          <cell r="U2551">
            <v>34.950578703705105</v>
          </cell>
          <cell r="V2551" t="str">
            <v>funded</v>
          </cell>
        </row>
        <row r="2552">
          <cell r="D2552">
            <v>6500</v>
          </cell>
          <cell r="F2552" t="str">
            <v>successful</v>
          </cell>
          <cell r="R2552" t="str">
            <v>classical music</v>
          </cell>
          <cell r="U2552">
            <v>56.531643518523197</v>
          </cell>
          <cell r="V2552" t="str">
            <v>funded</v>
          </cell>
        </row>
        <row r="2553">
          <cell r="D2553">
            <v>3675</v>
          </cell>
          <cell r="F2553" t="str">
            <v>successful</v>
          </cell>
          <cell r="R2553" t="str">
            <v>classical music</v>
          </cell>
          <cell r="U2553">
            <v>28.614525462966412</v>
          </cell>
          <cell r="V2553" t="str">
            <v>funded</v>
          </cell>
        </row>
        <row r="2554">
          <cell r="D2554">
            <v>3000</v>
          </cell>
          <cell r="F2554" t="str">
            <v>successful</v>
          </cell>
          <cell r="R2554" t="str">
            <v>classical music</v>
          </cell>
          <cell r="U2554">
            <v>30</v>
          </cell>
          <cell r="V2554" t="str">
            <v>funded</v>
          </cell>
        </row>
        <row r="2555">
          <cell r="D2555">
            <v>1500</v>
          </cell>
          <cell r="F2555" t="str">
            <v>successful</v>
          </cell>
          <cell r="R2555" t="str">
            <v>classical music</v>
          </cell>
          <cell r="U2555">
            <v>60</v>
          </cell>
          <cell r="V2555" t="str">
            <v>funded</v>
          </cell>
        </row>
        <row r="2556">
          <cell r="D2556">
            <v>3000</v>
          </cell>
          <cell r="F2556" t="str">
            <v>successful</v>
          </cell>
          <cell r="R2556" t="str">
            <v>classical music</v>
          </cell>
          <cell r="U2556">
            <v>31.087696759263054</v>
          </cell>
          <cell r="V2556" t="str">
            <v>funded</v>
          </cell>
        </row>
        <row r="2557">
          <cell r="D2557">
            <v>2000</v>
          </cell>
          <cell r="F2557" t="str">
            <v>successful</v>
          </cell>
          <cell r="R2557" t="str">
            <v>classical music</v>
          </cell>
          <cell r="U2557">
            <v>31</v>
          </cell>
          <cell r="V2557" t="str">
            <v>funded</v>
          </cell>
        </row>
        <row r="2558">
          <cell r="D2558">
            <v>745</v>
          </cell>
          <cell r="F2558" t="str">
            <v>successful</v>
          </cell>
          <cell r="R2558" t="str">
            <v>classical music</v>
          </cell>
          <cell r="U2558">
            <v>45</v>
          </cell>
          <cell r="V2558" t="str">
            <v>funded</v>
          </cell>
        </row>
        <row r="2559">
          <cell r="D2559">
            <v>900</v>
          </cell>
          <cell r="F2559" t="str">
            <v>successful</v>
          </cell>
          <cell r="R2559" t="str">
            <v>classical music</v>
          </cell>
          <cell r="U2559">
            <v>30</v>
          </cell>
          <cell r="V2559" t="str">
            <v>funded</v>
          </cell>
        </row>
        <row r="2560">
          <cell r="D2560">
            <v>1250</v>
          </cell>
          <cell r="F2560" t="str">
            <v>successful</v>
          </cell>
          <cell r="R2560" t="str">
            <v>classical music</v>
          </cell>
          <cell r="U2560">
            <v>31.722615740734909</v>
          </cell>
          <cell r="V2560" t="str">
            <v>funded</v>
          </cell>
        </row>
        <row r="2561">
          <cell r="D2561">
            <v>800</v>
          </cell>
          <cell r="F2561" t="str">
            <v>successful</v>
          </cell>
          <cell r="R2561" t="str">
            <v>classical music</v>
          </cell>
          <cell r="U2561">
            <v>32.943703703705978</v>
          </cell>
          <cell r="V2561" t="str">
            <v>funded</v>
          </cell>
        </row>
        <row r="2562">
          <cell r="D2562">
            <v>3000</v>
          </cell>
          <cell r="F2562" t="str">
            <v>successful</v>
          </cell>
          <cell r="R2562" t="str">
            <v>classical music</v>
          </cell>
          <cell r="U2562">
            <v>30</v>
          </cell>
          <cell r="V2562" t="str">
            <v>funded</v>
          </cell>
        </row>
        <row r="2563">
          <cell r="D2563">
            <v>100000</v>
          </cell>
          <cell r="F2563" t="str">
            <v>canceled</v>
          </cell>
          <cell r="R2563" t="str">
            <v>food trucks</v>
          </cell>
          <cell r="U2563">
            <v>30</v>
          </cell>
          <cell r="V2563" t="str">
            <v>underfunded</v>
          </cell>
        </row>
        <row r="2564">
          <cell r="D2564">
            <v>10000</v>
          </cell>
          <cell r="F2564" t="str">
            <v>canceled</v>
          </cell>
          <cell r="R2564" t="str">
            <v>food trucks</v>
          </cell>
          <cell r="U2564">
            <v>60</v>
          </cell>
          <cell r="V2564" t="str">
            <v>underfunded</v>
          </cell>
        </row>
        <row r="2565">
          <cell r="D2565">
            <v>20000</v>
          </cell>
          <cell r="F2565" t="str">
            <v>canceled</v>
          </cell>
          <cell r="R2565" t="str">
            <v>food trucks</v>
          </cell>
          <cell r="U2565">
            <v>60</v>
          </cell>
          <cell r="V2565" t="str">
            <v>underfunded</v>
          </cell>
        </row>
        <row r="2566">
          <cell r="D2566">
            <v>40000</v>
          </cell>
          <cell r="F2566" t="str">
            <v>canceled</v>
          </cell>
          <cell r="R2566" t="str">
            <v>food trucks</v>
          </cell>
          <cell r="U2566">
            <v>30</v>
          </cell>
          <cell r="V2566" t="str">
            <v>underfunded</v>
          </cell>
        </row>
        <row r="2567">
          <cell r="D2567">
            <v>10000</v>
          </cell>
          <cell r="F2567" t="str">
            <v>canceled</v>
          </cell>
          <cell r="R2567" t="str">
            <v>food trucks</v>
          </cell>
          <cell r="U2567">
            <v>59.217719907406718</v>
          </cell>
          <cell r="V2567" t="str">
            <v>underfunded</v>
          </cell>
        </row>
        <row r="2568">
          <cell r="D2568">
            <v>35000</v>
          </cell>
          <cell r="F2568" t="str">
            <v>canceled</v>
          </cell>
          <cell r="R2568" t="str">
            <v>food trucks</v>
          </cell>
          <cell r="U2568">
            <v>30</v>
          </cell>
          <cell r="V2568" t="str">
            <v>underfunded</v>
          </cell>
        </row>
        <row r="2569">
          <cell r="D2569">
            <v>45000</v>
          </cell>
          <cell r="F2569" t="str">
            <v>canceled</v>
          </cell>
          <cell r="R2569" t="str">
            <v>food trucks</v>
          </cell>
          <cell r="U2569">
            <v>30</v>
          </cell>
          <cell r="V2569" t="str">
            <v>underfunded</v>
          </cell>
        </row>
        <row r="2570">
          <cell r="D2570">
            <v>10000</v>
          </cell>
          <cell r="F2570" t="str">
            <v>canceled</v>
          </cell>
          <cell r="R2570" t="str">
            <v>food trucks</v>
          </cell>
          <cell r="U2570">
            <v>30</v>
          </cell>
          <cell r="V2570" t="str">
            <v>underfunded</v>
          </cell>
        </row>
        <row r="2571">
          <cell r="D2571">
            <v>6500</v>
          </cell>
          <cell r="F2571" t="str">
            <v>canceled</v>
          </cell>
          <cell r="R2571" t="str">
            <v>food trucks</v>
          </cell>
          <cell r="U2571">
            <v>30</v>
          </cell>
          <cell r="V2571" t="str">
            <v>underfunded</v>
          </cell>
        </row>
        <row r="2572">
          <cell r="D2572">
            <v>7000</v>
          </cell>
          <cell r="F2572" t="str">
            <v>canceled</v>
          </cell>
          <cell r="R2572" t="str">
            <v>food trucks</v>
          </cell>
          <cell r="U2572">
            <v>30</v>
          </cell>
          <cell r="V2572" t="str">
            <v>underfunded</v>
          </cell>
        </row>
        <row r="2573">
          <cell r="D2573">
            <v>100000</v>
          </cell>
          <cell r="F2573" t="str">
            <v>canceled</v>
          </cell>
          <cell r="R2573" t="str">
            <v>food trucks</v>
          </cell>
          <cell r="U2573">
            <v>60</v>
          </cell>
          <cell r="V2573" t="str">
            <v>underfunded</v>
          </cell>
        </row>
        <row r="2574">
          <cell r="D2574">
            <v>30000</v>
          </cell>
          <cell r="F2574" t="str">
            <v>canceled</v>
          </cell>
          <cell r="R2574" t="str">
            <v>food trucks</v>
          </cell>
          <cell r="U2574">
            <v>30</v>
          </cell>
          <cell r="V2574" t="str">
            <v>underfunded</v>
          </cell>
        </row>
        <row r="2575">
          <cell r="D2575">
            <v>8000</v>
          </cell>
          <cell r="F2575" t="str">
            <v>canceled</v>
          </cell>
          <cell r="R2575" t="str">
            <v>food trucks</v>
          </cell>
          <cell r="U2575">
            <v>45</v>
          </cell>
          <cell r="V2575" t="str">
            <v>underfunded</v>
          </cell>
        </row>
        <row r="2576">
          <cell r="D2576">
            <v>10000</v>
          </cell>
          <cell r="F2576" t="str">
            <v>canceled</v>
          </cell>
          <cell r="R2576" t="str">
            <v>food trucks</v>
          </cell>
          <cell r="U2576">
            <v>21</v>
          </cell>
          <cell r="V2576" t="str">
            <v>underfunded</v>
          </cell>
        </row>
        <row r="2577">
          <cell r="D2577">
            <v>85000</v>
          </cell>
          <cell r="F2577" t="str">
            <v>canceled</v>
          </cell>
          <cell r="R2577" t="str">
            <v>food trucks</v>
          </cell>
          <cell r="U2577">
            <v>30</v>
          </cell>
          <cell r="V2577" t="str">
            <v>underfunded</v>
          </cell>
        </row>
        <row r="2578">
          <cell r="D2578">
            <v>10000</v>
          </cell>
          <cell r="F2578" t="str">
            <v>canceled</v>
          </cell>
          <cell r="R2578" t="str">
            <v>food trucks</v>
          </cell>
          <cell r="U2578">
            <v>44.958333333328483</v>
          </cell>
          <cell r="V2578" t="str">
            <v>underfunded</v>
          </cell>
        </row>
        <row r="2579">
          <cell r="D2579">
            <v>15000</v>
          </cell>
          <cell r="F2579" t="str">
            <v>canceled</v>
          </cell>
          <cell r="R2579" t="str">
            <v>food trucks</v>
          </cell>
          <cell r="U2579">
            <v>25</v>
          </cell>
          <cell r="V2579" t="str">
            <v>underfunded</v>
          </cell>
        </row>
        <row r="2580">
          <cell r="D2580">
            <v>6000</v>
          </cell>
          <cell r="F2580" t="str">
            <v>canceled</v>
          </cell>
          <cell r="R2580" t="str">
            <v>food trucks</v>
          </cell>
          <cell r="U2580">
            <v>48.685428240729379</v>
          </cell>
          <cell r="V2580" t="str">
            <v>underfunded</v>
          </cell>
        </row>
        <row r="2581">
          <cell r="D2581">
            <v>200000</v>
          </cell>
          <cell r="F2581" t="str">
            <v>canceled</v>
          </cell>
          <cell r="R2581" t="str">
            <v>food trucks</v>
          </cell>
          <cell r="U2581">
            <v>60</v>
          </cell>
          <cell r="V2581" t="str">
            <v>underfunded</v>
          </cell>
        </row>
        <row r="2582">
          <cell r="D2582">
            <v>8500</v>
          </cell>
          <cell r="F2582" t="str">
            <v>canceled</v>
          </cell>
          <cell r="R2582" t="str">
            <v>food trucks</v>
          </cell>
          <cell r="U2582">
            <v>29.798576388886431</v>
          </cell>
          <cell r="V2582" t="str">
            <v>underfunded</v>
          </cell>
        </row>
        <row r="2583">
          <cell r="D2583">
            <v>5000</v>
          </cell>
          <cell r="F2583" t="str">
            <v>failed</v>
          </cell>
          <cell r="R2583" t="str">
            <v>food trucks</v>
          </cell>
          <cell r="U2583">
            <v>30.041666666664241</v>
          </cell>
          <cell r="V2583" t="str">
            <v>underfunded</v>
          </cell>
        </row>
        <row r="2584">
          <cell r="D2584">
            <v>90000</v>
          </cell>
          <cell r="F2584" t="str">
            <v>failed</v>
          </cell>
          <cell r="R2584" t="str">
            <v>food trucks</v>
          </cell>
          <cell r="U2584">
            <v>30</v>
          </cell>
          <cell r="V2584" t="str">
            <v>underfunded</v>
          </cell>
        </row>
        <row r="2585">
          <cell r="D2585">
            <v>1000</v>
          </cell>
          <cell r="F2585" t="str">
            <v>failed</v>
          </cell>
          <cell r="R2585" t="str">
            <v>food trucks</v>
          </cell>
          <cell r="U2585">
            <v>59.958333333328483</v>
          </cell>
          <cell r="V2585" t="str">
            <v>underfunded</v>
          </cell>
        </row>
        <row r="2586">
          <cell r="D2586">
            <v>10000</v>
          </cell>
          <cell r="F2586" t="str">
            <v>failed</v>
          </cell>
          <cell r="R2586" t="str">
            <v>food trucks</v>
          </cell>
          <cell r="U2586">
            <v>30</v>
          </cell>
          <cell r="V2586" t="str">
            <v>underfunded</v>
          </cell>
        </row>
        <row r="2587">
          <cell r="D2587">
            <v>30000</v>
          </cell>
          <cell r="F2587" t="str">
            <v>failed</v>
          </cell>
          <cell r="R2587" t="str">
            <v>food trucks</v>
          </cell>
          <cell r="U2587">
            <v>30</v>
          </cell>
          <cell r="V2587" t="str">
            <v>underfunded</v>
          </cell>
        </row>
        <row r="2588">
          <cell r="D2588">
            <v>3000</v>
          </cell>
          <cell r="F2588" t="str">
            <v>failed</v>
          </cell>
          <cell r="R2588" t="str">
            <v>food trucks</v>
          </cell>
          <cell r="U2588">
            <v>30</v>
          </cell>
          <cell r="V2588" t="str">
            <v>underfunded</v>
          </cell>
        </row>
        <row r="2589">
          <cell r="D2589">
            <v>50000</v>
          </cell>
          <cell r="F2589" t="str">
            <v>failed</v>
          </cell>
          <cell r="R2589" t="str">
            <v>food trucks</v>
          </cell>
          <cell r="U2589">
            <v>30</v>
          </cell>
          <cell r="V2589" t="str">
            <v>underfunded</v>
          </cell>
        </row>
        <row r="2590">
          <cell r="D2590">
            <v>6000</v>
          </cell>
          <cell r="F2590" t="str">
            <v>failed</v>
          </cell>
          <cell r="R2590" t="str">
            <v>food trucks</v>
          </cell>
          <cell r="U2590">
            <v>51.875162037038535</v>
          </cell>
          <cell r="V2590" t="str">
            <v>underfunded</v>
          </cell>
        </row>
        <row r="2591">
          <cell r="D2591">
            <v>50000</v>
          </cell>
          <cell r="F2591" t="str">
            <v>failed</v>
          </cell>
          <cell r="R2591" t="str">
            <v>food trucks</v>
          </cell>
          <cell r="U2591">
            <v>29.958333333335759</v>
          </cell>
          <cell r="V2591" t="str">
            <v>underfunded</v>
          </cell>
        </row>
        <row r="2592">
          <cell r="D2592">
            <v>3000</v>
          </cell>
          <cell r="F2592" t="str">
            <v>failed</v>
          </cell>
          <cell r="R2592" t="str">
            <v>food trucks</v>
          </cell>
          <cell r="U2592">
            <v>7</v>
          </cell>
          <cell r="V2592" t="str">
            <v>underfunded</v>
          </cell>
        </row>
        <row r="2593">
          <cell r="D2593">
            <v>1500</v>
          </cell>
          <cell r="F2593" t="str">
            <v>failed</v>
          </cell>
          <cell r="R2593" t="str">
            <v>food trucks</v>
          </cell>
          <cell r="U2593">
            <v>59.958333333335759</v>
          </cell>
          <cell r="V2593" t="str">
            <v>underfunded</v>
          </cell>
        </row>
        <row r="2594">
          <cell r="D2594">
            <v>30000</v>
          </cell>
          <cell r="F2594" t="str">
            <v>failed</v>
          </cell>
          <cell r="R2594" t="str">
            <v>food trucks</v>
          </cell>
          <cell r="U2594">
            <v>30</v>
          </cell>
          <cell r="V2594" t="str">
            <v>underfunded</v>
          </cell>
        </row>
        <row r="2595">
          <cell r="D2595">
            <v>10000</v>
          </cell>
          <cell r="F2595" t="str">
            <v>failed</v>
          </cell>
          <cell r="R2595" t="str">
            <v>food trucks</v>
          </cell>
          <cell r="U2595">
            <v>30</v>
          </cell>
          <cell r="V2595" t="str">
            <v>underfunded</v>
          </cell>
        </row>
        <row r="2596">
          <cell r="D2596">
            <v>80000</v>
          </cell>
          <cell r="F2596" t="str">
            <v>failed</v>
          </cell>
          <cell r="R2596" t="str">
            <v>food trucks</v>
          </cell>
          <cell r="U2596">
            <v>30</v>
          </cell>
          <cell r="V2596" t="str">
            <v>underfunded</v>
          </cell>
        </row>
        <row r="2597">
          <cell r="D2597">
            <v>15000</v>
          </cell>
          <cell r="F2597" t="str">
            <v>failed</v>
          </cell>
          <cell r="R2597" t="str">
            <v>food trucks</v>
          </cell>
          <cell r="U2597">
            <v>30</v>
          </cell>
          <cell r="V2597" t="str">
            <v>underfunded</v>
          </cell>
        </row>
        <row r="2598">
          <cell r="D2598">
            <v>35000</v>
          </cell>
          <cell r="F2598" t="str">
            <v>failed</v>
          </cell>
          <cell r="R2598" t="str">
            <v>food trucks</v>
          </cell>
          <cell r="U2598">
            <v>30</v>
          </cell>
          <cell r="V2598" t="str">
            <v>underfunded</v>
          </cell>
        </row>
        <row r="2599">
          <cell r="D2599">
            <v>1500</v>
          </cell>
          <cell r="F2599" t="str">
            <v>failed</v>
          </cell>
          <cell r="R2599" t="str">
            <v>food trucks</v>
          </cell>
          <cell r="U2599">
            <v>30</v>
          </cell>
          <cell r="V2599" t="str">
            <v>underfunded</v>
          </cell>
        </row>
        <row r="2600">
          <cell r="D2600">
            <v>3000</v>
          </cell>
          <cell r="F2600" t="str">
            <v>failed</v>
          </cell>
          <cell r="R2600" t="str">
            <v>food trucks</v>
          </cell>
          <cell r="U2600">
            <v>30</v>
          </cell>
          <cell r="V2600" t="str">
            <v>underfunded</v>
          </cell>
        </row>
        <row r="2601">
          <cell r="D2601">
            <v>9041</v>
          </cell>
          <cell r="F2601" t="str">
            <v>failed</v>
          </cell>
          <cell r="R2601" t="str">
            <v>food trucks</v>
          </cell>
          <cell r="U2601">
            <v>45</v>
          </cell>
          <cell r="V2601" t="str">
            <v>underfunded</v>
          </cell>
        </row>
        <row r="2602">
          <cell r="D2602">
            <v>50000</v>
          </cell>
          <cell r="F2602" t="str">
            <v>failed</v>
          </cell>
          <cell r="R2602" t="str">
            <v>food trucks</v>
          </cell>
          <cell r="U2602">
            <v>59.958333333328483</v>
          </cell>
          <cell r="V2602" t="str">
            <v>underfunded</v>
          </cell>
        </row>
        <row r="2603">
          <cell r="D2603">
            <v>500</v>
          </cell>
          <cell r="F2603" t="str">
            <v>successful</v>
          </cell>
          <cell r="R2603" t="str">
            <v>space exploration</v>
          </cell>
          <cell r="U2603">
            <v>14.263784722228593</v>
          </cell>
          <cell r="V2603" t="str">
            <v>funded</v>
          </cell>
        </row>
        <row r="2604">
          <cell r="D2604">
            <v>12000</v>
          </cell>
          <cell r="F2604" t="str">
            <v>successful</v>
          </cell>
          <cell r="R2604" t="str">
            <v>space exploration</v>
          </cell>
          <cell r="U2604">
            <v>40.141574074077653</v>
          </cell>
          <cell r="V2604" t="str">
            <v>funded</v>
          </cell>
        </row>
        <row r="2605">
          <cell r="D2605">
            <v>1750</v>
          </cell>
          <cell r="F2605" t="str">
            <v>successful</v>
          </cell>
          <cell r="R2605" t="str">
            <v>space exploration</v>
          </cell>
          <cell r="U2605">
            <v>14</v>
          </cell>
          <cell r="V2605" t="str">
            <v>funded</v>
          </cell>
        </row>
        <row r="2606">
          <cell r="D2606">
            <v>20000</v>
          </cell>
          <cell r="F2606" t="str">
            <v>successful</v>
          </cell>
          <cell r="R2606" t="str">
            <v>space exploration</v>
          </cell>
          <cell r="U2606">
            <v>30</v>
          </cell>
          <cell r="V2606" t="str">
            <v>funded</v>
          </cell>
        </row>
        <row r="2607">
          <cell r="D2607">
            <v>100000</v>
          </cell>
          <cell r="F2607" t="str">
            <v>successful</v>
          </cell>
          <cell r="R2607" t="str">
            <v>space exploration</v>
          </cell>
          <cell r="U2607">
            <v>30</v>
          </cell>
          <cell r="V2607" t="str">
            <v>funded</v>
          </cell>
        </row>
        <row r="2608">
          <cell r="D2608">
            <v>11000</v>
          </cell>
          <cell r="F2608" t="str">
            <v>successful</v>
          </cell>
          <cell r="R2608" t="str">
            <v>space exploration</v>
          </cell>
          <cell r="U2608">
            <v>32</v>
          </cell>
          <cell r="V2608" t="str">
            <v>funded</v>
          </cell>
        </row>
        <row r="2609">
          <cell r="D2609">
            <v>8000</v>
          </cell>
          <cell r="F2609" t="str">
            <v>successful</v>
          </cell>
          <cell r="R2609" t="str">
            <v>space exploration</v>
          </cell>
          <cell r="U2609">
            <v>43.208657407405553</v>
          </cell>
          <cell r="V2609" t="str">
            <v>funded</v>
          </cell>
        </row>
        <row r="2610">
          <cell r="D2610">
            <v>8000</v>
          </cell>
          <cell r="F2610" t="str">
            <v>successful</v>
          </cell>
          <cell r="R2610" t="str">
            <v>space exploration</v>
          </cell>
          <cell r="U2610">
            <v>41.198287037041155</v>
          </cell>
          <cell r="V2610" t="str">
            <v>funded</v>
          </cell>
        </row>
        <row r="2611">
          <cell r="D2611">
            <v>35000</v>
          </cell>
          <cell r="F2611" t="str">
            <v>successful</v>
          </cell>
          <cell r="R2611" t="str">
            <v>space exploration</v>
          </cell>
          <cell r="U2611">
            <v>30</v>
          </cell>
          <cell r="V2611" t="str">
            <v>funded</v>
          </cell>
        </row>
        <row r="2612">
          <cell r="D2612">
            <v>22765</v>
          </cell>
          <cell r="F2612" t="str">
            <v>successful</v>
          </cell>
          <cell r="R2612" t="str">
            <v>space exploration</v>
          </cell>
          <cell r="U2612">
            <v>39.409895833334303</v>
          </cell>
          <cell r="V2612" t="str">
            <v>funded</v>
          </cell>
        </row>
        <row r="2613">
          <cell r="D2613">
            <v>11000</v>
          </cell>
          <cell r="F2613" t="str">
            <v>successful</v>
          </cell>
          <cell r="R2613" t="str">
            <v>space exploration</v>
          </cell>
          <cell r="U2613">
            <v>33.621828703704523</v>
          </cell>
          <cell r="V2613" t="str">
            <v>funded</v>
          </cell>
        </row>
        <row r="2614">
          <cell r="D2614">
            <v>10000</v>
          </cell>
          <cell r="F2614" t="str">
            <v>successful</v>
          </cell>
          <cell r="R2614" t="str">
            <v>space exploration</v>
          </cell>
          <cell r="U2614">
            <v>31</v>
          </cell>
          <cell r="V2614" t="str">
            <v>funded</v>
          </cell>
        </row>
        <row r="2615">
          <cell r="D2615">
            <v>7500</v>
          </cell>
          <cell r="F2615" t="str">
            <v>successful</v>
          </cell>
          <cell r="R2615" t="str">
            <v>space exploration</v>
          </cell>
          <cell r="U2615">
            <v>30</v>
          </cell>
          <cell r="V2615" t="str">
            <v>funded</v>
          </cell>
        </row>
        <row r="2616">
          <cell r="D2616">
            <v>10500</v>
          </cell>
          <cell r="F2616" t="str">
            <v>successful</v>
          </cell>
          <cell r="R2616" t="str">
            <v>space exploration</v>
          </cell>
          <cell r="U2616">
            <v>28.499861111115024</v>
          </cell>
          <cell r="V2616" t="str">
            <v>funded</v>
          </cell>
        </row>
        <row r="2617">
          <cell r="D2617">
            <v>2001</v>
          </cell>
          <cell r="F2617" t="str">
            <v>successful</v>
          </cell>
          <cell r="R2617" t="str">
            <v>space exploration</v>
          </cell>
          <cell r="U2617">
            <v>37.002731481479714</v>
          </cell>
          <cell r="V2617" t="str">
            <v>funded</v>
          </cell>
        </row>
        <row r="2618">
          <cell r="D2618">
            <v>25000</v>
          </cell>
          <cell r="F2618" t="str">
            <v>successful</v>
          </cell>
          <cell r="R2618" t="str">
            <v>space exploration</v>
          </cell>
          <cell r="U2618">
            <v>30</v>
          </cell>
          <cell r="V2618" t="str">
            <v>funded</v>
          </cell>
        </row>
        <row r="2619">
          <cell r="D2619">
            <v>500</v>
          </cell>
          <cell r="F2619" t="str">
            <v>successful</v>
          </cell>
          <cell r="R2619" t="str">
            <v>space exploration</v>
          </cell>
          <cell r="U2619">
            <v>30</v>
          </cell>
          <cell r="V2619" t="str">
            <v>funded</v>
          </cell>
        </row>
        <row r="2620">
          <cell r="D2620">
            <v>15000</v>
          </cell>
          <cell r="F2620" t="str">
            <v>successful</v>
          </cell>
          <cell r="R2620" t="str">
            <v>space exploration</v>
          </cell>
          <cell r="U2620">
            <v>60.041666666664241</v>
          </cell>
          <cell r="V2620" t="str">
            <v>funded</v>
          </cell>
        </row>
        <row r="2621">
          <cell r="D2621">
            <v>1000</v>
          </cell>
          <cell r="F2621" t="str">
            <v>successful</v>
          </cell>
          <cell r="R2621" t="str">
            <v>space exploration</v>
          </cell>
          <cell r="U2621">
            <v>26.574027777773154</v>
          </cell>
          <cell r="V2621" t="str">
            <v>funded</v>
          </cell>
        </row>
        <row r="2622">
          <cell r="D2622">
            <v>65000</v>
          </cell>
          <cell r="F2622" t="str">
            <v>successful</v>
          </cell>
          <cell r="R2622" t="str">
            <v>space exploration</v>
          </cell>
          <cell r="U2622">
            <v>36.87451388889167</v>
          </cell>
          <cell r="V2622" t="str">
            <v>funded</v>
          </cell>
        </row>
        <row r="2623">
          <cell r="D2623">
            <v>15000</v>
          </cell>
          <cell r="F2623" t="str">
            <v>successful</v>
          </cell>
          <cell r="R2623" t="str">
            <v>space exploration</v>
          </cell>
          <cell r="U2623">
            <v>30</v>
          </cell>
          <cell r="V2623" t="str">
            <v>funded</v>
          </cell>
        </row>
        <row r="2624">
          <cell r="D2624">
            <v>1500</v>
          </cell>
          <cell r="F2624" t="str">
            <v>successful</v>
          </cell>
          <cell r="R2624" t="str">
            <v>space exploration</v>
          </cell>
          <cell r="U2624">
            <v>45</v>
          </cell>
          <cell r="V2624" t="str">
            <v>funded</v>
          </cell>
        </row>
        <row r="2625">
          <cell r="D2625">
            <v>2000</v>
          </cell>
          <cell r="F2625" t="str">
            <v>successful</v>
          </cell>
          <cell r="R2625" t="str">
            <v>space exploration</v>
          </cell>
          <cell r="U2625">
            <v>14</v>
          </cell>
          <cell r="V2625" t="str">
            <v>funded</v>
          </cell>
        </row>
        <row r="2626">
          <cell r="D2626">
            <v>8000</v>
          </cell>
          <cell r="F2626" t="str">
            <v>successful</v>
          </cell>
          <cell r="R2626" t="str">
            <v>space exploration</v>
          </cell>
          <cell r="U2626">
            <v>21</v>
          </cell>
          <cell r="V2626" t="str">
            <v>funded</v>
          </cell>
        </row>
        <row r="2627">
          <cell r="D2627">
            <v>150</v>
          </cell>
          <cell r="F2627" t="str">
            <v>successful</v>
          </cell>
          <cell r="R2627" t="str">
            <v>space exploration</v>
          </cell>
          <cell r="U2627">
            <v>25.041666666656965</v>
          </cell>
          <cell r="V2627" t="str">
            <v>funded</v>
          </cell>
        </row>
        <row r="2628">
          <cell r="D2628">
            <v>2500</v>
          </cell>
          <cell r="F2628" t="str">
            <v>successful</v>
          </cell>
          <cell r="R2628" t="str">
            <v>space exploration</v>
          </cell>
          <cell r="U2628">
            <v>30</v>
          </cell>
          <cell r="V2628" t="str">
            <v>funded</v>
          </cell>
        </row>
        <row r="2629">
          <cell r="D2629">
            <v>150</v>
          </cell>
          <cell r="F2629" t="str">
            <v>successful</v>
          </cell>
          <cell r="R2629" t="str">
            <v>space exploration</v>
          </cell>
          <cell r="U2629">
            <v>30.041666666671517</v>
          </cell>
          <cell r="V2629" t="str">
            <v>funded</v>
          </cell>
        </row>
        <row r="2630">
          <cell r="D2630">
            <v>839</v>
          </cell>
          <cell r="F2630" t="str">
            <v>successful</v>
          </cell>
          <cell r="R2630" t="str">
            <v>space exploration</v>
          </cell>
          <cell r="U2630">
            <v>20</v>
          </cell>
          <cell r="V2630" t="str">
            <v>funded</v>
          </cell>
        </row>
        <row r="2631">
          <cell r="D2631">
            <v>5000</v>
          </cell>
          <cell r="F2631" t="str">
            <v>successful</v>
          </cell>
          <cell r="R2631" t="str">
            <v>space exploration</v>
          </cell>
          <cell r="U2631">
            <v>30</v>
          </cell>
          <cell r="V2631" t="str">
            <v>funded</v>
          </cell>
        </row>
        <row r="2632">
          <cell r="D2632">
            <v>2000</v>
          </cell>
          <cell r="F2632" t="str">
            <v>successful</v>
          </cell>
          <cell r="R2632" t="str">
            <v>space exploration</v>
          </cell>
          <cell r="U2632">
            <v>27.311203703706269</v>
          </cell>
          <cell r="V2632" t="str">
            <v>funded</v>
          </cell>
        </row>
        <row r="2633">
          <cell r="D2633">
            <v>20000</v>
          </cell>
          <cell r="F2633" t="str">
            <v>successful</v>
          </cell>
          <cell r="R2633" t="str">
            <v>space exploration</v>
          </cell>
          <cell r="U2633">
            <v>28</v>
          </cell>
          <cell r="V2633" t="str">
            <v>funded</v>
          </cell>
        </row>
        <row r="2634">
          <cell r="D2634">
            <v>1070</v>
          </cell>
          <cell r="F2634" t="str">
            <v>successful</v>
          </cell>
          <cell r="R2634" t="str">
            <v>space exploration</v>
          </cell>
          <cell r="U2634">
            <v>25</v>
          </cell>
          <cell r="V2634" t="str">
            <v>funded</v>
          </cell>
        </row>
        <row r="2635">
          <cell r="D2635">
            <v>5000</v>
          </cell>
          <cell r="F2635" t="str">
            <v>successful</v>
          </cell>
          <cell r="R2635" t="str">
            <v>space exploration</v>
          </cell>
          <cell r="U2635">
            <v>30.135046296294604</v>
          </cell>
          <cell r="V2635" t="str">
            <v>funded</v>
          </cell>
        </row>
        <row r="2636">
          <cell r="D2636">
            <v>930</v>
          </cell>
          <cell r="F2636" t="str">
            <v>successful</v>
          </cell>
          <cell r="R2636" t="str">
            <v>space exploration</v>
          </cell>
          <cell r="U2636">
            <v>30</v>
          </cell>
          <cell r="V2636" t="str">
            <v>funded</v>
          </cell>
        </row>
        <row r="2637">
          <cell r="D2637">
            <v>11500</v>
          </cell>
          <cell r="F2637" t="str">
            <v>successful</v>
          </cell>
          <cell r="R2637" t="str">
            <v>space exploration</v>
          </cell>
          <cell r="U2637">
            <v>34.958333333328483</v>
          </cell>
          <cell r="V2637" t="str">
            <v>funded</v>
          </cell>
        </row>
        <row r="2638">
          <cell r="D2638">
            <v>1000</v>
          </cell>
          <cell r="F2638" t="str">
            <v>successful</v>
          </cell>
          <cell r="R2638" t="str">
            <v>space exploration</v>
          </cell>
          <cell r="U2638">
            <v>22.426921296297223</v>
          </cell>
          <cell r="V2638" t="str">
            <v>funded</v>
          </cell>
        </row>
        <row r="2639">
          <cell r="D2639">
            <v>500</v>
          </cell>
          <cell r="F2639" t="str">
            <v>successful</v>
          </cell>
          <cell r="R2639" t="str">
            <v>space exploration</v>
          </cell>
          <cell r="U2639">
            <v>16</v>
          </cell>
          <cell r="V2639" t="str">
            <v>funded</v>
          </cell>
        </row>
        <row r="2640">
          <cell r="D2640">
            <v>347</v>
          </cell>
          <cell r="F2640" t="str">
            <v>successful</v>
          </cell>
          <cell r="R2640" t="str">
            <v>space exploration</v>
          </cell>
          <cell r="U2640">
            <v>30</v>
          </cell>
          <cell r="V2640" t="str">
            <v>funded</v>
          </cell>
        </row>
        <row r="2641">
          <cell r="D2641">
            <v>300</v>
          </cell>
          <cell r="F2641" t="str">
            <v>successful</v>
          </cell>
          <cell r="R2641" t="str">
            <v>space exploration</v>
          </cell>
          <cell r="U2641">
            <v>30</v>
          </cell>
          <cell r="V2641" t="str">
            <v>funded</v>
          </cell>
        </row>
        <row r="2642">
          <cell r="D2642">
            <v>3000</v>
          </cell>
          <cell r="F2642" t="str">
            <v>successful</v>
          </cell>
          <cell r="R2642" t="str">
            <v>space exploration</v>
          </cell>
          <cell r="U2642">
            <v>60</v>
          </cell>
          <cell r="V2642" t="str">
            <v>funded</v>
          </cell>
        </row>
        <row r="2643">
          <cell r="D2643">
            <v>1500</v>
          </cell>
          <cell r="F2643" t="str">
            <v>failed</v>
          </cell>
          <cell r="R2643" t="str">
            <v>space exploration</v>
          </cell>
          <cell r="U2643">
            <v>17.012465277781303</v>
          </cell>
          <cell r="V2643" t="str">
            <v>underfunded</v>
          </cell>
        </row>
        <row r="2644">
          <cell r="D2644">
            <v>500000</v>
          </cell>
          <cell r="F2644" t="str">
            <v>failed</v>
          </cell>
          <cell r="R2644" t="str">
            <v>space exploration</v>
          </cell>
          <cell r="U2644">
            <v>30.042962962965248</v>
          </cell>
          <cell r="V2644" t="str">
            <v>underfunded</v>
          </cell>
        </row>
        <row r="2645">
          <cell r="D2645">
            <v>1000000</v>
          </cell>
          <cell r="F2645" t="str">
            <v>canceled</v>
          </cell>
          <cell r="R2645" t="str">
            <v>space exploration</v>
          </cell>
          <cell r="U2645">
            <v>35.750289351854008</v>
          </cell>
          <cell r="V2645" t="str">
            <v>underfunded</v>
          </cell>
        </row>
        <row r="2646">
          <cell r="D2646">
            <v>100000</v>
          </cell>
          <cell r="F2646" t="str">
            <v>canceled</v>
          </cell>
          <cell r="R2646" t="str">
            <v>space exploration</v>
          </cell>
          <cell r="U2646">
            <v>30</v>
          </cell>
          <cell r="V2646" t="str">
            <v>underfunded</v>
          </cell>
        </row>
        <row r="2647">
          <cell r="D2647">
            <v>20000</v>
          </cell>
          <cell r="F2647" t="str">
            <v>canceled</v>
          </cell>
          <cell r="R2647" t="str">
            <v>space exploration</v>
          </cell>
          <cell r="U2647">
            <v>30.041666666664241</v>
          </cell>
          <cell r="V2647" t="str">
            <v>underfunded</v>
          </cell>
        </row>
        <row r="2648">
          <cell r="D2648">
            <v>500000</v>
          </cell>
          <cell r="F2648" t="str">
            <v>canceled</v>
          </cell>
          <cell r="R2648" t="str">
            <v>space exploration</v>
          </cell>
          <cell r="U2648">
            <v>30</v>
          </cell>
          <cell r="V2648" t="str">
            <v>underfunded</v>
          </cell>
        </row>
        <row r="2649">
          <cell r="D2649">
            <v>2500</v>
          </cell>
          <cell r="F2649" t="str">
            <v>canceled</v>
          </cell>
          <cell r="R2649" t="str">
            <v>space exploration</v>
          </cell>
          <cell r="U2649">
            <v>30</v>
          </cell>
          <cell r="V2649" t="str">
            <v>underfunded</v>
          </cell>
        </row>
        <row r="2650">
          <cell r="D2650">
            <v>12000</v>
          </cell>
          <cell r="F2650" t="str">
            <v>canceled</v>
          </cell>
          <cell r="R2650" t="str">
            <v>space exploration</v>
          </cell>
          <cell r="U2650">
            <v>30</v>
          </cell>
          <cell r="V2650" t="str">
            <v>underfunded</v>
          </cell>
        </row>
        <row r="2651">
          <cell r="D2651">
            <v>125000</v>
          </cell>
          <cell r="F2651" t="str">
            <v>canceled</v>
          </cell>
          <cell r="R2651" t="str">
            <v>space exploration</v>
          </cell>
          <cell r="U2651">
            <v>60</v>
          </cell>
          <cell r="V2651" t="str">
            <v>underfunded</v>
          </cell>
        </row>
        <row r="2652">
          <cell r="D2652">
            <v>60000</v>
          </cell>
          <cell r="F2652" t="str">
            <v>canceled</v>
          </cell>
          <cell r="R2652" t="str">
            <v>space exploration</v>
          </cell>
          <cell r="U2652">
            <v>30</v>
          </cell>
          <cell r="V2652" t="str">
            <v>underfunded</v>
          </cell>
        </row>
        <row r="2653">
          <cell r="D2653">
            <v>280000</v>
          </cell>
          <cell r="F2653" t="str">
            <v>canceled</v>
          </cell>
          <cell r="R2653" t="str">
            <v>space exploration</v>
          </cell>
          <cell r="U2653">
            <v>28</v>
          </cell>
          <cell r="V2653" t="str">
            <v>underfunded</v>
          </cell>
        </row>
        <row r="2654">
          <cell r="D2654">
            <v>100000</v>
          </cell>
          <cell r="F2654" t="str">
            <v>canceled</v>
          </cell>
          <cell r="R2654" t="str">
            <v>space exploration</v>
          </cell>
          <cell r="U2654">
            <v>30</v>
          </cell>
          <cell r="V2654" t="str">
            <v>underfunded</v>
          </cell>
        </row>
        <row r="2655">
          <cell r="D2655">
            <v>51000</v>
          </cell>
          <cell r="F2655" t="str">
            <v>canceled</v>
          </cell>
          <cell r="R2655" t="str">
            <v>space exploration</v>
          </cell>
          <cell r="U2655">
            <v>31.514733796291694</v>
          </cell>
          <cell r="V2655" t="str">
            <v>underfunded</v>
          </cell>
        </row>
        <row r="2656">
          <cell r="D2656">
            <v>100000</v>
          </cell>
          <cell r="F2656" t="str">
            <v>canceled</v>
          </cell>
          <cell r="R2656" t="str">
            <v>space exploration</v>
          </cell>
          <cell r="U2656">
            <v>59.958333333328483</v>
          </cell>
          <cell r="V2656" t="str">
            <v>underfunded</v>
          </cell>
        </row>
        <row r="2657">
          <cell r="D2657">
            <v>15000</v>
          </cell>
          <cell r="F2657" t="str">
            <v>canceled</v>
          </cell>
          <cell r="R2657" t="str">
            <v>space exploration</v>
          </cell>
          <cell r="U2657">
            <v>27.967048611106293</v>
          </cell>
          <cell r="V2657" t="str">
            <v>underfunded</v>
          </cell>
        </row>
        <row r="2658">
          <cell r="D2658">
            <v>150000</v>
          </cell>
          <cell r="F2658" t="str">
            <v>canceled</v>
          </cell>
          <cell r="R2658" t="str">
            <v>space exploration</v>
          </cell>
          <cell r="U2658">
            <v>39.103148148155014</v>
          </cell>
          <cell r="V2658" t="str">
            <v>underfunded</v>
          </cell>
        </row>
        <row r="2659">
          <cell r="D2659">
            <v>30000</v>
          </cell>
          <cell r="F2659" t="str">
            <v>canceled</v>
          </cell>
          <cell r="R2659" t="str">
            <v>space exploration</v>
          </cell>
          <cell r="U2659">
            <v>33.133645833331684</v>
          </cell>
          <cell r="V2659" t="str">
            <v>underfunded</v>
          </cell>
        </row>
        <row r="2660">
          <cell r="D2660">
            <v>98000</v>
          </cell>
          <cell r="F2660" t="str">
            <v>canceled</v>
          </cell>
          <cell r="R2660" t="str">
            <v>space exploration</v>
          </cell>
          <cell r="U2660">
            <v>30</v>
          </cell>
          <cell r="V2660" t="str">
            <v>underfunded</v>
          </cell>
        </row>
        <row r="2661">
          <cell r="D2661">
            <v>49000</v>
          </cell>
          <cell r="F2661" t="str">
            <v>canceled</v>
          </cell>
          <cell r="R2661" t="str">
            <v>space exploration</v>
          </cell>
          <cell r="U2661">
            <v>30</v>
          </cell>
          <cell r="V2661" t="str">
            <v>underfunded</v>
          </cell>
        </row>
        <row r="2662">
          <cell r="D2662">
            <v>20000</v>
          </cell>
          <cell r="F2662" t="str">
            <v>canceled</v>
          </cell>
          <cell r="R2662" t="str">
            <v>space exploration</v>
          </cell>
          <cell r="U2662">
            <v>60.041666666664241</v>
          </cell>
          <cell r="V2662" t="str">
            <v>underfunded</v>
          </cell>
        </row>
        <row r="2663">
          <cell r="D2663">
            <v>5000</v>
          </cell>
          <cell r="F2663" t="str">
            <v>successful</v>
          </cell>
          <cell r="R2663" t="str">
            <v>makerspaces</v>
          </cell>
          <cell r="U2663">
            <v>30</v>
          </cell>
          <cell r="V2663" t="str">
            <v>funded</v>
          </cell>
        </row>
        <row r="2664">
          <cell r="D2664">
            <v>20000</v>
          </cell>
          <cell r="F2664" t="str">
            <v>successful</v>
          </cell>
          <cell r="R2664" t="str">
            <v>makerspaces</v>
          </cell>
          <cell r="U2664">
            <v>30</v>
          </cell>
          <cell r="V2664" t="str">
            <v>funded</v>
          </cell>
        </row>
        <row r="2665">
          <cell r="D2665">
            <v>20000</v>
          </cell>
          <cell r="F2665" t="str">
            <v>successful</v>
          </cell>
          <cell r="R2665" t="str">
            <v>makerspaces</v>
          </cell>
          <cell r="U2665">
            <v>29.002233796294604</v>
          </cell>
          <cell r="V2665" t="str">
            <v>funded</v>
          </cell>
        </row>
        <row r="2666">
          <cell r="D2666">
            <v>17500</v>
          </cell>
          <cell r="F2666" t="str">
            <v>successful</v>
          </cell>
          <cell r="R2666" t="str">
            <v>makerspaces</v>
          </cell>
          <cell r="U2666">
            <v>34.26554398148437</v>
          </cell>
          <cell r="V2666" t="str">
            <v>funded</v>
          </cell>
        </row>
        <row r="2667">
          <cell r="D2667">
            <v>3500</v>
          </cell>
          <cell r="F2667" t="str">
            <v>successful</v>
          </cell>
          <cell r="R2667" t="str">
            <v>makerspaces</v>
          </cell>
          <cell r="U2667">
            <v>45</v>
          </cell>
          <cell r="V2667" t="str">
            <v>funded</v>
          </cell>
        </row>
        <row r="2668">
          <cell r="D2668">
            <v>10000</v>
          </cell>
          <cell r="F2668" t="str">
            <v>successful</v>
          </cell>
          <cell r="R2668" t="str">
            <v>makerspaces</v>
          </cell>
          <cell r="U2668">
            <v>37.110659722224227</v>
          </cell>
          <cell r="V2668" t="str">
            <v>funded</v>
          </cell>
        </row>
        <row r="2669">
          <cell r="D2669">
            <v>1500</v>
          </cell>
          <cell r="F2669" t="str">
            <v>successful</v>
          </cell>
          <cell r="R2669" t="str">
            <v>makerspaces</v>
          </cell>
          <cell r="U2669">
            <v>30</v>
          </cell>
          <cell r="V2669" t="str">
            <v>funded</v>
          </cell>
        </row>
        <row r="2670">
          <cell r="D2670">
            <v>1000</v>
          </cell>
          <cell r="F2670" t="str">
            <v>successful</v>
          </cell>
          <cell r="R2670" t="str">
            <v>makerspaces</v>
          </cell>
          <cell r="U2670">
            <v>42.016840277778101</v>
          </cell>
          <cell r="V2670" t="str">
            <v>funded</v>
          </cell>
        </row>
        <row r="2671">
          <cell r="D2671">
            <v>800</v>
          </cell>
          <cell r="F2671" t="str">
            <v>successful</v>
          </cell>
          <cell r="R2671" t="str">
            <v>makerspaces</v>
          </cell>
          <cell r="U2671">
            <v>60</v>
          </cell>
          <cell r="V2671" t="str">
            <v>funded</v>
          </cell>
        </row>
        <row r="2672">
          <cell r="D2672">
            <v>38888</v>
          </cell>
          <cell r="F2672" t="str">
            <v>failed</v>
          </cell>
          <cell r="R2672" t="str">
            <v>makerspaces</v>
          </cell>
          <cell r="U2672">
            <v>28</v>
          </cell>
          <cell r="V2672" t="str">
            <v>underfunded</v>
          </cell>
        </row>
        <row r="2673">
          <cell r="D2673">
            <v>25000</v>
          </cell>
          <cell r="F2673" t="str">
            <v>failed</v>
          </cell>
          <cell r="R2673" t="str">
            <v>makerspaces</v>
          </cell>
          <cell r="U2673">
            <v>30.069027777775773</v>
          </cell>
          <cell r="V2673" t="str">
            <v>underfunded</v>
          </cell>
        </row>
        <row r="2674">
          <cell r="D2674">
            <v>10000</v>
          </cell>
          <cell r="F2674" t="str">
            <v>failed</v>
          </cell>
          <cell r="R2674" t="str">
            <v>makerspaces</v>
          </cell>
          <cell r="U2674">
            <v>21.365856481483206</v>
          </cell>
          <cell r="V2674" t="str">
            <v>underfunded</v>
          </cell>
        </row>
        <row r="2675">
          <cell r="D2675">
            <v>40000</v>
          </cell>
          <cell r="F2675" t="str">
            <v>failed</v>
          </cell>
          <cell r="R2675" t="str">
            <v>makerspaces</v>
          </cell>
          <cell r="U2675">
            <v>29.406261574069504</v>
          </cell>
          <cell r="V2675" t="str">
            <v>underfunded</v>
          </cell>
        </row>
        <row r="2676">
          <cell r="D2676">
            <v>35000</v>
          </cell>
          <cell r="F2676" t="str">
            <v>failed</v>
          </cell>
          <cell r="R2676" t="str">
            <v>makerspaces</v>
          </cell>
          <cell r="U2676">
            <v>26.574884259258397</v>
          </cell>
          <cell r="V2676" t="str">
            <v>underfunded</v>
          </cell>
        </row>
        <row r="2677">
          <cell r="D2677">
            <v>25000</v>
          </cell>
          <cell r="F2677" t="str">
            <v>failed</v>
          </cell>
          <cell r="R2677" t="str">
            <v>makerspaces</v>
          </cell>
          <cell r="U2677">
            <v>30.041666666664241</v>
          </cell>
          <cell r="V2677" t="str">
            <v>underfunded</v>
          </cell>
        </row>
        <row r="2678">
          <cell r="D2678">
            <v>2100</v>
          </cell>
          <cell r="F2678" t="str">
            <v>failed</v>
          </cell>
          <cell r="R2678" t="str">
            <v>makerspaces</v>
          </cell>
          <cell r="U2678">
            <v>30</v>
          </cell>
          <cell r="V2678" t="str">
            <v>underfunded</v>
          </cell>
        </row>
        <row r="2679">
          <cell r="D2679">
            <v>19500</v>
          </cell>
          <cell r="F2679" t="str">
            <v>failed</v>
          </cell>
          <cell r="R2679" t="str">
            <v>makerspaces</v>
          </cell>
          <cell r="U2679">
            <v>30</v>
          </cell>
          <cell r="V2679" t="str">
            <v>underfunded</v>
          </cell>
        </row>
        <row r="2680">
          <cell r="D2680">
            <v>8000000</v>
          </cell>
          <cell r="F2680" t="str">
            <v>failed</v>
          </cell>
          <cell r="R2680" t="str">
            <v>makerspaces</v>
          </cell>
          <cell r="U2680">
            <v>30</v>
          </cell>
          <cell r="V2680" t="str">
            <v>underfunded</v>
          </cell>
        </row>
        <row r="2681">
          <cell r="D2681">
            <v>40000</v>
          </cell>
          <cell r="F2681" t="str">
            <v>failed</v>
          </cell>
          <cell r="R2681" t="str">
            <v>makerspaces</v>
          </cell>
          <cell r="U2681">
            <v>30</v>
          </cell>
          <cell r="V2681" t="str">
            <v>underfunded</v>
          </cell>
        </row>
        <row r="2682">
          <cell r="D2682">
            <v>32000</v>
          </cell>
          <cell r="F2682" t="str">
            <v>failed</v>
          </cell>
          <cell r="R2682" t="str">
            <v>makerspaces</v>
          </cell>
          <cell r="U2682">
            <v>29.958333333328483</v>
          </cell>
          <cell r="V2682" t="str">
            <v>underfunded</v>
          </cell>
        </row>
        <row r="2683">
          <cell r="D2683">
            <v>8000</v>
          </cell>
          <cell r="F2683" t="str">
            <v>failed</v>
          </cell>
          <cell r="R2683" t="str">
            <v>food trucks</v>
          </cell>
          <cell r="U2683">
            <v>25</v>
          </cell>
          <cell r="V2683" t="str">
            <v>underfunded</v>
          </cell>
        </row>
        <row r="2684">
          <cell r="D2684">
            <v>6000</v>
          </cell>
          <cell r="F2684" t="str">
            <v>failed</v>
          </cell>
          <cell r="R2684" t="str">
            <v>food trucks</v>
          </cell>
          <cell r="U2684">
            <v>32.377314814810234</v>
          </cell>
          <cell r="V2684" t="str">
            <v>underfunded</v>
          </cell>
        </row>
        <row r="2685">
          <cell r="D2685">
            <v>15000</v>
          </cell>
          <cell r="F2685" t="str">
            <v>failed</v>
          </cell>
          <cell r="R2685" t="str">
            <v>food trucks</v>
          </cell>
          <cell r="U2685">
            <v>30</v>
          </cell>
          <cell r="V2685" t="str">
            <v>underfunded</v>
          </cell>
        </row>
        <row r="2686">
          <cell r="D2686">
            <v>70000</v>
          </cell>
          <cell r="F2686" t="str">
            <v>failed</v>
          </cell>
          <cell r="R2686" t="str">
            <v>food trucks</v>
          </cell>
          <cell r="U2686">
            <v>40</v>
          </cell>
          <cell r="V2686" t="str">
            <v>underfunded</v>
          </cell>
        </row>
        <row r="2687">
          <cell r="D2687">
            <v>50000</v>
          </cell>
          <cell r="F2687" t="str">
            <v>failed</v>
          </cell>
          <cell r="R2687" t="str">
            <v>food trucks</v>
          </cell>
          <cell r="U2687">
            <v>59.958333333343035</v>
          </cell>
          <cell r="V2687" t="str">
            <v>underfunded</v>
          </cell>
        </row>
        <row r="2688">
          <cell r="D2688">
            <v>30000</v>
          </cell>
          <cell r="F2688" t="str">
            <v>failed</v>
          </cell>
          <cell r="R2688" t="str">
            <v>food trucks</v>
          </cell>
          <cell r="U2688">
            <v>20</v>
          </cell>
          <cell r="V2688" t="str">
            <v>underfunded</v>
          </cell>
        </row>
        <row r="2689">
          <cell r="D2689">
            <v>15000</v>
          </cell>
          <cell r="F2689" t="str">
            <v>failed</v>
          </cell>
          <cell r="R2689" t="str">
            <v>food trucks</v>
          </cell>
          <cell r="U2689">
            <v>30</v>
          </cell>
          <cell r="V2689" t="str">
            <v>underfunded</v>
          </cell>
        </row>
        <row r="2690">
          <cell r="D2690">
            <v>50000</v>
          </cell>
          <cell r="F2690" t="str">
            <v>failed</v>
          </cell>
          <cell r="R2690" t="str">
            <v>food trucks</v>
          </cell>
          <cell r="U2690">
            <v>31.006134259252576</v>
          </cell>
          <cell r="V2690" t="str">
            <v>underfunded</v>
          </cell>
        </row>
        <row r="2691">
          <cell r="D2691">
            <v>35000</v>
          </cell>
          <cell r="F2691" t="str">
            <v>failed</v>
          </cell>
          <cell r="R2691" t="str">
            <v>food trucks</v>
          </cell>
          <cell r="U2691">
            <v>30</v>
          </cell>
          <cell r="V2691" t="str">
            <v>underfunded</v>
          </cell>
        </row>
        <row r="2692">
          <cell r="D2692">
            <v>80000</v>
          </cell>
          <cell r="F2692" t="str">
            <v>failed</v>
          </cell>
          <cell r="R2692" t="str">
            <v>food trucks</v>
          </cell>
          <cell r="U2692">
            <v>45</v>
          </cell>
          <cell r="V2692" t="str">
            <v>underfunded</v>
          </cell>
        </row>
        <row r="2693">
          <cell r="D2693">
            <v>65000</v>
          </cell>
          <cell r="F2693" t="str">
            <v>failed</v>
          </cell>
          <cell r="R2693" t="str">
            <v>food trucks</v>
          </cell>
          <cell r="U2693">
            <v>45</v>
          </cell>
          <cell r="V2693" t="str">
            <v>underfunded</v>
          </cell>
        </row>
        <row r="2694">
          <cell r="D2694">
            <v>3500</v>
          </cell>
          <cell r="F2694" t="str">
            <v>failed</v>
          </cell>
          <cell r="R2694" t="str">
            <v>food trucks</v>
          </cell>
          <cell r="U2694">
            <v>29.958333333335759</v>
          </cell>
          <cell r="V2694" t="str">
            <v>underfunded</v>
          </cell>
        </row>
        <row r="2695">
          <cell r="D2695">
            <v>5000</v>
          </cell>
          <cell r="F2695" t="str">
            <v>failed</v>
          </cell>
          <cell r="R2695" t="str">
            <v>food trucks</v>
          </cell>
          <cell r="U2695">
            <v>30</v>
          </cell>
          <cell r="V2695" t="str">
            <v>underfunded</v>
          </cell>
        </row>
        <row r="2696">
          <cell r="D2696">
            <v>30000</v>
          </cell>
          <cell r="F2696" t="str">
            <v>failed</v>
          </cell>
          <cell r="R2696" t="str">
            <v>food trucks</v>
          </cell>
          <cell r="U2696">
            <v>30</v>
          </cell>
          <cell r="V2696" t="str">
            <v>underfunded</v>
          </cell>
        </row>
        <row r="2697">
          <cell r="D2697">
            <v>15000</v>
          </cell>
          <cell r="F2697" t="str">
            <v>failed</v>
          </cell>
          <cell r="R2697" t="str">
            <v>food trucks</v>
          </cell>
          <cell r="U2697">
            <v>59.958333333335759</v>
          </cell>
          <cell r="V2697" t="str">
            <v>underfunded</v>
          </cell>
        </row>
        <row r="2698">
          <cell r="D2698">
            <v>60000</v>
          </cell>
          <cell r="F2698" t="str">
            <v>failed</v>
          </cell>
          <cell r="R2698" t="str">
            <v>food trucks</v>
          </cell>
          <cell r="U2698">
            <v>34</v>
          </cell>
          <cell r="V2698" t="str">
            <v>underfunded</v>
          </cell>
        </row>
        <row r="2699">
          <cell r="D2699">
            <v>23000</v>
          </cell>
          <cell r="F2699" t="str">
            <v>failed</v>
          </cell>
          <cell r="R2699" t="str">
            <v>food trucks</v>
          </cell>
          <cell r="U2699">
            <v>30.976585648153559</v>
          </cell>
          <cell r="V2699" t="str">
            <v>underfunded</v>
          </cell>
        </row>
        <row r="2700">
          <cell r="D2700">
            <v>8000</v>
          </cell>
          <cell r="F2700" t="str">
            <v>failed</v>
          </cell>
          <cell r="R2700" t="str">
            <v>food trucks</v>
          </cell>
          <cell r="U2700">
            <v>30</v>
          </cell>
          <cell r="V2700" t="str">
            <v>underfunded</v>
          </cell>
        </row>
        <row r="2701">
          <cell r="D2701">
            <v>2</v>
          </cell>
          <cell r="F2701" t="str">
            <v>failed</v>
          </cell>
          <cell r="R2701" t="str">
            <v>food trucks</v>
          </cell>
          <cell r="U2701">
            <v>30</v>
          </cell>
          <cell r="V2701" t="str">
            <v>underfunded</v>
          </cell>
        </row>
        <row r="2702">
          <cell r="D2702">
            <v>9999</v>
          </cell>
          <cell r="F2702" t="str">
            <v>failed</v>
          </cell>
          <cell r="R2702" t="str">
            <v>food trucks</v>
          </cell>
          <cell r="U2702">
            <v>30</v>
          </cell>
          <cell r="V2702" t="str">
            <v>underfunded</v>
          </cell>
        </row>
        <row r="2703">
          <cell r="D2703">
            <v>3400</v>
          </cell>
          <cell r="F2703" t="str">
            <v>live</v>
          </cell>
          <cell r="R2703" t="str">
            <v>spaces</v>
          </cell>
          <cell r="U2703">
            <v>30.958333333335759</v>
          </cell>
          <cell r="V2703" t="str">
            <v>underfunded</v>
          </cell>
        </row>
        <row r="2704">
          <cell r="D2704">
            <v>10000</v>
          </cell>
          <cell r="F2704" t="str">
            <v>live</v>
          </cell>
          <cell r="R2704" t="str">
            <v>spaces</v>
          </cell>
          <cell r="U2704">
            <v>29.958333333335759</v>
          </cell>
          <cell r="V2704" t="str">
            <v>underfunded</v>
          </cell>
        </row>
        <row r="2705">
          <cell r="D2705">
            <v>40000</v>
          </cell>
          <cell r="F2705" t="str">
            <v>live</v>
          </cell>
          <cell r="R2705" t="str">
            <v>spaces</v>
          </cell>
          <cell r="U2705">
            <v>59.958333333335759</v>
          </cell>
          <cell r="V2705" t="str">
            <v>funded</v>
          </cell>
        </row>
        <row r="2706">
          <cell r="D2706">
            <v>19000</v>
          </cell>
          <cell r="F2706" t="str">
            <v>live</v>
          </cell>
          <cell r="R2706" t="str">
            <v>spaces</v>
          </cell>
          <cell r="U2706">
            <v>42.958333333328483</v>
          </cell>
          <cell r="V2706" t="str">
            <v>underfunded</v>
          </cell>
        </row>
        <row r="2707">
          <cell r="D2707">
            <v>16500</v>
          </cell>
          <cell r="F2707" t="str">
            <v>live</v>
          </cell>
          <cell r="R2707" t="str">
            <v>spaces</v>
          </cell>
          <cell r="U2707">
            <v>44.958333333335759</v>
          </cell>
          <cell r="V2707" t="str">
            <v>underfunded</v>
          </cell>
        </row>
        <row r="2708">
          <cell r="D2708">
            <v>35000</v>
          </cell>
          <cell r="F2708" t="str">
            <v>successful</v>
          </cell>
          <cell r="R2708" t="str">
            <v>spaces</v>
          </cell>
          <cell r="U2708">
            <v>28.996030092595902</v>
          </cell>
          <cell r="V2708" t="str">
            <v>funded</v>
          </cell>
        </row>
        <row r="2709">
          <cell r="D2709">
            <v>8000</v>
          </cell>
          <cell r="F2709" t="str">
            <v>successful</v>
          </cell>
          <cell r="R2709" t="str">
            <v>spaces</v>
          </cell>
          <cell r="U2709">
            <v>29.508067129630945</v>
          </cell>
          <cell r="V2709" t="str">
            <v>funded</v>
          </cell>
        </row>
        <row r="2710">
          <cell r="D2710">
            <v>20000</v>
          </cell>
          <cell r="F2710" t="str">
            <v>successful</v>
          </cell>
          <cell r="R2710" t="str">
            <v>spaces</v>
          </cell>
          <cell r="U2710">
            <v>60</v>
          </cell>
          <cell r="V2710" t="str">
            <v>funded</v>
          </cell>
        </row>
        <row r="2711">
          <cell r="D2711">
            <v>50000</v>
          </cell>
          <cell r="F2711" t="str">
            <v>successful</v>
          </cell>
          <cell r="R2711" t="str">
            <v>spaces</v>
          </cell>
          <cell r="U2711">
            <v>35.016192129631236</v>
          </cell>
          <cell r="V2711" t="str">
            <v>funded</v>
          </cell>
        </row>
        <row r="2712">
          <cell r="D2712">
            <v>60000</v>
          </cell>
          <cell r="F2712" t="str">
            <v>successful</v>
          </cell>
          <cell r="R2712" t="str">
            <v>spaces</v>
          </cell>
          <cell r="U2712">
            <v>31.853842592594447</v>
          </cell>
          <cell r="V2712" t="str">
            <v>funded</v>
          </cell>
        </row>
        <row r="2713">
          <cell r="D2713">
            <v>3910</v>
          </cell>
          <cell r="F2713" t="str">
            <v>successful</v>
          </cell>
          <cell r="R2713" t="str">
            <v>spaces</v>
          </cell>
          <cell r="U2713">
            <v>30.172106481477385</v>
          </cell>
          <cell r="V2713" t="str">
            <v>funded</v>
          </cell>
        </row>
        <row r="2714">
          <cell r="D2714">
            <v>5500</v>
          </cell>
          <cell r="F2714" t="str">
            <v>successful</v>
          </cell>
          <cell r="R2714" t="str">
            <v>spaces</v>
          </cell>
          <cell r="U2714">
            <v>36.687962962962047</v>
          </cell>
          <cell r="V2714" t="str">
            <v>funded</v>
          </cell>
        </row>
        <row r="2715">
          <cell r="D2715">
            <v>150000</v>
          </cell>
          <cell r="F2715" t="str">
            <v>successful</v>
          </cell>
          <cell r="R2715" t="str">
            <v>spaces</v>
          </cell>
          <cell r="U2715">
            <v>40</v>
          </cell>
          <cell r="V2715" t="str">
            <v>funded</v>
          </cell>
        </row>
        <row r="2716">
          <cell r="D2716">
            <v>25000</v>
          </cell>
          <cell r="F2716" t="str">
            <v>successful</v>
          </cell>
          <cell r="R2716" t="str">
            <v>spaces</v>
          </cell>
          <cell r="U2716">
            <v>28.30328703703708</v>
          </cell>
          <cell r="V2716" t="str">
            <v>funded</v>
          </cell>
        </row>
        <row r="2717">
          <cell r="D2717">
            <v>12000</v>
          </cell>
          <cell r="F2717" t="str">
            <v>successful</v>
          </cell>
          <cell r="R2717" t="str">
            <v>spaces</v>
          </cell>
          <cell r="U2717">
            <v>34</v>
          </cell>
          <cell r="V2717" t="str">
            <v>funded</v>
          </cell>
        </row>
        <row r="2718">
          <cell r="D2718">
            <v>10000</v>
          </cell>
          <cell r="F2718" t="str">
            <v>successful</v>
          </cell>
          <cell r="R2718" t="str">
            <v>spaces</v>
          </cell>
          <cell r="U2718">
            <v>30</v>
          </cell>
          <cell r="V2718" t="str">
            <v>funded</v>
          </cell>
        </row>
        <row r="2719">
          <cell r="D2719">
            <v>25000</v>
          </cell>
          <cell r="F2719" t="str">
            <v>successful</v>
          </cell>
          <cell r="R2719" t="str">
            <v>spaces</v>
          </cell>
          <cell r="U2719">
            <v>45.041666666664241</v>
          </cell>
          <cell r="V2719" t="str">
            <v>funded</v>
          </cell>
        </row>
        <row r="2720">
          <cell r="D2720">
            <v>18000</v>
          </cell>
          <cell r="F2720" t="str">
            <v>successful</v>
          </cell>
          <cell r="R2720" t="str">
            <v>spaces</v>
          </cell>
          <cell r="U2720">
            <v>28.36174768517958</v>
          </cell>
          <cell r="V2720" t="str">
            <v>funded</v>
          </cell>
        </row>
        <row r="2721">
          <cell r="D2721">
            <v>6000</v>
          </cell>
          <cell r="F2721" t="str">
            <v>successful</v>
          </cell>
          <cell r="R2721" t="str">
            <v>spaces</v>
          </cell>
          <cell r="U2721">
            <v>59.958333333328483</v>
          </cell>
          <cell r="V2721" t="str">
            <v>funded</v>
          </cell>
        </row>
        <row r="2722">
          <cell r="D2722">
            <v>25000</v>
          </cell>
          <cell r="F2722" t="str">
            <v>successful</v>
          </cell>
          <cell r="R2722" t="str">
            <v>spaces</v>
          </cell>
          <cell r="U2722">
            <v>30.041666666671517</v>
          </cell>
          <cell r="V2722" t="str">
            <v>funded</v>
          </cell>
        </row>
        <row r="2723">
          <cell r="D2723">
            <v>750</v>
          </cell>
          <cell r="F2723" t="str">
            <v>successful</v>
          </cell>
          <cell r="R2723" t="str">
            <v>hardware</v>
          </cell>
          <cell r="U2723">
            <v>30.247708333328774</v>
          </cell>
          <cell r="V2723" t="str">
            <v>funded</v>
          </cell>
        </row>
        <row r="2724">
          <cell r="D2724">
            <v>5000</v>
          </cell>
          <cell r="F2724" t="str">
            <v>successful</v>
          </cell>
          <cell r="R2724" t="str">
            <v>hardware</v>
          </cell>
          <cell r="U2724">
            <v>60</v>
          </cell>
          <cell r="V2724" t="str">
            <v>funded</v>
          </cell>
        </row>
        <row r="2725">
          <cell r="D2725">
            <v>12000</v>
          </cell>
          <cell r="F2725" t="str">
            <v>successful</v>
          </cell>
          <cell r="R2725" t="str">
            <v>hardware</v>
          </cell>
          <cell r="U2725">
            <v>60.041666666664241</v>
          </cell>
          <cell r="V2725" t="str">
            <v>funded</v>
          </cell>
        </row>
        <row r="2726">
          <cell r="D2726">
            <v>2468</v>
          </cell>
          <cell r="F2726" t="str">
            <v>successful</v>
          </cell>
          <cell r="R2726" t="str">
            <v>hardware</v>
          </cell>
          <cell r="U2726">
            <v>32</v>
          </cell>
          <cell r="V2726" t="str">
            <v>funded</v>
          </cell>
        </row>
        <row r="2727">
          <cell r="D2727">
            <v>40000</v>
          </cell>
          <cell r="F2727" t="str">
            <v>successful</v>
          </cell>
          <cell r="R2727" t="str">
            <v>hardware</v>
          </cell>
          <cell r="U2727">
            <v>50</v>
          </cell>
          <cell r="V2727" t="str">
            <v>funded</v>
          </cell>
        </row>
        <row r="2728">
          <cell r="D2728">
            <v>100000</v>
          </cell>
          <cell r="F2728" t="str">
            <v>successful</v>
          </cell>
          <cell r="R2728" t="str">
            <v>hardware</v>
          </cell>
          <cell r="U2728">
            <v>30</v>
          </cell>
          <cell r="V2728" t="str">
            <v>funded</v>
          </cell>
        </row>
        <row r="2729">
          <cell r="D2729">
            <v>10000</v>
          </cell>
          <cell r="F2729" t="str">
            <v>successful</v>
          </cell>
          <cell r="R2729" t="str">
            <v>hardware</v>
          </cell>
          <cell r="U2729">
            <v>25</v>
          </cell>
          <cell r="V2729" t="str">
            <v>funded</v>
          </cell>
        </row>
        <row r="2730">
          <cell r="D2730">
            <v>15000</v>
          </cell>
          <cell r="F2730" t="str">
            <v>successful</v>
          </cell>
          <cell r="R2730" t="str">
            <v>hardware</v>
          </cell>
          <cell r="U2730">
            <v>35</v>
          </cell>
          <cell r="V2730" t="str">
            <v>funded</v>
          </cell>
        </row>
        <row r="2731">
          <cell r="D2731">
            <v>7500</v>
          </cell>
          <cell r="F2731" t="str">
            <v>successful</v>
          </cell>
          <cell r="R2731" t="str">
            <v>hardware</v>
          </cell>
          <cell r="U2731">
            <v>30</v>
          </cell>
          <cell r="V2731" t="str">
            <v>funded</v>
          </cell>
        </row>
        <row r="2732">
          <cell r="D2732">
            <v>27000</v>
          </cell>
          <cell r="F2732" t="str">
            <v>successful</v>
          </cell>
          <cell r="R2732" t="str">
            <v>hardware</v>
          </cell>
          <cell r="U2732">
            <v>35</v>
          </cell>
          <cell r="V2732" t="str">
            <v>funded</v>
          </cell>
        </row>
        <row r="2733">
          <cell r="D2733">
            <v>30000</v>
          </cell>
          <cell r="F2733" t="str">
            <v>successful</v>
          </cell>
          <cell r="R2733" t="str">
            <v>hardware</v>
          </cell>
          <cell r="U2733">
            <v>57.640949074069795</v>
          </cell>
          <cell r="V2733" t="str">
            <v>funded</v>
          </cell>
        </row>
        <row r="2734">
          <cell r="D2734">
            <v>12000</v>
          </cell>
          <cell r="F2734" t="str">
            <v>successful</v>
          </cell>
          <cell r="R2734" t="str">
            <v>hardware</v>
          </cell>
          <cell r="U2734">
            <v>32.191805555557949</v>
          </cell>
          <cell r="V2734" t="str">
            <v>funded</v>
          </cell>
        </row>
        <row r="2735">
          <cell r="D2735">
            <v>50000</v>
          </cell>
          <cell r="F2735" t="str">
            <v>successful</v>
          </cell>
          <cell r="R2735" t="str">
            <v>hardware</v>
          </cell>
          <cell r="U2735">
            <v>59.958333333328483</v>
          </cell>
          <cell r="V2735" t="str">
            <v>funded</v>
          </cell>
        </row>
        <row r="2736">
          <cell r="D2736">
            <v>1</v>
          </cell>
          <cell r="F2736" t="str">
            <v>successful</v>
          </cell>
          <cell r="R2736" t="str">
            <v>hardware</v>
          </cell>
          <cell r="U2736">
            <v>30.247083333335468</v>
          </cell>
          <cell r="V2736" t="str">
            <v>funded</v>
          </cell>
        </row>
        <row r="2737">
          <cell r="D2737">
            <v>750</v>
          </cell>
          <cell r="F2737" t="str">
            <v>successful</v>
          </cell>
          <cell r="R2737" t="str">
            <v>hardware</v>
          </cell>
          <cell r="U2737">
            <v>30.712384259262762</v>
          </cell>
          <cell r="V2737" t="str">
            <v>funded</v>
          </cell>
        </row>
        <row r="2738">
          <cell r="D2738">
            <v>8000</v>
          </cell>
          <cell r="F2738" t="str">
            <v>successful</v>
          </cell>
          <cell r="R2738" t="str">
            <v>hardware</v>
          </cell>
          <cell r="U2738">
            <v>30</v>
          </cell>
          <cell r="V2738" t="str">
            <v>funded</v>
          </cell>
        </row>
        <row r="2739">
          <cell r="D2739">
            <v>30000</v>
          </cell>
          <cell r="F2739" t="str">
            <v>successful</v>
          </cell>
          <cell r="R2739" t="str">
            <v>hardware</v>
          </cell>
          <cell r="U2739">
            <v>42.873993055553001</v>
          </cell>
          <cell r="V2739" t="str">
            <v>funded</v>
          </cell>
        </row>
        <row r="2740">
          <cell r="D2740">
            <v>5000</v>
          </cell>
          <cell r="F2740" t="str">
            <v>successful</v>
          </cell>
          <cell r="R2740" t="str">
            <v>hardware</v>
          </cell>
          <cell r="U2740">
            <v>60</v>
          </cell>
          <cell r="V2740" t="str">
            <v>funded</v>
          </cell>
        </row>
        <row r="2741">
          <cell r="D2741">
            <v>1100</v>
          </cell>
          <cell r="F2741" t="str">
            <v>successful</v>
          </cell>
          <cell r="R2741" t="str">
            <v>hardware</v>
          </cell>
          <cell r="U2741">
            <v>45</v>
          </cell>
          <cell r="V2741" t="str">
            <v>funded</v>
          </cell>
        </row>
        <row r="2742">
          <cell r="D2742">
            <v>300</v>
          </cell>
          <cell r="F2742" t="str">
            <v>successful</v>
          </cell>
          <cell r="R2742" t="str">
            <v>hardware</v>
          </cell>
          <cell r="U2742">
            <v>29.958333333343035</v>
          </cell>
          <cell r="V2742" t="str">
            <v>funded</v>
          </cell>
        </row>
        <row r="2743">
          <cell r="D2743">
            <v>8000</v>
          </cell>
          <cell r="F2743" t="str">
            <v>failed</v>
          </cell>
          <cell r="R2743" t="str">
            <v>children's books</v>
          </cell>
          <cell r="U2743">
            <v>20.430763888885849</v>
          </cell>
          <cell r="V2743" t="str">
            <v>underfunded</v>
          </cell>
        </row>
        <row r="2744">
          <cell r="D2744">
            <v>2500</v>
          </cell>
          <cell r="F2744" t="str">
            <v>failed</v>
          </cell>
          <cell r="R2744" t="str">
            <v>children's books</v>
          </cell>
          <cell r="U2744">
            <v>14</v>
          </cell>
          <cell r="V2744" t="str">
            <v>underfunded</v>
          </cell>
        </row>
        <row r="2745">
          <cell r="D2745">
            <v>5999</v>
          </cell>
          <cell r="F2745" t="str">
            <v>failed</v>
          </cell>
          <cell r="R2745" t="str">
            <v>children's books</v>
          </cell>
          <cell r="U2745">
            <v>30</v>
          </cell>
          <cell r="V2745" t="str">
            <v>underfunded</v>
          </cell>
        </row>
        <row r="2746">
          <cell r="D2746">
            <v>16000</v>
          </cell>
          <cell r="F2746" t="str">
            <v>failed</v>
          </cell>
          <cell r="R2746" t="str">
            <v>children's books</v>
          </cell>
          <cell r="U2746">
            <v>30</v>
          </cell>
          <cell r="V2746" t="str">
            <v>underfunded</v>
          </cell>
        </row>
        <row r="2747">
          <cell r="D2747">
            <v>8000</v>
          </cell>
          <cell r="F2747" t="str">
            <v>failed</v>
          </cell>
          <cell r="R2747" t="str">
            <v>children's books</v>
          </cell>
          <cell r="U2747">
            <v>60</v>
          </cell>
          <cell r="V2747" t="str">
            <v>underfunded</v>
          </cell>
        </row>
        <row r="2748">
          <cell r="D2748">
            <v>3000</v>
          </cell>
          <cell r="F2748" t="str">
            <v>failed</v>
          </cell>
          <cell r="R2748" t="str">
            <v>children's books</v>
          </cell>
          <cell r="U2748">
            <v>30</v>
          </cell>
          <cell r="V2748" t="str">
            <v>underfunded</v>
          </cell>
        </row>
        <row r="2749">
          <cell r="D2749">
            <v>500</v>
          </cell>
          <cell r="F2749" t="str">
            <v>failed</v>
          </cell>
          <cell r="R2749" t="str">
            <v>children's books</v>
          </cell>
          <cell r="U2749">
            <v>31.483831018515048</v>
          </cell>
          <cell r="V2749" t="str">
            <v>underfunded</v>
          </cell>
        </row>
        <row r="2750">
          <cell r="D2750">
            <v>5000</v>
          </cell>
          <cell r="F2750" t="str">
            <v>failed</v>
          </cell>
          <cell r="R2750" t="str">
            <v>children's books</v>
          </cell>
          <cell r="U2750">
            <v>30</v>
          </cell>
          <cell r="V2750" t="str">
            <v>underfunded</v>
          </cell>
        </row>
        <row r="2751">
          <cell r="D2751">
            <v>10000</v>
          </cell>
          <cell r="F2751" t="str">
            <v>failed</v>
          </cell>
          <cell r="R2751" t="str">
            <v>children's books</v>
          </cell>
          <cell r="U2751">
            <v>29.958333333328483</v>
          </cell>
          <cell r="V2751" t="str">
            <v>underfunded</v>
          </cell>
        </row>
        <row r="2752">
          <cell r="D2752">
            <v>1999</v>
          </cell>
          <cell r="F2752" t="str">
            <v>failed</v>
          </cell>
          <cell r="R2752" t="str">
            <v>children's books</v>
          </cell>
          <cell r="U2752">
            <v>11.933506944449618</v>
          </cell>
          <cell r="V2752" t="str">
            <v>underfunded</v>
          </cell>
        </row>
        <row r="2753">
          <cell r="D2753">
            <v>3274</v>
          </cell>
          <cell r="F2753" t="str">
            <v>failed</v>
          </cell>
          <cell r="R2753" t="str">
            <v>children's books</v>
          </cell>
          <cell r="U2753">
            <v>60</v>
          </cell>
          <cell r="V2753" t="str">
            <v>underfunded</v>
          </cell>
        </row>
        <row r="2754">
          <cell r="D2754">
            <v>4800</v>
          </cell>
          <cell r="F2754" t="str">
            <v>failed</v>
          </cell>
          <cell r="R2754" t="str">
            <v>children's books</v>
          </cell>
          <cell r="U2754">
            <v>40</v>
          </cell>
          <cell r="V2754" t="str">
            <v>underfunded</v>
          </cell>
        </row>
        <row r="2755">
          <cell r="D2755">
            <v>2000</v>
          </cell>
          <cell r="F2755" t="str">
            <v>failed</v>
          </cell>
          <cell r="R2755" t="str">
            <v>children's books</v>
          </cell>
          <cell r="U2755">
            <v>30</v>
          </cell>
          <cell r="V2755" t="str">
            <v>underfunded</v>
          </cell>
        </row>
        <row r="2756">
          <cell r="D2756">
            <v>10000</v>
          </cell>
          <cell r="F2756" t="str">
            <v>failed</v>
          </cell>
          <cell r="R2756" t="str">
            <v>children's books</v>
          </cell>
          <cell r="U2756">
            <v>30</v>
          </cell>
          <cell r="V2756" t="str">
            <v>underfunded</v>
          </cell>
        </row>
        <row r="2757">
          <cell r="D2757">
            <v>500</v>
          </cell>
          <cell r="F2757" t="str">
            <v>failed</v>
          </cell>
          <cell r="R2757" t="str">
            <v>children's books</v>
          </cell>
          <cell r="U2757">
            <v>30</v>
          </cell>
          <cell r="V2757" t="str">
            <v>underfunded</v>
          </cell>
        </row>
        <row r="2758">
          <cell r="D2758">
            <v>10000</v>
          </cell>
          <cell r="F2758" t="str">
            <v>failed</v>
          </cell>
          <cell r="R2758" t="str">
            <v>children's books</v>
          </cell>
          <cell r="U2758">
            <v>30</v>
          </cell>
          <cell r="V2758" t="str">
            <v>underfunded</v>
          </cell>
        </row>
        <row r="2759">
          <cell r="D2759">
            <v>1500</v>
          </cell>
          <cell r="F2759" t="str">
            <v>failed</v>
          </cell>
          <cell r="R2759" t="str">
            <v>children's books</v>
          </cell>
          <cell r="U2759">
            <v>15</v>
          </cell>
          <cell r="V2759" t="str">
            <v>underfunded</v>
          </cell>
        </row>
        <row r="2760">
          <cell r="D2760">
            <v>2000</v>
          </cell>
          <cell r="F2760" t="str">
            <v>failed</v>
          </cell>
          <cell r="R2760" t="str">
            <v>children's books</v>
          </cell>
          <cell r="U2760">
            <v>14</v>
          </cell>
          <cell r="V2760" t="str">
            <v>underfunded</v>
          </cell>
        </row>
        <row r="2761">
          <cell r="D2761">
            <v>1000</v>
          </cell>
          <cell r="F2761" t="str">
            <v>failed</v>
          </cell>
          <cell r="R2761" t="str">
            <v>children's books</v>
          </cell>
          <cell r="U2761">
            <v>43</v>
          </cell>
          <cell r="V2761" t="str">
            <v>underfunded</v>
          </cell>
        </row>
        <row r="2762">
          <cell r="D2762">
            <v>5000</v>
          </cell>
          <cell r="F2762" t="str">
            <v>failed</v>
          </cell>
          <cell r="R2762" t="str">
            <v>children's books</v>
          </cell>
          <cell r="U2762">
            <v>30</v>
          </cell>
          <cell r="V2762" t="str">
            <v>underfunded</v>
          </cell>
        </row>
        <row r="2763">
          <cell r="D2763">
            <v>5000</v>
          </cell>
          <cell r="F2763" t="str">
            <v>failed</v>
          </cell>
          <cell r="R2763" t="str">
            <v>children's books</v>
          </cell>
          <cell r="U2763">
            <v>30</v>
          </cell>
          <cell r="V2763" t="str">
            <v>underfunded</v>
          </cell>
        </row>
        <row r="2764">
          <cell r="D2764">
            <v>3250</v>
          </cell>
          <cell r="F2764" t="str">
            <v>failed</v>
          </cell>
          <cell r="R2764" t="str">
            <v>children's books</v>
          </cell>
          <cell r="U2764">
            <v>59.958333333335759</v>
          </cell>
          <cell r="V2764" t="str">
            <v>underfunded</v>
          </cell>
        </row>
        <row r="2765">
          <cell r="D2765">
            <v>39400</v>
          </cell>
          <cell r="F2765" t="str">
            <v>failed</v>
          </cell>
          <cell r="R2765" t="str">
            <v>children's books</v>
          </cell>
          <cell r="U2765">
            <v>45</v>
          </cell>
          <cell r="V2765" t="str">
            <v>underfunded</v>
          </cell>
        </row>
        <row r="2766">
          <cell r="D2766">
            <v>4000</v>
          </cell>
          <cell r="F2766" t="str">
            <v>failed</v>
          </cell>
          <cell r="R2766" t="str">
            <v>children's books</v>
          </cell>
          <cell r="U2766">
            <v>29.499641203699866</v>
          </cell>
          <cell r="V2766" t="str">
            <v>underfunded</v>
          </cell>
        </row>
        <row r="2767">
          <cell r="D2767">
            <v>4000</v>
          </cell>
          <cell r="F2767" t="str">
            <v>failed</v>
          </cell>
          <cell r="R2767" t="str">
            <v>children's books</v>
          </cell>
          <cell r="U2767">
            <v>16</v>
          </cell>
          <cell r="V2767" t="str">
            <v>underfunded</v>
          </cell>
        </row>
        <row r="2768">
          <cell r="D2768">
            <v>5000</v>
          </cell>
          <cell r="F2768" t="str">
            <v>failed</v>
          </cell>
          <cell r="R2768" t="str">
            <v>children's books</v>
          </cell>
          <cell r="U2768">
            <v>30</v>
          </cell>
          <cell r="V2768" t="str">
            <v>underfunded</v>
          </cell>
        </row>
        <row r="2769">
          <cell r="D2769">
            <v>4000</v>
          </cell>
          <cell r="F2769" t="str">
            <v>failed</v>
          </cell>
          <cell r="R2769" t="str">
            <v>children's books</v>
          </cell>
          <cell r="U2769">
            <v>60</v>
          </cell>
          <cell r="V2769" t="str">
            <v>underfunded</v>
          </cell>
        </row>
        <row r="2770">
          <cell r="D2770">
            <v>7000</v>
          </cell>
          <cell r="F2770" t="str">
            <v>failed</v>
          </cell>
          <cell r="R2770" t="str">
            <v>children's books</v>
          </cell>
          <cell r="U2770">
            <v>29.958333333335759</v>
          </cell>
          <cell r="V2770" t="str">
            <v>underfunded</v>
          </cell>
        </row>
        <row r="2771">
          <cell r="D2771">
            <v>800</v>
          </cell>
          <cell r="F2771" t="str">
            <v>failed</v>
          </cell>
          <cell r="R2771" t="str">
            <v>children's books</v>
          </cell>
          <cell r="U2771">
            <v>50</v>
          </cell>
          <cell r="V2771" t="str">
            <v>underfunded</v>
          </cell>
        </row>
        <row r="2772">
          <cell r="D2772">
            <v>20000</v>
          </cell>
          <cell r="F2772" t="str">
            <v>failed</v>
          </cell>
          <cell r="R2772" t="str">
            <v>children's books</v>
          </cell>
          <cell r="U2772">
            <v>29.958333333335759</v>
          </cell>
          <cell r="V2772" t="str">
            <v>underfunded</v>
          </cell>
        </row>
        <row r="2773">
          <cell r="D2773">
            <v>19980</v>
          </cell>
          <cell r="F2773" t="str">
            <v>failed</v>
          </cell>
          <cell r="R2773" t="str">
            <v>children's books</v>
          </cell>
          <cell r="U2773">
            <v>49.176620370373712</v>
          </cell>
          <cell r="V2773" t="str">
            <v>underfunded</v>
          </cell>
        </row>
        <row r="2774">
          <cell r="D2774">
            <v>8000</v>
          </cell>
          <cell r="F2774" t="str">
            <v>failed</v>
          </cell>
          <cell r="R2774" t="str">
            <v>children's books</v>
          </cell>
          <cell r="U2774">
            <v>15</v>
          </cell>
          <cell r="V2774" t="str">
            <v>underfunded</v>
          </cell>
        </row>
        <row r="2775">
          <cell r="D2775">
            <v>530</v>
          </cell>
          <cell r="F2775" t="str">
            <v>failed</v>
          </cell>
          <cell r="R2775" t="str">
            <v>children's books</v>
          </cell>
          <cell r="U2775">
            <v>10</v>
          </cell>
          <cell r="V2775" t="str">
            <v>underfunded</v>
          </cell>
        </row>
        <row r="2776">
          <cell r="D2776">
            <v>4000</v>
          </cell>
          <cell r="F2776" t="str">
            <v>failed</v>
          </cell>
          <cell r="R2776" t="str">
            <v>children's books</v>
          </cell>
          <cell r="U2776">
            <v>30</v>
          </cell>
          <cell r="V2776" t="str">
            <v>underfunded</v>
          </cell>
        </row>
        <row r="2777">
          <cell r="D2777">
            <v>5000</v>
          </cell>
          <cell r="F2777" t="str">
            <v>failed</v>
          </cell>
          <cell r="R2777" t="str">
            <v>children's books</v>
          </cell>
          <cell r="U2777">
            <v>30</v>
          </cell>
          <cell r="V2777" t="str">
            <v>underfunded</v>
          </cell>
        </row>
        <row r="2778">
          <cell r="D2778">
            <v>21000</v>
          </cell>
          <cell r="F2778" t="str">
            <v>failed</v>
          </cell>
          <cell r="R2778" t="str">
            <v>children's books</v>
          </cell>
          <cell r="U2778">
            <v>31</v>
          </cell>
          <cell r="V2778" t="str">
            <v>underfunded</v>
          </cell>
        </row>
        <row r="2779">
          <cell r="D2779">
            <v>3000</v>
          </cell>
          <cell r="F2779" t="str">
            <v>failed</v>
          </cell>
          <cell r="R2779" t="str">
            <v>children's books</v>
          </cell>
          <cell r="U2779">
            <v>30</v>
          </cell>
          <cell r="V2779" t="str">
            <v>underfunded</v>
          </cell>
        </row>
        <row r="2780">
          <cell r="D2780">
            <v>5500</v>
          </cell>
          <cell r="F2780" t="str">
            <v>failed</v>
          </cell>
          <cell r="R2780" t="str">
            <v>children's books</v>
          </cell>
          <cell r="U2780">
            <v>30</v>
          </cell>
          <cell r="V2780" t="str">
            <v>underfunded</v>
          </cell>
        </row>
        <row r="2781">
          <cell r="D2781">
            <v>2500</v>
          </cell>
          <cell r="F2781" t="str">
            <v>failed</v>
          </cell>
          <cell r="R2781" t="str">
            <v>children's books</v>
          </cell>
          <cell r="U2781">
            <v>30.041666666664241</v>
          </cell>
          <cell r="V2781" t="str">
            <v>underfunded</v>
          </cell>
        </row>
        <row r="2782">
          <cell r="D2782">
            <v>100000</v>
          </cell>
          <cell r="F2782" t="str">
            <v>failed</v>
          </cell>
          <cell r="R2782" t="str">
            <v>children's books</v>
          </cell>
          <cell r="U2782">
            <v>30</v>
          </cell>
          <cell r="V2782" t="str">
            <v>underfunded</v>
          </cell>
        </row>
        <row r="2783">
          <cell r="D2783">
            <v>1250</v>
          </cell>
          <cell r="F2783" t="str">
            <v>successful</v>
          </cell>
          <cell r="R2783" t="str">
            <v>plays</v>
          </cell>
          <cell r="U2783">
            <v>28.350069444451947</v>
          </cell>
          <cell r="V2783" t="str">
            <v>funded</v>
          </cell>
        </row>
        <row r="2784">
          <cell r="D2784">
            <v>1000</v>
          </cell>
          <cell r="F2784" t="str">
            <v>successful</v>
          </cell>
          <cell r="R2784" t="str">
            <v>plays</v>
          </cell>
          <cell r="U2784">
            <v>25.282662037039699</v>
          </cell>
          <cell r="V2784" t="str">
            <v>funded</v>
          </cell>
        </row>
        <row r="2785">
          <cell r="D2785">
            <v>1000</v>
          </cell>
          <cell r="F2785" t="str">
            <v>successful</v>
          </cell>
          <cell r="R2785" t="str">
            <v>plays</v>
          </cell>
          <cell r="U2785">
            <v>14</v>
          </cell>
          <cell r="V2785" t="str">
            <v>funded</v>
          </cell>
        </row>
        <row r="2786">
          <cell r="D2786">
            <v>6000</v>
          </cell>
          <cell r="F2786" t="str">
            <v>successful</v>
          </cell>
          <cell r="R2786" t="str">
            <v>plays</v>
          </cell>
          <cell r="U2786">
            <v>21</v>
          </cell>
          <cell r="V2786" t="str">
            <v>funded</v>
          </cell>
        </row>
        <row r="2787">
          <cell r="D2787">
            <v>5000</v>
          </cell>
          <cell r="F2787" t="str">
            <v>successful</v>
          </cell>
          <cell r="R2787" t="str">
            <v>plays</v>
          </cell>
          <cell r="U2787">
            <v>29.685567129628907</v>
          </cell>
          <cell r="V2787" t="str">
            <v>funded</v>
          </cell>
        </row>
        <row r="2788">
          <cell r="D2788">
            <v>2500</v>
          </cell>
          <cell r="F2788" t="str">
            <v>successful</v>
          </cell>
          <cell r="R2788" t="str">
            <v>plays</v>
          </cell>
          <cell r="U2788">
            <v>14</v>
          </cell>
          <cell r="V2788" t="str">
            <v>funded</v>
          </cell>
        </row>
        <row r="2789">
          <cell r="D2789">
            <v>1000</v>
          </cell>
          <cell r="F2789" t="str">
            <v>successful</v>
          </cell>
          <cell r="R2789" t="str">
            <v>plays</v>
          </cell>
          <cell r="U2789">
            <v>30</v>
          </cell>
          <cell r="V2789" t="str">
            <v>funded</v>
          </cell>
        </row>
        <row r="2790">
          <cell r="D2790">
            <v>2000</v>
          </cell>
          <cell r="F2790" t="str">
            <v>successful</v>
          </cell>
          <cell r="R2790" t="str">
            <v>plays</v>
          </cell>
          <cell r="U2790">
            <v>30</v>
          </cell>
          <cell r="V2790" t="str">
            <v>funded</v>
          </cell>
        </row>
        <row r="2791">
          <cell r="D2791">
            <v>3000</v>
          </cell>
          <cell r="F2791" t="str">
            <v>successful</v>
          </cell>
          <cell r="R2791" t="str">
            <v>plays</v>
          </cell>
          <cell r="U2791">
            <v>19.153541666673846</v>
          </cell>
          <cell r="V2791" t="str">
            <v>funded</v>
          </cell>
        </row>
        <row r="2792">
          <cell r="D2792">
            <v>3000</v>
          </cell>
          <cell r="F2792" t="str">
            <v>successful</v>
          </cell>
          <cell r="R2792" t="str">
            <v>plays</v>
          </cell>
          <cell r="U2792">
            <v>30</v>
          </cell>
          <cell r="V2792" t="str">
            <v>funded</v>
          </cell>
        </row>
        <row r="2793">
          <cell r="D2793">
            <v>2000</v>
          </cell>
          <cell r="F2793" t="str">
            <v>successful</v>
          </cell>
          <cell r="R2793" t="str">
            <v>plays</v>
          </cell>
          <cell r="U2793">
            <v>30.266678240746842</v>
          </cell>
          <cell r="V2793" t="str">
            <v>funded</v>
          </cell>
        </row>
        <row r="2794">
          <cell r="D2794">
            <v>2000</v>
          </cell>
          <cell r="F2794" t="str">
            <v>successful</v>
          </cell>
          <cell r="R2794" t="str">
            <v>plays</v>
          </cell>
          <cell r="U2794">
            <v>45</v>
          </cell>
          <cell r="V2794" t="str">
            <v>funded</v>
          </cell>
        </row>
        <row r="2795">
          <cell r="D2795">
            <v>10000</v>
          </cell>
          <cell r="F2795" t="str">
            <v>successful</v>
          </cell>
          <cell r="R2795" t="str">
            <v>plays</v>
          </cell>
          <cell r="U2795">
            <v>30</v>
          </cell>
          <cell r="V2795" t="str">
            <v>funded</v>
          </cell>
        </row>
        <row r="2796">
          <cell r="D2796">
            <v>50</v>
          </cell>
          <cell r="F2796" t="str">
            <v>successful</v>
          </cell>
          <cell r="R2796" t="str">
            <v>plays</v>
          </cell>
          <cell r="U2796">
            <v>16.100011574075324</v>
          </cell>
          <cell r="V2796" t="str">
            <v>funded</v>
          </cell>
        </row>
        <row r="2797">
          <cell r="D2797">
            <v>700</v>
          </cell>
          <cell r="F2797" t="str">
            <v>successful</v>
          </cell>
          <cell r="R2797" t="str">
            <v>plays</v>
          </cell>
          <cell r="U2797">
            <v>16.43239583333343</v>
          </cell>
          <cell r="V2797" t="str">
            <v>funded</v>
          </cell>
        </row>
        <row r="2798">
          <cell r="D2798">
            <v>800</v>
          </cell>
          <cell r="F2798" t="str">
            <v>successful</v>
          </cell>
          <cell r="R2798" t="str">
            <v>plays</v>
          </cell>
          <cell r="U2798">
            <v>30</v>
          </cell>
          <cell r="V2798" t="str">
            <v>funded</v>
          </cell>
        </row>
        <row r="2799">
          <cell r="D2799">
            <v>8000</v>
          </cell>
          <cell r="F2799" t="str">
            <v>successful</v>
          </cell>
          <cell r="R2799" t="str">
            <v>plays</v>
          </cell>
          <cell r="U2799">
            <v>30</v>
          </cell>
          <cell r="V2799" t="str">
            <v>funded</v>
          </cell>
        </row>
        <row r="2800">
          <cell r="D2800">
            <v>5000</v>
          </cell>
          <cell r="F2800" t="str">
            <v>successful</v>
          </cell>
          <cell r="R2800" t="str">
            <v>plays</v>
          </cell>
          <cell r="U2800">
            <v>14.991655092599103</v>
          </cell>
          <cell r="V2800" t="str">
            <v>funded</v>
          </cell>
        </row>
        <row r="2801">
          <cell r="D2801">
            <v>5000</v>
          </cell>
          <cell r="F2801" t="str">
            <v>successful</v>
          </cell>
          <cell r="R2801" t="str">
            <v>plays</v>
          </cell>
          <cell r="U2801">
            <v>31.401967592595611</v>
          </cell>
          <cell r="V2801" t="str">
            <v>funded</v>
          </cell>
        </row>
        <row r="2802">
          <cell r="D2802">
            <v>1000</v>
          </cell>
          <cell r="F2802" t="str">
            <v>successful</v>
          </cell>
          <cell r="R2802" t="str">
            <v>plays</v>
          </cell>
          <cell r="U2802">
            <v>60</v>
          </cell>
          <cell r="V2802" t="str">
            <v>funded</v>
          </cell>
        </row>
        <row r="2803">
          <cell r="D2803">
            <v>500</v>
          </cell>
          <cell r="F2803" t="str">
            <v>successful</v>
          </cell>
          <cell r="R2803" t="str">
            <v>plays</v>
          </cell>
          <cell r="U2803">
            <v>22.215173611111823</v>
          </cell>
          <cell r="V2803" t="str">
            <v>funded</v>
          </cell>
        </row>
        <row r="2804">
          <cell r="D2804">
            <v>3000</v>
          </cell>
          <cell r="F2804" t="str">
            <v>successful</v>
          </cell>
          <cell r="R2804" t="str">
            <v>plays</v>
          </cell>
          <cell r="U2804">
            <v>30</v>
          </cell>
          <cell r="V2804" t="str">
            <v>funded</v>
          </cell>
        </row>
        <row r="2805">
          <cell r="D2805">
            <v>10000</v>
          </cell>
          <cell r="F2805" t="str">
            <v>successful</v>
          </cell>
          <cell r="R2805" t="str">
            <v>plays</v>
          </cell>
          <cell r="U2805">
            <v>42.934305555550964</v>
          </cell>
          <cell r="V2805" t="str">
            <v>funded</v>
          </cell>
        </row>
        <row r="2806">
          <cell r="D2806">
            <v>1000</v>
          </cell>
          <cell r="F2806" t="str">
            <v>successful</v>
          </cell>
          <cell r="R2806" t="str">
            <v>plays</v>
          </cell>
          <cell r="U2806">
            <v>30</v>
          </cell>
          <cell r="V2806" t="str">
            <v>funded</v>
          </cell>
        </row>
        <row r="2807">
          <cell r="D2807">
            <v>400</v>
          </cell>
          <cell r="F2807" t="str">
            <v>successful</v>
          </cell>
          <cell r="R2807" t="str">
            <v>plays</v>
          </cell>
          <cell r="U2807">
            <v>25</v>
          </cell>
          <cell r="V2807" t="str">
            <v>funded</v>
          </cell>
        </row>
        <row r="2808">
          <cell r="D2808">
            <v>3000</v>
          </cell>
          <cell r="F2808" t="str">
            <v>successful</v>
          </cell>
          <cell r="R2808" t="str">
            <v>plays</v>
          </cell>
          <cell r="U2808">
            <v>36.191087962957681</v>
          </cell>
          <cell r="V2808" t="str">
            <v>funded</v>
          </cell>
        </row>
        <row r="2809">
          <cell r="D2809">
            <v>5000</v>
          </cell>
          <cell r="F2809" t="str">
            <v>successful</v>
          </cell>
          <cell r="R2809" t="str">
            <v>plays</v>
          </cell>
          <cell r="U2809">
            <v>30</v>
          </cell>
          <cell r="V2809" t="str">
            <v>funded</v>
          </cell>
        </row>
        <row r="2810">
          <cell r="D2810">
            <v>4500</v>
          </cell>
          <cell r="F2810" t="str">
            <v>successful</v>
          </cell>
          <cell r="R2810" t="str">
            <v>plays</v>
          </cell>
          <cell r="U2810">
            <v>30</v>
          </cell>
          <cell r="V2810" t="str">
            <v>funded</v>
          </cell>
        </row>
        <row r="2811">
          <cell r="D2811">
            <v>2500</v>
          </cell>
          <cell r="F2811" t="str">
            <v>successful</v>
          </cell>
          <cell r="R2811" t="str">
            <v>plays</v>
          </cell>
          <cell r="U2811">
            <v>8.1135995370277669</v>
          </cell>
          <cell r="V2811" t="str">
            <v>funded</v>
          </cell>
        </row>
        <row r="2812">
          <cell r="D2812">
            <v>2500</v>
          </cell>
          <cell r="F2812" t="str">
            <v>successful</v>
          </cell>
          <cell r="R2812" t="str">
            <v>plays</v>
          </cell>
          <cell r="U2812">
            <v>32.026342592595029</v>
          </cell>
          <cell r="V2812" t="str">
            <v>funded</v>
          </cell>
        </row>
        <row r="2813">
          <cell r="D2813">
            <v>10000</v>
          </cell>
          <cell r="F2813" t="str">
            <v>successful</v>
          </cell>
          <cell r="R2813" t="str">
            <v>plays</v>
          </cell>
          <cell r="U2813">
            <v>30</v>
          </cell>
          <cell r="V2813" t="str">
            <v>funded</v>
          </cell>
        </row>
        <row r="2814">
          <cell r="D2814">
            <v>5000</v>
          </cell>
          <cell r="F2814" t="str">
            <v>successful</v>
          </cell>
          <cell r="R2814" t="str">
            <v>plays</v>
          </cell>
          <cell r="U2814">
            <v>45.422476851861575</v>
          </cell>
          <cell r="V2814" t="str">
            <v>funded</v>
          </cell>
        </row>
        <row r="2815">
          <cell r="D2815">
            <v>2800</v>
          </cell>
          <cell r="F2815" t="str">
            <v>successful</v>
          </cell>
          <cell r="R2815" t="str">
            <v>plays</v>
          </cell>
          <cell r="U2815">
            <v>25</v>
          </cell>
          <cell r="V2815" t="str">
            <v>funded</v>
          </cell>
        </row>
        <row r="2816">
          <cell r="D2816">
            <v>1500</v>
          </cell>
          <cell r="F2816" t="str">
            <v>successful</v>
          </cell>
          <cell r="R2816" t="str">
            <v>plays</v>
          </cell>
          <cell r="U2816">
            <v>30</v>
          </cell>
          <cell r="V2816" t="str">
            <v>funded</v>
          </cell>
        </row>
        <row r="2817">
          <cell r="D2817">
            <v>250</v>
          </cell>
          <cell r="F2817" t="str">
            <v>successful</v>
          </cell>
          <cell r="R2817" t="str">
            <v>plays</v>
          </cell>
          <cell r="U2817">
            <v>30</v>
          </cell>
          <cell r="V2817" t="str">
            <v>funded</v>
          </cell>
        </row>
        <row r="2818">
          <cell r="D2818">
            <v>3000</v>
          </cell>
          <cell r="F2818" t="str">
            <v>successful</v>
          </cell>
          <cell r="R2818" t="str">
            <v>plays</v>
          </cell>
          <cell r="U2818">
            <v>30.199166666672681</v>
          </cell>
          <cell r="V2818" t="str">
            <v>funded</v>
          </cell>
        </row>
        <row r="2819">
          <cell r="D2819">
            <v>600</v>
          </cell>
          <cell r="F2819" t="str">
            <v>successful</v>
          </cell>
          <cell r="R2819" t="str">
            <v>plays</v>
          </cell>
          <cell r="U2819">
            <v>40</v>
          </cell>
          <cell r="V2819" t="str">
            <v>funded</v>
          </cell>
        </row>
        <row r="2820">
          <cell r="D2820">
            <v>10000</v>
          </cell>
          <cell r="F2820" t="str">
            <v>successful</v>
          </cell>
          <cell r="R2820" t="str">
            <v>plays</v>
          </cell>
          <cell r="U2820">
            <v>20</v>
          </cell>
          <cell r="V2820" t="str">
            <v>funded</v>
          </cell>
        </row>
        <row r="2821">
          <cell r="D2821">
            <v>5000</v>
          </cell>
          <cell r="F2821" t="str">
            <v>successful</v>
          </cell>
          <cell r="R2821" t="str">
            <v>plays</v>
          </cell>
          <cell r="U2821">
            <v>30</v>
          </cell>
          <cell r="V2821" t="str">
            <v>funded</v>
          </cell>
        </row>
        <row r="2822">
          <cell r="D2822">
            <v>200</v>
          </cell>
          <cell r="F2822" t="str">
            <v>successful</v>
          </cell>
          <cell r="R2822" t="str">
            <v>plays</v>
          </cell>
          <cell r="U2822">
            <v>24.389016203698702</v>
          </cell>
          <cell r="V2822" t="str">
            <v>funded</v>
          </cell>
        </row>
        <row r="2823">
          <cell r="D2823">
            <v>1000</v>
          </cell>
          <cell r="F2823" t="str">
            <v>successful</v>
          </cell>
          <cell r="R2823" t="str">
            <v>plays</v>
          </cell>
          <cell r="U2823">
            <v>30</v>
          </cell>
          <cell r="V2823" t="str">
            <v>funded</v>
          </cell>
        </row>
        <row r="2824">
          <cell r="D2824">
            <v>6000</v>
          </cell>
          <cell r="F2824" t="str">
            <v>successful</v>
          </cell>
          <cell r="R2824" t="str">
            <v>plays</v>
          </cell>
          <cell r="U2824">
            <v>29.958333333343035</v>
          </cell>
          <cell r="V2824" t="str">
            <v>funded</v>
          </cell>
        </row>
        <row r="2825">
          <cell r="D2825">
            <v>100</v>
          </cell>
          <cell r="F2825" t="str">
            <v>successful</v>
          </cell>
          <cell r="R2825" t="str">
            <v>plays</v>
          </cell>
          <cell r="U2825">
            <v>27.945995370369928</v>
          </cell>
          <cell r="V2825" t="str">
            <v>funded</v>
          </cell>
        </row>
        <row r="2826">
          <cell r="D2826">
            <v>650</v>
          </cell>
          <cell r="F2826" t="str">
            <v>successful</v>
          </cell>
          <cell r="R2826" t="str">
            <v>plays</v>
          </cell>
          <cell r="U2826">
            <v>31.800740740742185</v>
          </cell>
          <cell r="V2826" t="str">
            <v>funded</v>
          </cell>
        </row>
        <row r="2827">
          <cell r="D2827">
            <v>3000</v>
          </cell>
          <cell r="F2827" t="str">
            <v>successful</v>
          </cell>
          <cell r="R2827" t="str">
            <v>plays</v>
          </cell>
          <cell r="U2827">
            <v>30</v>
          </cell>
          <cell r="V2827" t="str">
            <v>funded</v>
          </cell>
        </row>
        <row r="2828">
          <cell r="D2828">
            <v>2000</v>
          </cell>
          <cell r="F2828" t="str">
            <v>successful</v>
          </cell>
          <cell r="R2828" t="str">
            <v>plays</v>
          </cell>
          <cell r="U2828">
            <v>24.256805555560277</v>
          </cell>
          <cell r="V2828" t="str">
            <v>funded</v>
          </cell>
        </row>
        <row r="2829">
          <cell r="D2829">
            <v>2000</v>
          </cell>
          <cell r="F2829" t="str">
            <v>successful</v>
          </cell>
          <cell r="R2829" t="str">
            <v>plays</v>
          </cell>
          <cell r="U2829">
            <v>30.003865740742185</v>
          </cell>
          <cell r="V2829" t="str">
            <v>funded</v>
          </cell>
        </row>
        <row r="2830">
          <cell r="D2830">
            <v>9500</v>
          </cell>
          <cell r="F2830" t="str">
            <v>successful</v>
          </cell>
          <cell r="R2830" t="str">
            <v>plays</v>
          </cell>
          <cell r="U2830">
            <v>25.693645833329356</v>
          </cell>
          <cell r="V2830" t="str">
            <v>funded</v>
          </cell>
        </row>
        <row r="2831">
          <cell r="D2831">
            <v>2500</v>
          </cell>
          <cell r="F2831" t="str">
            <v>successful</v>
          </cell>
          <cell r="R2831" t="str">
            <v>plays</v>
          </cell>
          <cell r="U2831">
            <v>28</v>
          </cell>
          <cell r="V2831" t="str">
            <v>funded</v>
          </cell>
        </row>
        <row r="2832">
          <cell r="D2832">
            <v>3000</v>
          </cell>
          <cell r="F2832" t="str">
            <v>successful</v>
          </cell>
          <cell r="R2832" t="str">
            <v>plays</v>
          </cell>
          <cell r="U2832">
            <v>12.326296296298096</v>
          </cell>
          <cell r="V2832" t="str">
            <v>funded</v>
          </cell>
        </row>
        <row r="2833">
          <cell r="D2833">
            <v>3000</v>
          </cell>
          <cell r="F2833" t="str">
            <v>successful</v>
          </cell>
          <cell r="R2833" t="str">
            <v>plays</v>
          </cell>
          <cell r="U2833">
            <v>30</v>
          </cell>
          <cell r="V2833" t="str">
            <v>funded</v>
          </cell>
        </row>
        <row r="2834">
          <cell r="D2834">
            <v>2500</v>
          </cell>
          <cell r="F2834" t="str">
            <v>successful</v>
          </cell>
          <cell r="R2834" t="str">
            <v>plays</v>
          </cell>
          <cell r="U2834">
            <v>28.20724537037313</v>
          </cell>
          <cell r="V2834" t="str">
            <v>funded</v>
          </cell>
        </row>
        <row r="2835">
          <cell r="D2835">
            <v>2700</v>
          </cell>
          <cell r="F2835" t="str">
            <v>successful</v>
          </cell>
          <cell r="R2835" t="str">
            <v>plays</v>
          </cell>
          <cell r="U2835">
            <v>19.955636574071832</v>
          </cell>
          <cell r="V2835" t="str">
            <v>funded</v>
          </cell>
        </row>
        <row r="2836">
          <cell r="D2836">
            <v>800</v>
          </cell>
          <cell r="F2836" t="str">
            <v>successful</v>
          </cell>
          <cell r="R2836" t="str">
            <v>plays</v>
          </cell>
          <cell r="U2836">
            <v>15</v>
          </cell>
          <cell r="V2836" t="str">
            <v>funded</v>
          </cell>
        </row>
        <row r="2837">
          <cell r="D2837">
            <v>1000</v>
          </cell>
          <cell r="F2837" t="str">
            <v>successful</v>
          </cell>
          <cell r="R2837" t="str">
            <v>plays</v>
          </cell>
          <cell r="U2837">
            <v>29.296099537037662</v>
          </cell>
          <cell r="V2837" t="str">
            <v>funded</v>
          </cell>
        </row>
        <row r="2838">
          <cell r="D2838">
            <v>450</v>
          </cell>
          <cell r="F2838" t="str">
            <v>successful</v>
          </cell>
          <cell r="R2838" t="str">
            <v>plays</v>
          </cell>
          <cell r="U2838">
            <v>37.945856481477676</v>
          </cell>
          <cell r="V2838" t="str">
            <v>funded</v>
          </cell>
        </row>
        <row r="2839">
          <cell r="D2839">
            <v>850</v>
          </cell>
          <cell r="F2839" t="str">
            <v>successful</v>
          </cell>
          <cell r="R2839" t="str">
            <v>plays</v>
          </cell>
          <cell r="U2839">
            <v>40.041666666664241</v>
          </cell>
          <cell r="V2839" t="str">
            <v>funded</v>
          </cell>
        </row>
        <row r="2840">
          <cell r="D2840">
            <v>2000</v>
          </cell>
          <cell r="F2840" t="str">
            <v>successful</v>
          </cell>
          <cell r="R2840" t="str">
            <v>plays</v>
          </cell>
          <cell r="U2840">
            <v>22.309074074073578</v>
          </cell>
          <cell r="V2840" t="str">
            <v>funded</v>
          </cell>
        </row>
        <row r="2841">
          <cell r="D2841">
            <v>3500</v>
          </cell>
          <cell r="F2841" t="str">
            <v>successful</v>
          </cell>
          <cell r="R2841" t="str">
            <v>plays</v>
          </cell>
          <cell r="U2841">
            <v>22.967430555559986</v>
          </cell>
          <cell r="V2841" t="str">
            <v>funded</v>
          </cell>
        </row>
        <row r="2842">
          <cell r="D2842">
            <v>2500</v>
          </cell>
          <cell r="F2842" t="str">
            <v>successful</v>
          </cell>
          <cell r="R2842" t="str">
            <v>plays</v>
          </cell>
          <cell r="U2842">
            <v>21.672696759254904</v>
          </cell>
          <cell r="V2842" t="str">
            <v>funded</v>
          </cell>
        </row>
        <row r="2843">
          <cell r="D2843">
            <v>1000</v>
          </cell>
          <cell r="F2843" t="str">
            <v>failed</v>
          </cell>
          <cell r="R2843" t="str">
            <v>plays</v>
          </cell>
          <cell r="U2843">
            <v>60.041666666671517</v>
          </cell>
          <cell r="V2843" t="str">
            <v>underfunded</v>
          </cell>
        </row>
        <row r="2844">
          <cell r="D2844">
            <v>1500</v>
          </cell>
          <cell r="F2844" t="str">
            <v>failed</v>
          </cell>
          <cell r="R2844" t="str">
            <v>plays</v>
          </cell>
          <cell r="U2844">
            <v>26.50584490741312</v>
          </cell>
          <cell r="V2844" t="str">
            <v>underfunded</v>
          </cell>
        </row>
        <row r="2845">
          <cell r="D2845">
            <v>1200</v>
          </cell>
          <cell r="F2845" t="str">
            <v>failed</v>
          </cell>
          <cell r="R2845" t="str">
            <v>plays</v>
          </cell>
          <cell r="U2845">
            <v>41.428819444452529</v>
          </cell>
          <cell r="V2845" t="str">
            <v>underfunded</v>
          </cell>
        </row>
        <row r="2846">
          <cell r="D2846">
            <v>550</v>
          </cell>
          <cell r="F2846" t="str">
            <v>failed</v>
          </cell>
          <cell r="R2846" t="str">
            <v>plays</v>
          </cell>
          <cell r="U2846">
            <v>30</v>
          </cell>
          <cell r="V2846" t="str">
            <v>underfunded</v>
          </cell>
        </row>
        <row r="2847">
          <cell r="D2847">
            <v>7500</v>
          </cell>
          <cell r="F2847" t="str">
            <v>failed</v>
          </cell>
          <cell r="R2847" t="str">
            <v>plays</v>
          </cell>
          <cell r="U2847">
            <v>60</v>
          </cell>
          <cell r="V2847" t="str">
            <v>underfunded</v>
          </cell>
        </row>
        <row r="2848">
          <cell r="D2848">
            <v>8000</v>
          </cell>
          <cell r="F2848" t="str">
            <v>failed</v>
          </cell>
          <cell r="R2848" t="str">
            <v>plays</v>
          </cell>
          <cell r="U2848">
            <v>45</v>
          </cell>
          <cell r="V2848" t="str">
            <v>underfunded</v>
          </cell>
        </row>
        <row r="2849">
          <cell r="D2849">
            <v>2000</v>
          </cell>
          <cell r="F2849" t="str">
            <v>failed</v>
          </cell>
          <cell r="R2849" t="str">
            <v>plays</v>
          </cell>
          <cell r="U2849">
            <v>60</v>
          </cell>
          <cell r="V2849" t="str">
            <v>underfunded</v>
          </cell>
        </row>
        <row r="2850">
          <cell r="D2850">
            <v>35000</v>
          </cell>
          <cell r="F2850" t="str">
            <v>failed</v>
          </cell>
          <cell r="R2850" t="str">
            <v>plays</v>
          </cell>
          <cell r="U2850">
            <v>30</v>
          </cell>
          <cell r="V2850" t="str">
            <v>underfunded</v>
          </cell>
        </row>
        <row r="2851">
          <cell r="D2851">
            <v>500</v>
          </cell>
          <cell r="F2851" t="str">
            <v>failed</v>
          </cell>
          <cell r="R2851" t="str">
            <v>plays</v>
          </cell>
          <cell r="U2851">
            <v>30</v>
          </cell>
          <cell r="V2851" t="str">
            <v>underfunded</v>
          </cell>
        </row>
        <row r="2852">
          <cell r="D2852">
            <v>8000</v>
          </cell>
          <cell r="F2852" t="str">
            <v>failed</v>
          </cell>
          <cell r="R2852" t="str">
            <v>plays</v>
          </cell>
          <cell r="U2852">
            <v>30</v>
          </cell>
          <cell r="V2852" t="str">
            <v>underfunded</v>
          </cell>
        </row>
        <row r="2853">
          <cell r="D2853">
            <v>4500</v>
          </cell>
          <cell r="F2853" t="str">
            <v>failed</v>
          </cell>
          <cell r="R2853" t="str">
            <v>plays</v>
          </cell>
          <cell r="U2853">
            <v>8.9674884259293322</v>
          </cell>
          <cell r="V2853" t="str">
            <v>underfunded</v>
          </cell>
        </row>
        <row r="2854">
          <cell r="D2854">
            <v>5000</v>
          </cell>
          <cell r="F2854" t="str">
            <v>failed</v>
          </cell>
          <cell r="R2854" t="str">
            <v>plays</v>
          </cell>
          <cell r="U2854">
            <v>30</v>
          </cell>
          <cell r="V2854" t="str">
            <v>underfunded</v>
          </cell>
        </row>
        <row r="2855">
          <cell r="D2855">
            <v>9500</v>
          </cell>
          <cell r="F2855" t="str">
            <v>failed</v>
          </cell>
          <cell r="R2855" t="str">
            <v>plays</v>
          </cell>
          <cell r="U2855">
            <v>60</v>
          </cell>
          <cell r="V2855" t="str">
            <v>underfunded</v>
          </cell>
        </row>
        <row r="2856">
          <cell r="D2856">
            <v>1000</v>
          </cell>
          <cell r="F2856" t="str">
            <v>failed</v>
          </cell>
          <cell r="R2856" t="str">
            <v>plays</v>
          </cell>
          <cell r="U2856">
            <v>20</v>
          </cell>
          <cell r="V2856" t="str">
            <v>underfunded</v>
          </cell>
        </row>
        <row r="2857">
          <cell r="D2857">
            <v>600</v>
          </cell>
          <cell r="F2857" t="str">
            <v>failed</v>
          </cell>
          <cell r="R2857" t="str">
            <v>plays</v>
          </cell>
          <cell r="U2857">
            <v>28.974178240736364</v>
          </cell>
          <cell r="V2857" t="str">
            <v>underfunded</v>
          </cell>
        </row>
        <row r="2858">
          <cell r="D2858">
            <v>3000</v>
          </cell>
          <cell r="F2858" t="str">
            <v>failed</v>
          </cell>
          <cell r="R2858" t="str">
            <v>plays</v>
          </cell>
          <cell r="U2858">
            <v>59.861030092593865</v>
          </cell>
          <cell r="V2858" t="str">
            <v>underfunded</v>
          </cell>
        </row>
        <row r="2859">
          <cell r="D2859">
            <v>38000</v>
          </cell>
          <cell r="F2859" t="str">
            <v>failed</v>
          </cell>
          <cell r="R2859" t="str">
            <v>plays</v>
          </cell>
          <cell r="U2859">
            <v>59.829918981486117</v>
          </cell>
          <cell r="V2859" t="str">
            <v>underfunded</v>
          </cell>
        </row>
        <row r="2860">
          <cell r="D2860">
            <v>1000</v>
          </cell>
          <cell r="F2860" t="str">
            <v>failed</v>
          </cell>
          <cell r="R2860" t="str">
            <v>plays</v>
          </cell>
          <cell r="U2860">
            <v>23.932696759264218</v>
          </cell>
          <cell r="V2860" t="str">
            <v>underfunded</v>
          </cell>
        </row>
        <row r="2861">
          <cell r="D2861">
            <v>2000</v>
          </cell>
          <cell r="F2861" t="str">
            <v>failed</v>
          </cell>
          <cell r="R2861" t="str">
            <v>plays</v>
          </cell>
          <cell r="U2861">
            <v>60</v>
          </cell>
          <cell r="V2861" t="str">
            <v>underfunded</v>
          </cell>
        </row>
        <row r="2862">
          <cell r="D2862">
            <v>4000</v>
          </cell>
          <cell r="F2862" t="str">
            <v>failed</v>
          </cell>
          <cell r="R2862" t="str">
            <v>plays</v>
          </cell>
          <cell r="U2862">
            <v>60</v>
          </cell>
          <cell r="V2862" t="str">
            <v>underfunded</v>
          </cell>
        </row>
        <row r="2863">
          <cell r="D2863">
            <v>250</v>
          </cell>
          <cell r="F2863" t="str">
            <v>failed</v>
          </cell>
          <cell r="R2863" t="str">
            <v>plays</v>
          </cell>
          <cell r="U2863">
            <v>14</v>
          </cell>
          <cell r="V2863" t="str">
            <v>underfunded</v>
          </cell>
        </row>
        <row r="2864">
          <cell r="D2864">
            <v>12700</v>
          </cell>
          <cell r="F2864" t="str">
            <v>failed</v>
          </cell>
          <cell r="R2864" t="str">
            <v>plays</v>
          </cell>
          <cell r="U2864">
            <v>30</v>
          </cell>
          <cell r="V2864" t="str">
            <v>underfunded</v>
          </cell>
        </row>
        <row r="2865">
          <cell r="D2865">
            <v>50000</v>
          </cell>
          <cell r="F2865" t="str">
            <v>failed</v>
          </cell>
          <cell r="R2865" t="str">
            <v>plays</v>
          </cell>
          <cell r="U2865">
            <v>60</v>
          </cell>
          <cell r="V2865" t="str">
            <v>underfunded</v>
          </cell>
        </row>
        <row r="2866">
          <cell r="D2866">
            <v>2500</v>
          </cell>
          <cell r="F2866" t="str">
            <v>failed</v>
          </cell>
          <cell r="R2866" t="str">
            <v>plays</v>
          </cell>
          <cell r="U2866">
            <v>29.940659722225973</v>
          </cell>
          <cell r="V2866" t="str">
            <v>underfunded</v>
          </cell>
        </row>
        <row r="2867">
          <cell r="D2867">
            <v>2888</v>
          </cell>
          <cell r="F2867" t="str">
            <v>failed</v>
          </cell>
          <cell r="R2867" t="str">
            <v>plays</v>
          </cell>
          <cell r="U2867">
            <v>60</v>
          </cell>
          <cell r="V2867" t="str">
            <v>underfunded</v>
          </cell>
        </row>
        <row r="2868">
          <cell r="D2868">
            <v>5000</v>
          </cell>
          <cell r="F2868" t="str">
            <v>failed</v>
          </cell>
          <cell r="R2868" t="str">
            <v>plays</v>
          </cell>
          <cell r="U2868">
            <v>29.961562500000582</v>
          </cell>
          <cell r="V2868" t="str">
            <v>underfunded</v>
          </cell>
        </row>
        <row r="2869">
          <cell r="D2869">
            <v>2500</v>
          </cell>
          <cell r="F2869" t="str">
            <v>failed</v>
          </cell>
          <cell r="R2869" t="str">
            <v>plays</v>
          </cell>
          <cell r="U2869">
            <v>23.97138888889458</v>
          </cell>
          <cell r="V2869" t="str">
            <v>underfunded</v>
          </cell>
        </row>
        <row r="2870">
          <cell r="D2870">
            <v>15000</v>
          </cell>
          <cell r="F2870" t="str">
            <v>failed</v>
          </cell>
          <cell r="R2870" t="str">
            <v>plays</v>
          </cell>
          <cell r="U2870">
            <v>30</v>
          </cell>
          <cell r="V2870" t="str">
            <v>underfunded</v>
          </cell>
        </row>
        <row r="2871">
          <cell r="D2871">
            <v>20000</v>
          </cell>
          <cell r="F2871" t="str">
            <v>failed</v>
          </cell>
          <cell r="R2871" t="str">
            <v>plays</v>
          </cell>
          <cell r="U2871">
            <v>30</v>
          </cell>
          <cell r="V2871" t="str">
            <v>underfunded</v>
          </cell>
        </row>
        <row r="2872">
          <cell r="D2872">
            <v>5000</v>
          </cell>
          <cell r="F2872" t="str">
            <v>failed</v>
          </cell>
          <cell r="R2872" t="str">
            <v>plays</v>
          </cell>
          <cell r="U2872">
            <v>30</v>
          </cell>
          <cell r="V2872" t="str">
            <v>underfunded</v>
          </cell>
        </row>
        <row r="2873">
          <cell r="D2873">
            <v>10000</v>
          </cell>
          <cell r="F2873" t="str">
            <v>failed</v>
          </cell>
          <cell r="R2873" t="str">
            <v>plays</v>
          </cell>
          <cell r="U2873">
            <v>20</v>
          </cell>
          <cell r="V2873" t="str">
            <v>underfunded</v>
          </cell>
        </row>
        <row r="2874">
          <cell r="D2874">
            <v>3000</v>
          </cell>
          <cell r="F2874" t="str">
            <v>failed</v>
          </cell>
          <cell r="R2874" t="str">
            <v>plays</v>
          </cell>
          <cell r="U2874">
            <v>60</v>
          </cell>
          <cell r="V2874" t="str">
            <v>underfunded</v>
          </cell>
        </row>
        <row r="2875">
          <cell r="D2875">
            <v>2500</v>
          </cell>
          <cell r="F2875" t="str">
            <v>failed</v>
          </cell>
          <cell r="R2875" t="str">
            <v>plays</v>
          </cell>
          <cell r="U2875">
            <v>30</v>
          </cell>
          <cell r="V2875" t="str">
            <v>underfunded</v>
          </cell>
        </row>
        <row r="2876">
          <cell r="D2876">
            <v>5000</v>
          </cell>
          <cell r="F2876" t="str">
            <v>failed</v>
          </cell>
          <cell r="R2876" t="str">
            <v>plays</v>
          </cell>
          <cell r="U2876">
            <v>30</v>
          </cell>
          <cell r="V2876" t="str">
            <v>underfunded</v>
          </cell>
        </row>
        <row r="2877">
          <cell r="D2877">
            <v>20000</v>
          </cell>
          <cell r="F2877" t="str">
            <v>failed</v>
          </cell>
          <cell r="R2877" t="str">
            <v>plays</v>
          </cell>
          <cell r="U2877">
            <v>30</v>
          </cell>
          <cell r="V2877" t="str">
            <v>underfunded</v>
          </cell>
        </row>
        <row r="2878">
          <cell r="D2878">
            <v>150000</v>
          </cell>
          <cell r="F2878" t="str">
            <v>failed</v>
          </cell>
          <cell r="R2878" t="str">
            <v>plays</v>
          </cell>
          <cell r="U2878">
            <v>30</v>
          </cell>
          <cell r="V2878" t="str">
            <v>underfunded</v>
          </cell>
        </row>
        <row r="2879">
          <cell r="D2879">
            <v>6000</v>
          </cell>
          <cell r="F2879" t="str">
            <v>failed</v>
          </cell>
          <cell r="R2879" t="str">
            <v>plays</v>
          </cell>
          <cell r="U2879">
            <v>31.75319444444176</v>
          </cell>
          <cell r="V2879" t="str">
            <v>underfunded</v>
          </cell>
        </row>
        <row r="2880">
          <cell r="D2880">
            <v>3000</v>
          </cell>
          <cell r="F2880" t="str">
            <v>failed</v>
          </cell>
          <cell r="R2880" t="str">
            <v>plays</v>
          </cell>
          <cell r="U2880">
            <v>60</v>
          </cell>
          <cell r="V2880" t="str">
            <v>underfunded</v>
          </cell>
        </row>
        <row r="2881">
          <cell r="D2881">
            <v>11200</v>
          </cell>
          <cell r="F2881" t="str">
            <v>failed</v>
          </cell>
          <cell r="R2881" t="str">
            <v>plays</v>
          </cell>
          <cell r="U2881">
            <v>30</v>
          </cell>
          <cell r="V2881" t="str">
            <v>underfunded</v>
          </cell>
        </row>
        <row r="2882">
          <cell r="D2882">
            <v>12000</v>
          </cell>
          <cell r="F2882" t="str">
            <v>failed</v>
          </cell>
          <cell r="R2882" t="str">
            <v>plays</v>
          </cell>
          <cell r="U2882">
            <v>43.806111111109203</v>
          </cell>
          <cell r="V2882" t="str">
            <v>underfunded</v>
          </cell>
        </row>
        <row r="2883">
          <cell r="D2883">
            <v>5500</v>
          </cell>
          <cell r="F2883" t="str">
            <v>failed</v>
          </cell>
          <cell r="R2883" t="str">
            <v>plays</v>
          </cell>
          <cell r="U2883">
            <v>60.041666666664241</v>
          </cell>
          <cell r="V2883" t="str">
            <v>underfunded</v>
          </cell>
        </row>
        <row r="2884">
          <cell r="D2884">
            <v>750</v>
          </cell>
          <cell r="F2884" t="str">
            <v>failed</v>
          </cell>
          <cell r="R2884" t="str">
            <v>plays</v>
          </cell>
          <cell r="U2884">
            <v>30</v>
          </cell>
          <cell r="V2884" t="str">
            <v>underfunded</v>
          </cell>
        </row>
        <row r="2885">
          <cell r="D2885">
            <v>10000</v>
          </cell>
          <cell r="F2885" t="str">
            <v>failed</v>
          </cell>
          <cell r="R2885" t="str">
            <v>plays</v>
          </cell>
          <cell r="U2885">
            <v>35.304432870369055</v>
          </cell>
          <cell r="V2885" t="str">
            <v>underfunded</v>
          </cell>
        </row>
        <row r="2886">
          <cell r="D2886">
            <v>45000</v>
          </cell>
          <cell r="F2886" t="str">
            <v>failed</v>
          </cell>
          <cell r="R2886" t="str">
            <v>plays</v>
          </cell>
          <cell r="U2886">
            <v>30</v>
          </cell>
          <cell r="V2886" t="str">
            <v>underfunded</v>
          </cell>
        </row>
        <row r="2887">
          <cell r="D2887">
            <v>400</v>
          </cell>
          <cell r="F2887" t="str">
            <v>failed</v>
          </cell>
          <cell r="R2887" t="str">
            <v>plays</v>
          </cell>
          <cell r="U2887">
            <v>29.958333333335759</v>
          </cell>
          <cell r="V2887" t="str">
            <v>underfunded</v>
          </cell>
        </row>
        <row r="2888">
          <cell r="D2888">
            <v>200</v>
          </cell>
          <cell r="F2888" t="str">
            <v>failed</v>
          </cell>
          <cell r="R2888" t="str">
            <v>plays</v>
          </cell>
          <cell r="U2888">
            <v>4.5330555555556202</v>
          </cell>
          <cell r="V2888" t="str">
            <v>underfunded</v>
          </cell>
        </row>
        <row r="2889">
          <cell r="D2889">
            <v>3000</v>
          </cell>
          <cell r="F2889" t="str">
            <v>failed</v>
          </cell>
          <cell r="R2889" t="str">
            <v>plays</v>
          </cell>
          <cell r="U2889">
            <v>30</v>
          </cell>
          <cell r="V2889" t="str">
            <v>underfunded</v>
          </cell>
        </row>
        <row r="2890">
          <cell r="D2890">
            <v>30000</v>
          </cell>
          <cell r="F2890" t="str">
            <v>failed</v>
          </cell>
          <cell r="R2890" t="str">
            <v>plays</v>
          </cell>
          <cell r="U2890">
            <v>7.6724537037007394</v>
          </cell>
          <cell r="V2890" t="str">
            <v>underfunded</v>
          </cell>
        </row>
        <row r="2891">
          <cell r="D2891">
            <v>3000</v>
          </cell>
          <cell r="F2891" t="str">
            <v>failed</v>
          </cell>
          <cell r="R2891" t="str">
            <v>plays</v>
          </cell>
          <cell r="U2891">
            <v>30</v>
          </cell>
          <cell r="V2891" t="str">
            <v>underfunded</v>
          </cell>
        </row>
        <row r="2892">
          <cell r="D2892">
            <v>2000</v>
          </cell>
          <cell r="F2892" t="str">
            <v>failed</v>
          </cell>
          <cell r="R2892" t="str">
            <v>plays</v>
          </cell>
          <cell r="U2892">
            <v>28.382037037037662</v>
          </cell>
          <cell r="V2892" t="str">
            <v>underfunded</v>
          </cell>
        </row>
        <row r="2893">
          <cell r="D2893">
            <v>10000</v>
          </cell>
          <cell r="F2893" t="str">
            <v>failed</v>
          </cell>
          <cell r="R2893" t="str">
            <v>plays</v>
          </cell>
          <cell r="U2893">
            <v>59.958333333328483</v>
          </cell>
          <cell r="V2893" t="str">
            <v>underfunded</v>
          </cell>
        </row>
        <row r="2894">
          <cell r="D2894">
            <v>5500</v>
          </cell>
          <cell r="F2894" t="str">
            <v>failed</v>
          </cell>
          <cell r="R2894" t="str">
            <v>plays</v>
          </cell>
          <cell r="U2894">
            <v>7.1608333333351766</v>
          </cell>
          <cell r="V2894" t="str">
            <v>underfunded</v>
          </cell>
        </row>
        <row r="2895">
          <cell r="D2895">
            <v>5000</v>
          </cell>
          <cell r="F2895" t="str">
            <v>failed</v>
          </cell>
          <cell r="R2895" t="str">
            <v>plays</v>
          </cell>
          <cell r="U2895">
            <v>59.310243055551837</v>
          </cell>
          <cell r="V2895" t="str">
            <v>underfunded</v>
          </cell>
        </row>
        <row r="2896">
          <cell r="D2896">
            <v>50000</v>
          </cell>
          <cell r="F2896" t="str">
            <v>failed</v>
          </cell>
          <cell r="R2896" t="str">
            <v>plays</v>
          </cell>
          <cell r="U2896">
            <v>59.958333333328483</v>
          </cell>
          <cell r="V2896" t="str">
            <v>underfunded</v>
          </cell>
        </row>
        <row r="2897">
          <cell r="D2897">
            <v>500</v>
          </cell>
          <cell r="F2897" t="str">
            <v>failed</v>
          </cell>
          <cell r="R2897" t="str">
            <v>plays</v>
          </cell>
          <cell r="U2897">
            <v>1.3195370370376622</v>
          </cell>
          <cell r="V2897" t="str">
            <v>underfunded</v>
          </cell>
        </row>
        <row r="2898">
          <cell r="D2898">
            <v>3000</v>
          </cell>
          <cell r="F2898" t="str">
            <v>failed</v>
          </cell>
          <cell r="R2898" t="str">
            <v>plays</v>
          </cell>
          <cell r="U2898">
            <v>14.341192129628325</v>
          </cell>
          <cell r="V2898" t="str">
            <v>underfunded</v>
          </cell>
        </row>
        <row r="2899">
          <cell r="D2899">
            <v>12000</v>
          </cell>
          <cell r="F2899" t="str">
            <v>failed</v>
          </cell>
          <cell r="R2899" t="str">
            <v>plays</v>
          </cell>
          <cell r="U2899">
            <v>29.99869212962949</v>
          </cell>
          <cell r="V2899" t="str">
            <v>underfunded</v>
          </cell>
        </row>
        <row r="2900">
          <cell r="D2900">
            <v>7500</v>
          </cell>
          <cell r="F2900" t="str">
            <v>failed</v>
          </cell>
          <cell r="R2900" t="str">
            <v>plays</v>
          </cell>
          <cell r="U2900">
            <v>30</v>
          </cell>
          <cell r="V2900" t="str">
            <v>underfunded</v>
          </cell>
        </row>
        <row r="2901">
          <cell r="D2901">
            <v>10000</v>
          </cell>
          <cell r="F2901" t="str">
            <v>failed</v>
          </cell>
          <cell r="R2901" t="str">
            <v>plays</v>
          </cell>
          <cell r="U2901">
            <v>60</v>
          </cell>
          <cell r="V2901" t="str">
            <v>underfunded</v>
          </cell>
        </row>
        <row r="2902">
          <cell r="D2902">
            <v>5500</v>
          </cell>
          <cell r="F2902" t="str">
            <v>failed</v>
          </cell>
          <cell r="R2902" t="str">
            <v>plays</v>
          </cell>
          <cell r="U2902">
            <v>30</v>
          </cell>
          <cell r="V2902" t="str">
            <v>underfunded</v>
          </cell>
        </row>
        <row r="2903">
          <cell r="D2903">
            <v>750</v>
          </cell>
          <cell r="F2903" t="str">
            <v>failed</v>
          </cell>
          <cell r="R2903" t="str">
            <v>plays</v>
          </cell>
          <cell r="U2903">
            <v>60</v>
          </cell>
          <cell r="V2903" t="str">
            <v>underfunded</v>
          </cell>
        </row>
        <row r="2904">
          <cell r="D2904">
            <v>150000</v>
          </cell>
          <cell r="F2904" t="str">
            <v>failed</v>
          </cell>
          <cell r="R2904" t="str">
            <v>plays</v>
          </cell>
          <cell r="U2904">
            <v>30</v>
          </cell>
          <cell r="V2904" t="str">
            <v>underfunded</v>
          </cell>
        </row>
        <row r="2905">
          <cell r="D2905">
            <v>5000</v>
          </cell>
          <cell r="F2905" t="str">
            <v>failed</v>
          </cell>
          <cell r="R2905" t="str">
            <v>plays</v>
          </cell>
          <cell r="U2905">
            <v>60</v>
          </cell>
          <cell r="V2905" t="str">
            <v>underfunded</v>
          </cell>
        </row>
        <row r="2906">
          <cell r="D2906">
            <v>1500</v>
          </cell>
          <cell r="F2906" t="str">
            <v>failed</v>
          </cell>
          <cell r="R2906" t="str">
            <v>plays</v>
          </cell>
          <cell r="U2906">
            <v>11.532048611108621</v>
          </cell>
          <cell r="V2906" t="str">
            <v>underfunded</v>
          </cell>
        </row>
        <row r="2907">
          <cell r="D2907">
            <v>3500</v>
          </cell>
          <cell r="F2907" t="str">
            <v>failed</v>
          </cell>
          <cell r="R2907" t="str">
            <v>plays</v>
          </cell>
          <cell r="U2907">
            <v>14</v>
          </cell>
          <cell r="V2907" t="str">
            <v>underfunded</v>
          </cell>
        </row>
        <row r="2908">
          <cell r="D2908">
            <v>6000</v>
          </cell>
          <cell r="F2908" t="str">
            <v>failed</v>
          </cell>
          <cell r="R2908" t="str">
            <v>plays</v>
          </cell>
          <cell r="U2908">
            <v>17.392754629632691</v>
          </cell>
          <cell r="V2908" t="str">
            <v>underfunded</v>
          </cell>
        </row>
        <row r="2909">
          <cell r="D2909">
            <v>2500</v>
          </cell>
          <cell r="F2909" t="str">
            <v>failed</v>
          </cell>
          <cell r="R2909" t="str">
            <v>plays</v>
          </cell>
          <cell r="U2909">
            <v>60</v>
          </cell>
          <cell r="V2909" t="str">
            <v>underfunded</v>
          </cell>
        </row>
        <row r="2910">
          <cell r="D2910">
            <v>9600</v>
          </cell>
          <cell r="F2910" t="str">
            <v>failed</v>
          </cell>
          <cell r="R2910" t="str">
            <v>plays</v>
          </cell>
          <cell r="U2910">
            <v>30</v>
          </cell>
          <cell r="V2910" t="str">
            <v>underfunded</v>
          </cell>
        </row>
        <row r="2911">
          <cell r="D2911">
            <v>180000</v>
          </cell>
          <cell r="F2911" t="str">
            <v>failed</v>
          </cell>
          <cell r="R2911" t="str">
            <v>plays</v>
          </cell>
          <cell r="U2911">
            <v>39.55739583333343</v>
          </cell>
          <cell r="V2911" t="str">
            <v>underfunded</v>
          </cell>
        </row>
        <row r="2912">
          <cell r="D2912">
            <v>30000</v>
          </cell>
          <cell r="F2912" t="str">
            <v>failed</v>
          </cell>
          <cell r="R2912" t="str">
            <v>plays</v>
          </cell>
          <cell r="U2912">
            <v>60</v>
          </cell>
          <cell r="V2912" t="str">
            <v>underfunded</v>
          </cell>
        </row>
        <row r="2913">
          <cell r="D2913">
            <v>1800</v>
          </cell>
          <cell r="F2913" t="str">
            <v>failed</v>
          </cell>
          <cell r="R2913" t="str">
            <v>plays</v>
          </cell>
          <cell r="U2913">
            <v>40</v>
          </cell>
          <cell r="V2913" t="str">
            <v>underfunded</v>
          </cell>
        </row>
        <row r="2914">
          <cell r="D2914">
            <v>14440</v>
          </cell>
          <cell r="F2914" t="str">
            <v>failed</v>
          </cell>
          <cell r="R2914" t="str">
            <v>plays</v>
          </cell>
          <cell r="U2914">
            <v>30</v>
          </cell>
          <cell r="V2914" t="str">
            <v>underfunded</v>
          </cell>
        </row>
        <row r="2915">
          <cell r="D2915">
            <v>10000</v>
          </cell>
          <cell r="F2915" t="str">
            <v>failed</v>
          </cell>
          <cell r="R2915" t="str">
            <v>plays</v>
          </cell>
          <cell r="U2915">
            <v>60</v>
          </cell>
          <cell r="V2915" t="str">
            <v>underfunded</v>
          </cell>
        </row>
        <row r="2916">
          <cell r="D2916">
            <v>25000</v>
          </cell>
          <cell r="F2916" t="str">
            <v>failed</v>
          </cell>
          <cell r="R2916" t="str">
            <v>plays</v>
          </cell>
          <cell r="U2916">
            <v>59.958333333335759</v>
          </cell>
          <cell r="V2916" t="str">
            <v>underfunded</v>
          </cell>
        </row>
        <row r="2917">
          <cell r="D2917">
            <v>1000</v>
          </cell>
          <cell r="F2917" t="str">
            <v>failed</v>
          </cell>
          <cell r="R2917" t="str">
            <v>plays</v>
          </cell>
          <cell r="U2917">
            <v>29.958333333328483</v>
          </cell>
          <cell r="V2917" t="str">
            <v>underfunded</v>
          </cell>
        </row>
        <row r="2918">
          <cell r="D2918">
            <v>1850</v>
          </cell>
          <cell r="F2918" t="str">
            <v>failed</v>
          </cell>
          <cell r="R2918" t="str">
            <v>plays</v>
          </cell>
          <cell r="U2918">
            <v>23</v>
          </cell>
          <cell r="V2918" t="str">
            <v>underfunded</v>
          </cell>
        </row>
        <row r="2919">
          <cell r="D2919">
            <v>2000</v>
          </cell>
          <cell r="F2919" t="str">
            <v>failed</v>
          </cell>
          <cell r="R2919" t="str">
            <v>plays</v>
          </cell>
          <cell r="U2919">
            <v>18</v>
          </cell>
          <cell r="V2919" t="str">
            <v>underfunded</v>
          </cell>
        </row>
        <row r="2920">
          <cell r="D2920">
            <v>5000</v>
          </cell>
          <cell r="F2920" t="str">
            <v>failed</v>
          </cell>
          <cell r="R2920" t="str">
            <v>plays</v>
          </cell>
          <cell r="U2920">
            <v>28</v>
          </cell>
          <cell r="V2920" t="str">
            <v>underfunded</v>
          </cell>
        </row>
        <row r="2921">
          <cell r="D2921">
            <v>600</v>
          </cell>
          <cell r="F2921" t="str">
            <v>failed</v>
          </cell>
          <cell r="R2921" t="str">
            <v>plays</v>
          </cell>
          <cell r="U2921">
            <v>30</v>
          </cell>
          <cell r="V2921" t="str">
            <v>underfunded</v>
          </cell>
        </row>
        <row r="2922">
          <cell r="D2922">
            <v>2500</v>
          </cell>
          <cell r="F2922" t="str">
            <v>failed</v>
          </cell>
          <cell r="R2922" t="str">
            <v>plays</v>
          </cell>
          <cell r="U2922">
            <v>29.958333333328483</v>
          </cell>
          <cell r="V2922" t="str">
            <v>underfunded</v>
          </cell>
        </row>
        <row r="2923">
          <cell r="D2923">
            <v>100</v>
          </cell>
          <cell r="F2923" t="str">
            <v>successful</v>
          </cell>
          <cell r="R2923" t="str">
            <v>musical</v>
          </cell>
          <cell r="U2923">
            <v>30</v>
          </cell>
          <cell r="V2923" t="str">
            <v>funded</v>
          </cell>
        </row>
        <row r="2924">
          <cell r="D2924">
            <v>500</v>
          </cell>
          <cell r="F2924" t="str">
            <v>successful</v>
          </cell>
          <cell r="R2924" t="str">
            <v>musical</v>
          </cell>
          <cell r="U2924">
            <v>45</v>
          </cell>
          <cell r="V2924" t="str">
            <v>funded</v>
          </cell>
        </row>
        <row r="2925">
          <cell r="D2925">
            <v>300</v>
          </cell>
          <cell r="F2925" t="str">
            <v>successful</v>
          </cell>
          <cell r="R2925" t="str">
            <v>musical</v>
          </cell>
          <cell r="U2925">
            <v>14.972465277780429</v>
          </cell>
          <cell r="V2925" t="str">
            <v>funded</v>
          </cell>
        </row>
        <row r="2926">
          <cell r="D2926">
            <v>25000</v>
          </cell>
          <cell r="F2926" t="str">
            <v>successful</v>
          </cell>
          <cell r="R2926" t="str">
            <v>musical</v>
          </cell>
          <cell r="U2926">
            <v>29.609143518522615</v>
          </cell>
          <cell r="V2926" t="str">
            <v>funded</v>
          </cell>
        </row>
        <row r="2927">
          <cell r="D2927">
            <v>45000</v>
          </cell>
          <cell r="F2927" t="str">
            <v>successful</v>
          </cell>
          <cell r="R2927" t="str">
            <v>musical</v>
          </cell>
          <cell r="U2927">
            <v>30</v>
          </cell>
          <cell r="V2927" t="str">
            <v>funded</v>
          </cell>
        </row>
        <row r="2928">
          <cell r="D2928">
            <v>3000</v>
          </cell>
          <cell r="F2928" t="str">
            <v>successful</v>
          </cell>
          <cell r="R2928" t="str">
            <v>musical</v>
          </cell>
          <cell r="U2928">
            <v>14</v>
          </cell>
          <cell r="V2928" t="str">
            <v>funded</v>
          </cell>
        </row>
        <row r="2929">
          <cell r="D2929">
            <v>1800</v>
          </cell>
          <cell r="F2929" t="str">
            <v>successful</v>
          </cell>
          <cell r="R2929" t="str">
            <v>musical</v>
          </cell>
          <cell r="U2929">
            <v>28.539016203707433</v>
          </cell>
          <cell r="V2929" t="str">
            <v>funded</v>
          </cell>
        </row>
        <row r="2930">
          <cell r="D2930">
            <v>1000</v>
          </cell>
          <cell r="F2930" t="str">
            <v>successful</v>
          </cell>
          <cell r="R2930" t="str">
            <v>musical</v>
          </cell>
          <cell r="U2930">
            <v>30</v>
          </cell>
          <cell r="V2930" t="str">
            <v>funded</v>
          </cell>
        </row>
        <row r="2931">
          <cell r="D2931">
            <v>8000</v>
          </cell>
          <cell r="F2931" t="str">
            <v>successful</v>
          </cell>
          <cell r="R2931" t="str">
            <v>musical</v>
          </cell>
          <cell r="U2931">
            <v>30</v>
          </cell>
          <cell r="V2931" t="str">
            <v>funded</v>
          </cell>
        </row>
        <row r="2932">
          <cell r="D2932">
            <v>10000</v>
          </cell>
          <cell r="F2932" t="str">
            <v>successful</v>
          </cell>
          <cell r="R2932" t="str">
            <v>musical</v>
          </cell>
          <cell r="U2932">
            <v>30</v>
          </cell>
          <cell r="V2932" t="str">
            <v>funded</v>
          </cell>
        </row>
        <row r="2933">
          <cell r="D2933">
            <v>750</v>
          </cell>
          <cell r="F2933" t="str">
            <v>successful</v>
          </cell>
          <cell r="R2933" t="str">
            <v>musical</v>
          </cell>
          <cell r="U2933">
            <v>24.964317129633855</v>
          </cell>
          <cell r="V2933" t="str">
            <v>funded</v>
          </cell>
        </row>
        <row r="2934">
          <cell r="D2934">
            <v>3100</v>
          </cell>
          <cell r="F2934" t="str">
            <v>successful</v>
          </cell>
          <cell r="R2934" t="str">
            <v>musical</v>
          </cell>
          <cell r="U2934">
            <v>31.293553240735491</v>
          </cell>
          <cell r="V2934" t="str">
            <v>funded</v>
          </cell>
        </row>
        <row r="2935">
          <cell r="D2935">
            <v>2500</v>
          </cell>
          <cell r="F2935" t="str">
            <v>successful</v>
          </cell>
          <cell r="R2935" t="str">
            <v>musical</v>
          </cell>
          <cell r="U2935">
            <v>30</v>
          </cell>
          <cell r="V2935" t="str">
            <v>funded</v>
          </cell>
        </row>
        <row r="2936">
          <cell r="D2936">
            <v>2500</v>
          </cell>
          <cell r="F2936" t="str">
            <v>successful</v>
          </cell>
          <cell r="R2936" t="str">
            <v>musical</v>
          </cell>
          <cell r="U2936">
            <v>30</v>
          </cell>
          <cell r="V2936" t="str">
            <v>funded</v>
          </cell>
        </row>
        <row r="2937">
          <cell r="D2937">
            <v>3500</v>
          </cell>
          <cell r="F2937" t="str">
            <v>successful</v>
          </cell>
          <cell r="R2937" t="str">
            <v>musical</v>
          </cell>
          <cell r="U2937">
            <v>58.124907407400315</v>
          </cell>
          <cell r="V2937" t="str">
            <v>funded</v>
          </cell>
        </row>
        <row r="2938">
          <cell r="D2938">
            <v>1000</v>
          </cell>
          <cell r="F2938" t="str">
            <v>successful</v>
          </cell>
          <cell r="R2938" t="str">
            <v>musical</v>
          </cell>
          <cell r="U2938">
            <v>12.5569097222251</v>
          </cell>
          <cell r="V2938" t="str">
            <v>funded</v>
          </cell>
        </row>
        <row r="2939">
          <cell r="D2939">
            <v>1500</v>
          </cell>
          <cell r="F2939" t="str">
            <v>successful</v>
          </cell>
          <cell r="R2939" t="str">
            <v>musical</v>
          </cell>
          <cell r="U2939">
            <v>30</v>
          </cell>
          <cell r="V2939" t="str">
            <v>funded</v>
          </cell>
        </row>
        <row r="2940">
          <cell r="D2940">
            <v>4000</v>
          </cell>
          <cell r="F2940" t="str">
            <v>successful</v>
          </cell>
          <cell r="R2940" t="str">
            <v>musical</v>
          </cell>
          <cell r="U2940">
            <v>30</v>
          </cell>
          <cell r="V2940" t="str">
            <v>funded</v>
          </cell>
        </row>
        <row r="2941">
          <cell r="D2941">
            <v>8000</v>
          </cell>
          <cell r="F2941" t="str">
            <v>successful</v>
          </cell>
          <cell r="R2941" t="str">
            <v>musical</v>
          </cell>
          <cell r="U2941">
            <v>33.232499999998254</v>
          </cell>
          <cell r="V2941" t="str">
            <v>funded</v>
          </cell>
        </row>
        <row r="2942">
          <cell r="D2942">
            <v>2500</v>
          </cell>
          <cell r="F2942" t="str">
            <v>successful</v>
          </cell>
          <cell r="R2942" t="str">
            <v>musical</v>
          </cell>
          <cell r="U2942">
            <v>40</v>
          </cell>
          <cell r="V2942" t="str">
            <v>funded</v>
          </cell>
        </row>
        <row r="2943">
          <cell r="D2943">
            <v>25000</v>
          </cell>
          <cell r="F2943" t="str">
            <v>failed</v>
          </cell>
          <cell r="R2943" t="str">
            <v>spaces</v>
          </cell>
          <cell r="U2943">
            <v>30</v>
          </cell>
          <cell r="V2943" t="str">
            <v>underfunded</v>
          </cell>
        </row>
        <row r="2944">
          <cell r="D2944">
            <v>200000</v>
          </cell>
          <cell r="F2944" t="str">
            <v>failed</v>
          </cell>
          <cell r="R2944" t="str">
            <v>spaces</v>
          </cell>
          <cell r="U2944">
            <v>20.041909722225682</v>
          </cell>
          <cell r="V2944" t="str">
            <v>underfunded</v>
          </cell>
        </row>
        <row r="2945">
          <cell r="D2945">
            <v>3000</v>
          </cell>
          <cell r="F2945" t="str">
            <v>failed</v>
          </cell>
          <cell r="R2945" t="str">
            <v>spaces</v>
          </cell>
          <cell r="U2945">
            <v>30</v>
          </cell>
          <cell r="V2945" t="str">
            <v>underfunded</v>
          </cell>
        </row>
        <row r="2946">
          <cell r="D2946">
            <v>10000</v>
          </cell>
          <cell r="F2946" t="str">
            <v>failed</v>
          </cell>
          <cell r="R2946" t="str">
            <v>spaces</v>
          </cell>
          <cell r="U2946">
            <v>30</v>
          </cell>
          <cell r="V2946" t="str">
            <v>underfunded</v>
          </cell>
        </row>
        <row r="2947">
          <cell r="D2947">
            <v>50000</v>
          </cell>
          <cell r="F2947" t="str">
            <v>failed</v>
          </cell>
          <cell r="R2947" t="str">
            <v>spaces</v>
          </cell>
          <cell r="U2947">
            <v>30</v>
          </cell>
          <cell r="V2947" t="str">
            <v>underfunded</v>
          </cell>
        </row>
        <row r="2948">
          <cell r="D2948">
            <v>2000</v>
          </cell>
          <cell r="F2948" t="str">
            <v>failed</v>
          </cell>
          <cell r="R2948" t="str">
            <v>spaces</v>
          </cell>
          <cell r="U2948">
            <v>30</v>
          </cell>
          <cell r="V2948" t="str">
            <v>underfunded</v>
          </cell>
        </row>
        <row r="2949">
          <cell r="D2949">
            <v>25000</v>
          </cell>
          <cell r="F2949" t="str">
            <v>failed</v>
          </cell>
          <cell r="R2949" t="str">
            <v>spaces</v>
          </cell>
          <cell r="U2949">
            <v>49.153854166666861</v>
          </cell>
          <cell r="V2949" t="str">
            <v>underfunded</v>
          </cell>
        </row>
        <row r="2950">
          <cell r="D2950">
            <v>500000</v>
          </cell>
          <cell r="F2950" t="str">
            <v>failed</v>
          </cell>
          <cell r="R2950" t="str">
            <v>spaces</v>
          </cell>
          <cell r="U2950">
            <v>60</v>
          </cell>
          <cell r="V2950" t="str">
            <v>underfunded</v>
          </cell>
        </row>
        <row r="2951">
          <cell r="D2951">
            <v>1000</v>
          </cell>
          <cell r="F2951" t="str">
            <v>failed</v>
          </cell>
          <cell r="R2951" t="str">
            <v>spaces</v>
          </cell>
          <cell r="U2951">
            <v>30.041666666671517</v>
          </cell>
          <cell r="V2951" t="str">
            <v>underfunded</v>
          </cell>
        </row>
        <row r="2952">
          <cell r="D2952">
            <v>5000000</v>
          </cell>
          <cell r="F2952" t="str">
            <v>failed</v>
          </cell>
          <cell r="R2952" t="str">
            <v>spaces</v>
          </cell>
          <cell r="U2952">
            <v>30</v>
          </cell>
          <cell r="V2952" t="str">
            <v>underfunded</v>
          </cell>
        </row>
        <row r="2953">
          <cell r="D2953">
            <v>50000</v>
          </cell>
          <cell r="F2953" t="str">
            <v>canceled</v>
          </cell>
          <cell r="R2953" t="str">
            <v>spaces</v>
          </cell>
          <cell r="U2953">
            <v>45</v>
          </cell>
          <cell r="V2953" t="str">
            <v>underfunded</v>
          </cell>
        </row>
        <row r="2954">
          <cell r="D2954">
            <v>20000</v>
          </cell>
          <cell r="F2954" t="str">
            <v>canceled</v>
          </cell>
          <cell r="R2954" t="str">
            <v>spaces</v>
          </cell>
          <cell r="U2954">
            <v>31.476400462968741</v>
          </cell>
          <cell r="V2954" t="str">
            <v>underfunded</v>
          </cell>
        </row>
        <row r="2955">
          <cell r="D2955">
            <v>400000</v>
          </cell>
          <cell r="F2955" t="str">
            <v>canceled</v>
          </cell>
          <cell r="R2955" t="str">
            <v>spaces</v>
          </cell>
          <cell r="U2955">
            <v>30</v>
          </cell>
          <cell r="V2955" t="str">
            <v>underfunded</v>
          </cell>
        </row>
        <row r="2956">
          <cell r="D2956">
            <v>15000</v>
          </cell>
          <cell r="F2956" t="str">
            <v>canceled</v>
          </cell>
          <cell r="R2956" t="str">
            <v>spaces</v>
          </cell>
          <cell r="U2956">
            <v>19.958333333343035</v>
          </cell>
          <cell r="V2956" t="str">
            <v>underfunded</v>
          </cell>
        </row>
        <row r="2957">
          <cell r="D2957">
            <v>1200</v>
          </cell>
          <cell r="F2957" t="str">
            <v>canceled</v>
          </cell>
          <cell r="R2957" t="str">
            <v>spaces</v>
          </cell>
          <cell r="U2957">
            <v>30</v>
          </cell>
          <cell r="V2957" t="str">
            <v>underfunded</v>
          </cell>
        </row>
        <row r="2958">
          <cell r="D2958">
            <v>7900</v>
          </cell>
          <cell r="F2958" t="str">
            <v>canceled</v>
          </cell>
          <cell r="R2958" t="str">
            <v>spaces</v>
          </cell>
          <cell r="U2958">
            <v>30</v>
          </cell>
          <cell r="V2958" t="str">
            <v>underfunded</v>
          </cell>
        </row>
        <row r="2959">
          <cell r="D2959">
            <v>15000</v>
          </cell>
          <cell r="F2959" t="str">
            <v>canceled</v>
          </cell>
          <cell r="R2959" t="str">
            <v>spaces</v>
          </cell>
          <cell r="U2959">
            <v>59.958333333335759</v>
          </cell>
          <cell r="V2959" t="str">
            <v>underfunded</v>
          </cell>
        </row>
        <row r="2960">
          <cell r="D2960">
            <v>80000</v>
          </cell>
          <cell r="F2960" t="str">
            <v>canceled</v>
          </cell>
          <cell r="R2960" t="str">
            <v>spaces</v>
          </cell>
          <cell r="U2960">
            <v>59.958333333335759</v>
          </cell>
          <cell r="V2960" t="str">
            <v>underfunded</v>
          </cell>
        </row>
        <row r="2961">
          <cell r="D2961">
            <v>10000</v>
          </cell>
          <cell r="F2961" t="str">
            <v>canceled</v>
          </cell>
          <cell r="R2961" t="str">
            <v>spaces</v>
          </cell>
          <cell r="U2961">
            <v>30</v>
          </cell>
          <cell r="V2961" t="str">
            <v>underfunded</v>
          </cell>
        </row>
        <row r="2962">
          <cell r="D2962">
            <v>30000000</v>
          </cell>
          <cell r="F2962" t="str">
            <v>canceled</v>
          </cell>
          <cell r="R2962" t="str">
            <v>spaces</v>
          </cell>
          <cell r="U2962">
            <v>30</v>
          </cell>
          <cell r="V2962" t="str">
            <v>underfunded</v>
          </cell>
        </row>
        <row r="2963">
          <cell r="D2963">
            <v>5000</v>
          </cell>
          <cell r="F2963" t="str">
            <v>successful</v>
          </cell>
          <cell r="R2963" t="str">
            <v>plays</v>
          </cell>
          <cell r="U2963">
            <v>27.954178240746842</v>
          </cell>
          <cell r="V2963" t="str">
            <v>funded</v>
          </cell>
        </row>
        <row r="2964">
          <cell r="D2964">
            <v>1000</v>
          </cell>
          <cell r="F2964" t="str">
            <v>successful</v>
          </cell>
          <cell r="R2964" t="str">
            <v>plays</v>
          </cell>
          <cell r="U2964">
            <v>28.046689814815181</v>
          </cell>
          <cell r="V2964" t="str">
            <v>funded</v>
          </cell>
        </row>
        <row r="2965">
          <cell r="D2965">
            <v>10000</v>
          </cell>
          <cell r="F2965" t="str">
            <v>successful</v>
          </cell>
          <cell r="R2965" t="str">
            <v>plays</v>
          </cell>
          <cell r="U2965">
            <v>30</v>
          </cell>
          <cell r="V2965" t="str">
            <v>funded</v>
          </cell>
        </row>
        <row r="2966">
          <cell r="D2966">
            <v>5000</v>
          </cell>
          <cell r="F2966" t="str">
            <v>successful</v>
          </cell>
          <cell r="R2966" t="str">
            <v>plays</v>
          </cell>
          <cell r="U2966">
            <v>29.987280092595029</v>
          </cell>
          <cell r="V2966" t="str">
            <v>funded</v>
          </cell>
        </row>
        <row r="2967">
          <cell r="D2967">
            <v>1500</v>
          </cell>
          <cell r="F2967" t="str">
            <v>successful</v>
          </cell>
          <cell r="R2967" t="str">
            <v>plays</v>
          </cell>
          <cell r="U2967">
            <v>30</v>
          </cell>
          <cell r="V2967" t="str">
            <v>funded</v>
          </cell>
        </row>
        <row r="2968">
          <cell r="D2968">
            <v>10000</v>
          </cell>
          <cell r="F2968" t="str">
            <v>successful</v>
          </cell>
          <cell r="R2968" t="str">
            <v>plays</v>
          </cell>
          <cell r="U2968">
            <v>30</v>
          </cell>
          <cell r="V2968" t="str">
            <v>funded</v>
          </cell>
        </row>
        <row r="2969">
          <cell r="D2969">
            <v>5000</v>
          </cell>
          <cell r="F2969" t="str">
            <v>successful</v>
          </cell>
          <cell r="R2969" t="str">
            <v>plays</v>
          </cell>
          <cell r="U2969">
            <v>29.958333333335759</v>
          </cell>
          <cell r="V2969" t="str">
            <v>funded</v>
          </cell>
        </row>
        <row r="2970">
          <cell r="D2970">
            <v>3500</v>
          </cell>
          <cell r="F2970" t="str">
            <v>successful</v>
          </cell>
          <cell r="R2970" t="str">
            <v>plays</v>
          </cell>
          <cell r="U2970">
            <v>13.642129629632109</v>
          </cell>
          <cell r="V2970" t="str">
            <v>funded</v>
          </cell>
        </row>
        <row r="2971">
          <cell r="D2971">
            <v>1000</v>
          </cell>
          <cell r="F2971" t="str">
            <v>successful</v>
          </cell>
          <cell r="R2971" t="str">
            <v>plays</v>
          </cell>
          <cell r="U2971">
            <v>30.165590277785668</v>
          </cell>
          <cell r="V2971" t="str">
            <v>funded</v>
          </cell>
        </row>
        <row r="2972">
          <cell r="D2972">
            <v>6000</v>
          </cell>
          <cell r="F2972" t="str">
            <v>successful</v>
          </cell>
          <cell r="R2972" t="str">
            <v>plays</v>
          </cell>
          <cell r="U2972">
            <v>30</v>
          </cell>
          <cell r="V2972" t="str">
            <v>funded</v>
          </cell>
        </row>
        <row r="2973">
          <cell r="D2973">
            <v>3200</v>
          </cell>
          <cell r="F2973" t="str">
            <v>successful</v>
          </cell>
          <cell r="R2973" t="str">
            <v>plays</v>
          </cell>
          <cell r="U2973">
            <v>30</v>
          </cell>
          <cell r="V2973" t="str">
            <v>funded</v>
          </cell>
        </row>
        <row r="2974">
          <cell r="D2974">
            <v>2000</v>
          </cell>
          <cell r="F2974" t="str">
            <v>successful</v>
          </cell>
          <cell r="R2974" t="str">
            <v>plays</v>
          </cell>
          <cell r="U2974">
            <v>14.931481481486117</v>
          </cell>
          <cell r="V2974" t="str">
            <v>funded</v>
          </cell>
        </row>
        <row r="2975">
          <cell r="D2975">
            <v>5000</v>
          </cell>
          <cell r="F2975" t="str">
            <v>successful</v>
          </cell>
          <cell r="R2975" t="str">
            <v>plays</v>
          </cell>
          <cell r="U2975">
            <v>28.34828703704261</v>
          </cell>
          <cell r="V2975" t="str">
            <v>funded</v>
          </cell>
        </row>
        <row r="2976">
          <cell r="D2976">
            <v>5000</v>
          </cell>
          <cell r="F2976" t="str">
            <v>successful</v>
          </cell>
          <cell r="R2976" t="str">
            <v>plays</v>
          </cell>
          <cell r="U2976">
            <v>28.004965277774318</v>
          </cell>
          <cell r="V2976" t="str">
            <v>funded</v>
          </cell>
        </row>
        <row r="2977">
          <cell r="D2977">
            <v>8000</v>
          </cell>
          <cell r="F2977" t="str">
            <v>successful</v>
          </cell>
          <cell r="R2977" t="str">
            <v>plays</v>
          </cell>
          <cell r="U2977">
            <v>28.441134259257524</v>
          </cell>
          <cell r="V2977" t="str">
            <v>funded</v>
          </cell>
        </row>
        <row r="2978">
          <cell r="D2978">
            <v>70</v>
          </cell>
          <cell r="F2978" t="str">
            <v>successful</v>
          </cell>
          <cell r="R2978" t="str">
            <v>plays</v>
          </cell>
          <cell r="U2978">
            <v>16.76932870370365</v>
          </cell>
          <cell r="V2978" t="str">
            <v>funded</v>
          </cell>
        </row>
        <row r="2979">
          <cell r="D2979">
            <v>3000</v>
          </cell>
          <cell r="F2979" t="str">
            <v>successful</v>
          </cell>
          <cell r="R2979" t="str">
            <v>plays</v>
          </cell>
          <cell r="U2979">
            <v>59.211874999993597</v>
          </cell>
          <cell r="V2979" t="str">
            <v>funded</v>
          </cell>
        </row>
        <row r="2980">
          <cell r="D2980">
            <v>750</v>
          </cell>
          <cell r="F2980" t="str">
            <v>successful</v>
          </cell>
          <cell r="R2980" t="str">
            <v>plays</v>
          </cell>
          <cell r="U2980">
            <v>9.6087152777763549</v>
          </cell>
          <cell r="V2980" t="str">
            <v>funded</v>
          </cell>
        </row>
        <row r="2981">
          <cell r="D2981">
            <v>5000</v>
          </cell>
          <cell r="F2981" t="str">
            <v>successful</v>
          </cell>
          <cell r="R2981" t="str">
            <v>plays</v>
          </cell>
          <cell r="U2981">
            <v>16.425659722226555</v>
          </cell>
          <cell r="V2981" t="str">
            <v>funded</v>
          </cell>
        </row>
        <row r="2982">
          <cell r="D2982">
            <v>3000</v>
          </cell>
          <cell r="F2982" t="str">
            <v>successful</v>
          </cell>
          <cell r="R2982" t="str">
            <v>plays</v>
          </cell>
          <cell r="U2982">
            <v>20.167476851842366</v>
          </cell>
          <cell r="V2982" t="str">
            <v>funded</v>
          </cell>
        </row>
        <row r="2983">
          <cell r="D2983">
            <v>4000</v>
          </cell>
          <cell r="F2983" t="str">
            <v>successful</v>
          </cell>
          <cell r="R2983" t="str">
            <v>spaces</v>
          </cell>
          <cell r="U2983">
            <v>45</v>
          </cell>
          <cell r="V2983" t="str">
            <v>funded</v>
          </cell>
        </row>
        <row r="2984">
          <cell r="D2984">
            <v>5000</v>
          </cell>
          <cell r="F2984" t="str">
            <v>successful</v>
          </cell>
          <cell r="R2984" t="str">
            <v>spaces</v>
          </cell>
          <cell r="U2984">
            <v>30</v>
          </cell>
          <cell r="V2984" t="str">
            <v>funded</v>
          </cell>
        </row>
        <row r="2985">
          <cell r="D2985">
            <v>116000</v>
          </cell>
          <cell r="F2985" t="str">
            <v>successful</v>
          </cell>
          <cell r="R2985" t="str">
            <v>spaces</v>
          </cell>
          <cell r="U2985">
            <v>60.041666666664241</v>
          </cell>
          <cell r="V2985" t="str">
            <v>funded</v>
          </cell>
        </row>
        <row r="2986">
          <cell r="D2986">
            <v>25000</v>
          </cell>
          <cell r="F2986" t="str">
            <v>successful</v>
          </cell>
          <cell r="R2986" t="str">
            <v>spaces</v>
          </cell>
          <cell r="U2986">
            <v>30</v>
          </cell>
          <cell r="V2986" t="str">
            <v>funded</v>
          </cell>
        </row>
        <row r="2987">
          <cell r="D2987">
            <v>10000</v>
          </cell>
          <cell r="F2987" t="str">
            <v>successful</v>
          </cell>
          <cell r="R2987" t="str">
            <v>spaces</v>
          </cell>
          <cell r="U2987">
            <v>19.192962962973979</v>
          </cell>
          <cell r="V2987" t="str">
            <v>funded</v>
          </cell>
        </row>
        <row r="2988">
          <cell r="D2988">
            <v>2400</v>
          </cell>
          <cell r="F2988" t="str">
            <v>successful</v>
          </cell>
          <cell r="R2988" t="str">
            <v>spaces</v>
          </cell>
          <cell r="U2988">
            <v>59.958333333328483</v>
          </cell>
          <cell r="V2988" t="str">
            <v>funded</v>
          </cell>
        </row>
        <row r="2989">
          <cell r="D2989">
            <v>25000</v>
          </cell>
          <cell r="F2989" t="str">
            <v>successful</v>
          </cell>
          <cell r="R2989" t="str">
            <v>spaces</v>
          </cell>
          <cell r="U2989">
            <v>28.692696759258979</v>
          </cell>
          <cell r="V2989" t="str">
            <v>funded</v>
          </cell>
        </row>
        <row r="2990">
          <cell r="D2990">
            <v>1000</v>
          </cell>
          <cell r="F2990" t="str">
            <v>successful</v>
          </cell>
          <cell r="R2990" t="str">
            <v>spaces</v>
          </cell>
          <cell r="U2990">
            <v>30</v>
          </cell>
          <cell r="V2990" t="str">
            <v>funded</v>
          </cell>
        </row>
        <row r="2991">
          <cell r="D2991">
            <v>20000</v>
          </cell>
          <cell r="F2991" t="str">
            <v>successful</v>
          </cell>
          <cell r="R2991" t="str">
            <v>spaces</v>
          </cell>
          <cell r="U2991">
            <v>22.187245370369055</v>
          </cell>
          <cell r="V2991" t="str">
            <v>funded</v>
          </cell>
        </row>
        <row r="2992">
          <cell r="D2992">
            <v>10000</v>
          </cell>
          <cell r="F2992" t="str">
            <v>successful</v>
          </cell>
          <cell r="R2992" t="str">
            <v>spaces</v>
          </cell>
          <cell r="U2992">
            <v>35</v>
          </cell>
          <cell r="V2992" t="str">
            <v>funded</v>
          </cell>
        </row>
        <row r="2993">
          <cell r="D2993">
            <v>8500</v>
          </cell>
          <cell r="F2993" t="str">
            <v>successful</v>
          </cell>
          <cell r="R2993" t="str">
            <v>spaces</v>
          </cell>
          <cell r="U2993">
            <v>22</v>
          </cell>
          <cell r="V2993" t="str">
            <v>funded</v>
          </cell>
        </row>
        <row r="2994">
          <cell r="D2994">
            <v>3000</v>
          </cell>
          <cell r="F2994" t="str">
            <v>successful</v>
          </cell>
          <cell r="R2994" t="str">
            <v>spaces</v>
          </cell>
          <cell r="U2994">
            <v>30</v>
          </cell>
          <cell r="V2994" t="str">
            <v>funded</v>
          </cell>
        </row>
        <row r="2995">
          <cell r="D2995">
            <v>1000</v>
          </cell>
          <cell r="F2995" t="str">
            <v>successful</v>
          </cell>
          <cell r="R2995" t="str">
            <v>spaces</v>
          </cell>
          <cell r="U2995">
            <v>30</v>
          </cell>
          <cell r="V2995" t="str">
            <v>funded</v>
          </cell>
        </row>
        <row r="2996">
          <cell r="D2996">
            <v>300</v>
          </cell>
          <cell r="F2996" t="str">
            <v>successful</v>
          </cell>
          <cell r="R2996" t="str">
            <v>spaces</v>
          </cell>
          <cell r="U2996">
            <v>30</v>
          </cell>
          <cell r="V2996" t="str">
            <v>funded</v>
          </cell>
        </row>
        <row r="2997">
          <cell r="D2997">
            <v>15000</v>
          </cell>
          <cell r="F2997" t="str">
            <v>successful</v>
          </cell>
          <cell r="R2997" t="str">
            <v>spaces</v>
          </cell>
          <cell r="U2997">
            <v>30</v>
          </cell>
          <cell r="V2997" t="str">
            <v>funded</v>
          </cell>
        </row>
        <row r="2998">
          <cell r="D2998">
            <v>35000</v>
          </cell>
          <cell r="F2998" t="str">
            <v>successful</v>
          </cell>
          <cell r="R2998" t="str">
            <v>spaces</v>
          </cell>
          <cell r="U2998">
            <v>60</v>
          </cell>
          <cell r="V2998" t="str">
            <v>funded</v>
          </cell>
        </row>
        <row r="2999">
          <cell r="D2999">
            <v>10000</v>
          </cell>
          <cell r="F2999" t="str">
            <v>successful</v>
          </cell>
          <cell r="R2999" t="str">
            <v>spaces</v>
          </cell>
          <cell r="U2999">
            <v>17.473923611112696</v>
          </cell>
          <cell r="V2999" t="str">
            <v>funded</v>
          </cell>
        </row>
        <row r="3000">
          <cell r="D3000">
            <v>50000</v>
          </cell>
          <cell r="F3000" t="str">
            <v>successful</v>
          </cell>
          <cell r="R3000" t="str">
            <v>spaces</v>
          </cell>
          <cell r="U3000">
            <v>27.990405092597939</v>
          </cell>
          <cell r="V3000" t="str">
            <v>funded</v>
          </cell>
        </row>
        <row r="3001">
          <cell r="D3001">
            <v>1350</v>
          </cell>
          <cell r="F3001" t="str">
            <v>successful</v>
          </cell>
          <cell r="R3001" t="str">
            <v>spaces</v>
          </cell>
          <cell r="U3001">
            <v>14.343055555553292</v>
          </cell>
          <cell r="V3001" t="str">
            <v>funded</v>
          </cell>
        </row>
        <row r="3002">
          <cell r="D3002">
            <v>500</v>
          </cell>
          <cell r="F3002" t="str">
            <v>successful</v>
          </cell>
          <cell r="R3002" t="str">
            <v>spaces</v>
          </cell>
          <cell r="U3002">
            <v>13.922800925924093</v>
          </cell>
          <cell r="V3002" t="str">
            <v>funded</v>
          </cell>
        </row>
        <row r="3003">
          <cell r="D3003">
            <v>7214</v>
          </cell>
          <cell r="F3003" t="str">
            <v>successful</v>
          </cell>
          <cell r="R3003" t="str">
            <v>spaces</v>
          </cell>
          <cell r="U3003">
            <v>30</v>
          </cell>
          <cell r="V3003" t="str">
            <v>funded</v>
          </cell>
        </row>
        <row r="3004">
          <cell r="D3004">
            <v>7000</v>
          </cell>
          <cell r="F3004" t="str">
            <v>successful</v>
          </cell>
          <cell r="R3004" t="str">
            <v>spaces</v>
          </cell>
          <cell r="U3004">
            <v>30</v>
          </cell>
          <cell r="V3004" t="str">
            <v>funded</v>
          </cell>
        </row>
        <row r="3005">
          <cell r="D3005">
            <v>3000</v>
          </cell>
          <cell r="F3005" t="str">
            <v>successful</v>
          </cell>
          <cell r="R3005" t="str">
            <v>spaces</v>
          </cell>
          <cell r="U3005">
            <v>31.400046296294022</v>
          </cell>
          <cell r="V3005" t="str">
            <v>funded</v>
          </cell>
        </row>
        <row r="3006">
          <cell r="D3006">
            <v>40000</v>
          </cell>
          <cell r="F3006" t="str">
            <v>successful</v>
          </cell>
          <cell r="R3006" t="str">
            <v>spaces</v>
          </cell>
          <cell r="U3006">
            <v>30.041666666664241</v>
          </cell>
          <cell r="V3006" t="str">
            <v>funded</v>
          </cell>
        </row>
        <row r="3007">
          <cell r="D3007">
            <v>10600</v>
          </cell>
          <cell r="F3007" t="str">
            <v>successful</v>
          </cell>
          <cell r="R3007" t="str">
            <v>spaces</v>
          </cell>
          <cell r="U3007">
            <v>30</v>
          </cell>
          <cell r="V3007" t="str">
            <v>funded</v>
          </cell>
        </row>
        <row r="3008">
          <cell r="D3008">
            <v>8000</v>
          </cell>
          <cell r="F3008" t="str">
            <v>successful</v>
          </cell>
          <cell r="R3008" t="str">
            <v>spaces</v>
          </cell>
          <cell r="U3008">
            <v>30</v>
          </cell>
          <cell r="V3008" t="str">
            <v>funded</v>
          </cell>
        </row>
        <row r="3009">
          <cell r="D3009">
            <v>600</v>
          </cell>
          <cell r="F3009" t="str">
            <v>successful</v>
          </cell>
          <cell r="R3009" t="str">
            <v>spaces</v>
          </cell>
          <cell r="U3009">
            <v>21</v>
          </cell>
          <cell r="V3009" t="str">
            <v>funded</v>
          </cell>
        </row>
        <row r="3010">
          <cell r="D3010">
            <v>3000</v>
          </cell>
          <cell r="F3010" t="str">
            <v>successful</v>
          </cell>
          <cell r="R3010" t="str">
            <v>spaces</v>
          </cell>
          <cell r="U3010">
            <v>30</v>
          </cell>
          <cell r="V3010" t="str">
            <v>funded</v>
          </cell>
        </row>
        <row r="3011">
          <cell r="D3011">
            <v>25000</v>
          </cell>
          <cell r="F3011" t="str">
            <v>successful</v>
          </cell>
          <cell r="R3011" t="str">
            <v>spaces</v>
          </cell>
          <cell r="U3011">
            <v>30.041666666671517</v>
          </cell>
          <cell r="V3011" t="str">
            <v>funded</v>
          </cell>
        </row>
        <row r="3012">
          <cell r="D3012">
            <v>1500</v>
          </cell>
          <cell r="F3012" t="str">
            <v>successful</v>
          </cell>
          <cell r="R3012" t="str">
            <v>spaces</v>
          </cell>
          <cell r="U3012">
            <v>60</v>
          </cell>
          <cell r="V3012" t="str">
            <v>funded</v>
          </cell>
        </row>
        <row r="3013">
          <cell r="D3013">
            <v>300</v>
          </cell>
          <cell r="F3013" t="str">
            <v>successful</v>
          </cell>
          <cell r="R3013" t="str">
            <v>spaces</v>
          </cell>
          <cell r="U3013">
            <v>27.488703703704232</v>
          </cell>
          <cell r="V3013" t="str">
            <v>funded</v>
          </cell>
        </row>
        <row r="3014">
          <cell r="D3014">
            <v>4000</v>
          </cell>
          <cell r="F3014" t="str">
            <v>successful</v>
          </cell>
          <cell r="R3014" t="str">
            <v>spaces</v>
          </cell>
          <cell r="U3014">
            <v>21</v>
          </cell>
          <cell r="V3014" t="str">
            <v>funded</v>
          </cell>
        </row>
        <row r="3015">
          <cell r="D3015">
            <v>10000</v>
          </cell>
          <cell r="F3015" t="str">
            <v>successful</v>
          </cell>
          <cell r="R3015" t="str">
            <v>spaces</v>
          </cell>
          <cell r="U3015">
            <v>30</v>
          </cell>
          <cell r="V3015" t="str">
            <v>funded</v>
          </cell>
        </row>
        <row r="3016">
          <cell r="D3016">
            <v>25000</v>
          </cell>
          <cell r="F3016" t="str">
            <v>successful</v>
          </cell>
          <cell r="R3016" t="str">
            <v>spaces</v>
          </cell>
          <cell r="U3016">
            <v>28.084722222221899</v>
          </cell>
          <cell r="V3016" t="str">
            <v>funded</v>
          </cell>
        </row>
        <row r="3017">
          <cell r="D3017">
            <v>3400</v>
          </cell>
          <cell r="F3017" t="str">
            <v>successful</v>
          </cell>
          <cell r="R3017" t="str">
            <v>spaces</v>
          </cell>
          <cell r="U3017">
            <v>15.43937499999447</v>
          </cell>
          <cell r="V3017" t="str">
            <v>funded</v>
          </cell>
        </row>
        <row r="3018">
          <cell r="D3018">
            <v>8500</v>
          </cell>
          <cell r="F3018" t="str">
            <v>successful</v>
          </cell>
          <cell r="R3018" t="str">
            <v>spaces</v>
          </cell>
          <cell r="U3018">
            <v>60</v>
          </cell>
          <cell r="V3018" t="str">
            <v>funded</v>
          </cell>
        </row>
        <row r="3019">
          <cell r="D3019">
            <v>22000</v>
          </cell>
          <cell r="F3019" t="str">
            <v>successful</v>
          </cell>
          <cell r="R3019" t="str">
            <v>spaces</v>
          </cell>
          <cell r="U3019">
            <v>30</v>
          </cell>
          <cell r="V3019" t="str">
            <v>funded</v>
          </cell>
        </row>
        <row r="3020">
          <cell r="D3020">
            <v>4200</v>
          </cell>
          <cell r="F3020" t="str">
            <v>successful</v>
          </cell>
          <cell r="R3020" t="str">
            <v>spaces</v>
          </cell>
          <cell r="U3020">
            <v>42.618333333331975</v>
          </cell>
          <cell r="V3020" t="str">
            <v>funded</v>
          </cell>
        </row>
        <row r="3021">
          <cell r="D3021">
            <v>15000</v>
          </cell>
          <cell r="F3021" t="str">
            <v>successful</v>
          </cell>
          <cell r="R3021" t="str">
            <v>spaces</v>
          </cell>
          <cell r="U3021">
            <v>27.291435185186856</v>
          </cell>
          <cell r="V3021" t="str">
            <v>funded</v>
          </cell>
        </row>
        <row r="3022">
          <cell r="D3022">
            <v>7000</v>
          </cell>
          <cell r="F3022" t="str">
            <v>successful</v>
          </cell>
          <cell r="R3022" t="str">
            <v>spaces</v>
          </cell>
          <cell r="U3022">
            <v>60</v>
          </cell>
          <cell r="V3022" t="str">
            <v>funded</v>
          </cell>
        </row>
        <row r="3023">
          <cell r="D3023">
            <v>4500</v>
          </cell>
          <cell r="F3023" t="str">
            <v>successful</v>
          </cell>
          <cell r="R3023" t="str">
            <v>spaces</v>
          </cell>
          <cell r="U3023">
            <v>35.630451388889924</v>
          </cell>
          <cell r="V3023" t="str">
            <v>funded</v>
          </cell>
        </row>
        <row r="3024">
          <cell r="D3024">
            <v>10000</v>
          </cell>
          <cell r="F3024" t="str">
            <v>successful</v>
          </cell>
          <cell r="R3024" t="str">
            <v>spaces</v>
          </cell>
          <cell r="U3024">
            <v>45</v>
          </cell>
          <cell r="V3024" t="str">
            <v>funded</v>
          </cell>
        </row>
        <row r="3025">
          <cell r="D3025">
            <v>700</v>
          </cell>
          <cell r="F3025" t="str">
            <v>successful</v>
          </cell>
          <cell r="R3025" t="str">
            <v>spaces</v>
          </cell>
          <cell r="U3025">
            <v>45</v>
          </cell>
          <cell r="V3025" t="str">
            <v>funded</v>
          </cell>
        </row>
        <row r="3026">
          <cell r="D3026">
            <v>5000</v>
          </cell>
          <cell r="F3026" t="str">
            <v>successful</v>
          </cell>
          <cell r="R3026" t="str">
            <v>spaces</v>
          </cell>
          <cell r="U3026">
            <v>30</v>
          </cell>
          <cell r="V3026" t="str">
            <v>funded</v>
          </cell>
        </row>
        <row r="3027">
          <cell r="D3027">
            <v>2500</v>
          </cell>
          <cell r="F3027" t="str">
            <v>successful</v>
          </cell>
          <cell r="R3027" t="str">
            <v>spaces</v>
          </cell>
          <cell r="U3027">
            <v>28.157256944439723</v>
          </cell>
          <cell r="V3027" t="str">
            <v>funded</v>
          </cell>
        </row>
        <row r="3028">
          <cell r="D3028">
            <v>900</v>
          </cell>
          <cell r="F3028" t="str">
            <v>successful</v>
          </cell>
          <cell r="R3028" t="str">
            <v>spaces</v>
          </cell>
          <cell r="U3028">
            <v>14</v>
          </cell>
          <cell r="V3028" t="str">
            <v>funded</v>
          </cell>
        </row>
        <row r="3029">
          <cell r="D3029">
            <v>40000</v>
          </cell>
          <cell r="F3029" t="str">
            <v>successful</v>
          </cell>
          <cell r="R3029" t="str">
            <v>spaces</v>
          </cell>
          <cell r="U3029">
            <v>29.958333333328483</v>
          </cell>
          <cell r="V3029" t="str">
            <v>funded</v>
          </cell>
        </row>
        <row r="3030">
          <cell r="D3030">
            <v>5000</v>
          </cell>
          <cell r="F3030" t="str">
            <v>successful</v>
          </cell>
          <cell r="R3030" t="str">
            <v>spaces</v>
          </cell>
          <cell r="U3030">
            <v>30</v>
          </cell>
          <cell r="V3030" t="str">
            <v>funded</v>
          </cell>
        </row>
        <row r="3031">
          <cell r="D3031">
            <v>30000</v>
          </cell>
          <cell r="F3031" t="str">
            <v>successful</v>
          </cell>
          <cell r="R3031" t="str">
            <v>spaces</v>
          </cell>
          <cell r="U3031">
            <v>28.482094907405553</v>
          </cell>
          <cell r="V3031" t="str">
            <v>funded</v>
          </cell>
        </row>
        <row r="3032">
          <cell r="D3032">
            <v>1750</v>
          </cell>
          <cell r="F3032" t="str">
            <v>successful</v>
          </cell>
          <cell r="R3032" t="str">
            <v>spaces</v>
          </cell>
          <cell r="U3032">
            <v>30</v>
          </cell>
          <cell r="V3032" t="str">
            <v>funded</v>
          </cell>
        </row>
        <row r="3033">
          <cell r="D3033">
            <v>1500</v>
          </cell>
          <cell r="F3033" t="str">
            <v>successful</v>
          </cell>
          <cell r="R3033" t="str">
            <v>spaces</v>
          </cell>
          <cell r="U3033">
            <v>60</v>
          </cell>
          <cell r="V3033" t="str">
            <v>funded</v>
          </cell>
        </row>
        <row r="3034">
          <cell r="D3034">
            <v>1000</v>
          </cell>
          <cell r="F3034" t="str">
            <v>successful</v>
          </cell>
          <cell r="R3034" t="str">
            <v>spaces</v>
          </cell>
          <cell r="U3034">
            <v>30</v>
          </cell>
          <cell r="V3034" t="str">
            <v>funded</v>
          </cell>
        </row>
        <row r="3035">
          <cell r="D3035">
            <v>3000</v>
          </cell>
          <cell r="F3035" t="str">
            <v>successful</v>
          </cell>
          <cell r="R3035" t="str">
            <v>spaces</v>
          </cell>
          <cell r="U3035">
            <v>30</v>
          </cell>
          <cell r="V3035" t="str">
            <v>funded</v>
          </cell>
        </row>
        <row r="3036">
          <cell r="D3036">
            <v>100000</v>
          </cell>
          <cell r="F3036" t="str">
            <v>successful</v>
          </cell>
          <cell r="R3036" t="str">
            <v>spaces</v>
          </cell>
          <cell r="U3036">
            <v>30.630613425928459</v>
          </cell>
          <cell r="V3036" t="str">
            <v>funded</v>
          </cell>
        </row>
        <row r="3037">
          <cell r="D3037">
            <v>25000</v>
          </cell>
          <cell r="F3037" t="str">
            <v>successful</v>
          </cell>
          <cell r="R3037" t="str">
            <v>spaces</v>
          </cell>
          <cell r="U3037">
            <v>30</v>
          </cell>
          <cell r="V3037" t="str">
            <v>funded</v>
          </cell>
        </row>
        <row r="3038">
          <cell r="D3038">
            <v>25000</v>
          </cell>
          <cell r="F3038" t="str">
            <v>successful</v>
          </cell>
          <cell r="R3038" t="str">
            <v>spaces</v>
          </cell>
          <cell r="U3038">
            <v>35.714074074072414</v>
          </cell>
          <cell r="V3038" t="str">
            <v>funded</v>
          </cell>
        </row>
        <row r="3039">
          <cell r="D3039">
            <v>500</v>
          </cell>
          <cell r="F3039" t="str">
            <v>successful</v>
          </cell>
          <cell r="R3039" t="str">
            <v>spaces</v>
          </cell>
          <cell r="U3039">
            <v>74.314432870371093</v>
          </cell>
          <cell r="V3039" t="str">
            <v>funded</v>
          </cell>
        </row>
        <row r="3040">
          <cell r="D3040">
            <v>1000</v>
          </cell>
          <cell r="F3040" t="str">
            <v>successful</v>
          </cell>
          <cell r="R3040" t="str">
            <v>spaces</v>
          </cell>
          <cell r="U3040">
            <v>60</v>
          </cell>
          <cell r="V3040" t="str">
            <v>funded</v>
          </cell>
        </row>
        <row r="3041">
          <cell r="D3041">
            <v>20000</v>
          </cell>
          <cell r="F3041" t="str">
            <v>successful</v>
          </cell>
          <cell r="R3041" t="str">
            <v>spaces</v>
          </cell>
          <cell r="U3041">
            <v>26.538217592591536</v>
          </cell>
          <cell r="V3041" t="str">
            <v>funded</v>
          </cell>
        </row>
        <row r="3042">
          <cell r="D3042">
            <v>3000</v>
          </cell>
          <cell r="F3042" t="str">
            <v>successful</v>
          </cell>
          <cell r="R3042" t="str">
            <v>spaces</v>
          </cell>
          <cell r="U3042">
            <v>4.1664236111100763</v>
          </cell>
          <cell r="V3042" t="str">
            <v>funded</v>
          </cell>
        </row>
        <row r="3043">
          <cell r="D3043">
            <v>8300</v>
          </cell>
          <cell r="F3043" t="str">
            <v>successful</v>
          </cell>
          <cell r="R3043" t="str">
            <v>spaces</v>
          </cell>
          <cell r="U3043">
            <v>30</v>
          </cell>
          <cell r="V3043" t="str">
            <v>funded</v>
          </cell>
        </row>
        <row r="3044">
          <cell r="D3044">
            <v>1500</v>
          </cell>
          <cell r="F3044" t="str">
            <v>successful</v>
          </cell>
          <cell r="R3044" t="str">
            <v>spaces</v>
          </cell>
          <cell r="U3044">
            <v>30</v>
          </cell>
          <cell r="V3044" t="str">
            <v>funded</v>
          </cell>
        </row>
        <row r="3045">
          <cell r="D3045">
            <v>15000</v>
          </cell>
          <cell r="F3045" t="str">
            <v>successful</v>
          </cell>
          <cell r="R3045" t="str">
            <v>spaces</v>
          </cell>
          <cell r="U3045">
            <v>27.047465277777519</v>
          </cell>
          <cell r="V3045" t="str">
            <v>funded</v>
          </cell>
        </row>
        <row r="3046">
          <cell r="D3046">
            <v>12000</v>
          </cell>
          <cell r="F3046" t="str">
            <v>successful</v>
          </cell>
          <cell r="R3046" t="str">
            <v>spaces</v>
          </cell>
          <cell r="U3046">
            <v>15</v>
          </cell>
          <cell r="V3046" t="str">
            <v>funded</v>
          </cell>
        </row>
        <row r="3047">
          <cell r="D3047">
            <v>4000</v>
          </cell>
          <cell r="F3047" t="str">
            <v>successful</v>
          </cell>
          <cell r="R3047" t="str">
            <v>spaces</v>
          </cell>
          <cell r="U3047">
            <v>30</v>
          </cell>
          <cell r="V3047" t="str">
            <v>funded</v>
          </cell>
        </row>
        <row r="3048">
          <cell r="D3048">
            <v>7900</v>
          </cell>
          <cell r="F3048" t="str">
            <v>successful</v>
          </cell>
          <cell r="R3048" t="str">
            <v>spaces</v>
          </cell>
          <cell r="U3048">
            <v>29.399699074070668</v>
          </cell>
          <cell r="V3048" t="str">
            <v>funded</v>
          </cell>
        </row>
        <row r="3049">
          <cell r="D3049">
            <v>500</v>
          </cell>
          <cell r="F3049" t="str">
            <v>successful</v>
          </cell>
          <cell r="R3049" t="str">
            <v>spaces</v>
          </cell>
          <cell r="U3049">
            <v>43.563726851847605</v>
          </cell>
          <cell r="V3049" t="str">
            <v>funded</v>
          </cell>
        </row>
        <row r="3050">
          <cell r="D3050">
            <v>5000</v>
          </cell>
          <cell r="F3050" t="str">
            <v>successful</v>
          </cell>
          <cell r="R3050" t="str">
            <v>spaces</v>
          </cell>
          <cell r="U3050">
            <v>28.989097222227429</v>
          </cell>
          <cell r="V3050" t="str">
            <v>funded</v>
          </cell>
        </row>
        <row r="3051">
          <cell r="D3051">
            <v>3750</v>
          </cell>
          <cell r="F3051" t="str">
            <v>successful</v>
          </cell>
          <cell r="R3051" t="str">
            <v>spaces</v>
          </cell>
          <cell r="U3051">
            <v>30</v>
          </cell>
          <cell r="V3051" t="str">
            <v>funded</v>
          </cell>
        </row>
        <row r="3052">
          <cell r="D3052">
            <v>600</v>
          </cell>
          <cell r="F3052" t="str">
            <v>successful</v>
          </cell>
          <cell r="R3052" t="str">
            <v>spaces</v>
          </cell>
          <cell r="U3052">
            <v>30</v>
          </cell>
          <cell r="V3052" t="str">
            <v>funded</v>
          </cell>
        </row>
        <row r="3053">
          <cell r="D3053">
            <v>3500</v>
          </cell>
          <cell r="F3053" t="str">
            <v>failed</v>
          </cell>
          <cell r="R3053" t="str">
            <v>spaces</v>
          </cell>
          <cell r="U3053">
            <v>30</v>
          </cell>
          <cell r="V3053" t="str">
            <v>underfunded</v>
          </cell>
        </row>
        <row r="3054">
          <cell r="D3054">
            <v>50000</v>
          </cell>
          <cell r="F3054" t="str">
            <v>failed</v>
          </cell>
          <cell r="R3054" t="str">
            <v>spaces</v>
          </cell>
          <cell r="U3054">
            <v>29.995902777780429</v>
          </cell>
          <cell r="V3054" t="str">
            <v>underfunded</v>
          </cell>
        </row>
        <row r="3055">
          <cell r="D3055">
            <v>10000</v>
          </cell>
          <cell r="F3055" t="str">
            <v>failed</v>
          </cell>
          <cell r="R3055" t="str">
            <v>spaces</v>
          </cell>
          <cell r="U3055">
            <v>51.404247685190057</v>
          </cell>
          <cell r="V3055" t="str">
            <v>underfunded</v>
          </cell>
        </row>
        <row r="3056">
          <cell r="D3056">
            <v>300</v>
          </cell>
          <cell r="F3056" t="str">
            <v>failed</v>
          </cell>
          <cell r="R3056" t="str">
            <v>spaces</v>
          </cell>
          <cell r="U3056">
            <v>37.211643518516212</v>
          </cell>
          <cell r="V3056" t="str">
            <v>underfunded</v>
          </cell>
        </row>
        <row r="3057">
          <cell r="D3057">
            <v>20000</v>
          </cell>
          <cell r="F3057" t="str">
            <v>failed</v>
          </cell>
          <cell r="R3057" t="str">
            <v>spaces</v>
          </cell>
          <cell r="U3057">
            <v>60</v>
          </cell>
          <cell r="V3057" t="str">
            <v>underfunded</v>
          </cell>
        </row>
        <row r="3058">
          <cell r="D3058">
            <v>25000</v>
          </cell>
          <cell r="F3058" t="str">
            <v>failed</v>
          </cell>
          <cell r="R3058" t="str">
            <v>spaces</v>
          </cell>
          <cell r="U3058">
            <v>60</v>
          </cell>
          <cell r="V3058" t="str">
            <v>underfunded</v>
          </cell>
        </row>
        <row r="3059">
          <cell r="D3059">
            <v>50000</v>
          </cell>
          <cell r="F3059" t="str">
            <v>failed</v>
          </cell>
          <cell r="R3059" t="str">
            <v>spaces</v>
          </cell>
          <cell r="U3059">
            <v>29.958333333335759</v>
          </cell>
          <cell r="V3059" t="str">
            <v>underfunded</v>
          </cell>
        </row>
        <row r="3060">
          <cell r="D3060">
            <v>18000</v>
          </cell>
          <cell r="F3060" t="str">
            <v>failed</v>
          </cell>
          <cell r="R3060" t="str">
            <v>spaces</v>
          </cell>
          <cell r="U3060">
            <v>50</v>
          </cell>
          <cell r="V3060" t="str">
            <v>underfunded</v>
          </cell>
        </row>
        <row r="3061">
          <cell r="D3061">
            <v>15000</v>
          </cell>
          <cell r="F3061" t="str">
            <v>failed</v>
          </cell>
          <cell r="R3061" t="str">
            <v>spaces</v>
          </cell>
          <cell r="U3061">
            <v>30</v>
          </cell>
          <cell r="V3061" t="str">
            <v>underfunded</v>
          </cell>
        </row>
        <row r="3062">
          <cell r="D3062">
            <v>220000</v>
          </cell>
          <cell r="F3062" t="str">
            <v>failed</v>
          </cell>
          <cell r="R3062" t="str">
            <v>spaces</v>
          </cell>
          <cell r="U3062">
            <v>30</v>
          </cell>
          <cell r="V3062" t="str">
            <v>underfunded</v>
          </cell>
        </row>
        <row r="3063">
          <cell r="D3063">
            <v>1000000</v>
          </cell>
          <cell r="F3063" t="str">
            <v>failed</v>
          </cell>
          <cell r="R3063" t="str">
            <v>spaces</v>
          </cell>
          <cell r="U3063">
            <v>30</v>
          </cell>
          <cell r="V3063" t="str">
            <v>underfunded</v>
          </cell>
        </row>
        <row r="3064">
          <cell r="D3064">
            <v>10000</v>
          </cell>
          <cell r="F3064" t="str">
            <v>failed</v>
          </cell>
          <cell r="R3064" t="str">
            <v>spaces</v>
          </cell>
          <cell r="U3064">
            <v>29.214212962964666</v>
          </cell>
          <cell r="V3064" t="str">
            <v>underfunded</v>
          </cell>
        </row>
        <row r="3065">
          <cell r="D3065">
            <v>3000</v>
          </cell>
          <cell r="F3065" t="str">
            <v>failed</v>
          </cell>
          <cell r="R3065" t="str">
            <v>spaces</v>
          </cell>
          <cell r="U3065">
            <v>35</v>
          </cell>
          <cell r="V3065" t="str">
            <v>underfunded</v>
          </cell>
        </row>
        <row r="3066">
          <cell r="D3066">
            <v>75000</v>
          </cell>
          <cell r="F3066" t="str">
            <v>failed</v>
          </cell>
          <cell r="R3066" t="str">
            <v>spaces</v>
          </cell>
          <cell r="U3066">
            <v>31.160810185188893</v>
          </cell>
          <cell r="V3066" t="str">
            <v>underfunded</v>
          </cell>
        </row>
        <row r="3067">
          <cell r="D3067">
            <v>25000</v>
          </cell>
          <cell r="F3067" t="str">
            <v>failed</v>
          </cell>
          <cell r="R3067" t="str">
            <v>spaces</v>
          </cell>
          <cell r="U3067">
            <v>25</v>
          </cell>
          <cell r="V3067" t="str">
            <v>underfunded</v>
          </cell>
        </row>
        <row r="3068">
          <cell r="D3068">
            <v>350000</v>
          </cell>
          <cell r="F3068" t="str">
            <v>failed</v>
          </cell>
          <cell r="R3068" t="str">
            <v>spaces</v>
          </cell>
          <cell r="U3068">
            <v>30</v>
          </cell>
          <cell r="V3068" t="str">
            <v>underfunded</v>
          </cell>
        </row>
        <row r="3069">
          <cell r="D3069">
            <v>8000</v>
          </cell>
          <cell r="F3069" t="str">
            <v>failed</v>
          </cell>
          <cell r="R3069" t="str">
            <v>spaces</v>
          </cell>
          <cell r="U3069">
            <v>30</v>
          </cell>
          <cell r="V3069" t="str">
            <v>underfunded</v>
          </cell>
        </row>
        <row r="3070">
          <cell r="D3070">
            <v>250000</v>
          </cell>
          <cell r="F3070" t="str">
            <v>failed</v>
          </cell>
          <cell r="R3070" t="str">
            <v>spaces</v>
          </cell>
          <cell r="U3070">
            <v>30</v>
          </cell>
          <cell r="V3070" t="str">
            <v>underfunded</v>
          </cell>
        </row>
        <row r="3071">
          <cell r="D3071">
            <v>1000</v>
          </cell>
          <cell r="F3071" t="str">
            <v>failed</v>
          </cell>
          <cell r="R3071" t="str">
            <v>spaces</v>
          </cell>
          <cell r="U3071">
            <v>30</v>
          </cell>
          <cell r="V3071" t="str">
            <v>underfunded</v>
          </cell>
        </row>
        <row r="3072">
          <cell r="D3072">
            <v>10000</v>
          </cell>
          <cell r="F3072" t="str">
            <v>failed</v>
          </cell>
          <cell r="R3072" t="str">
            <v>spaces</v>
          </cell>
          <cell r="U3072">
            <v>21</v>
          </cell>
          <cell r="V3072" t="str">
            <v>underfunded</v>
          </cell>
        </row>
        <row r="3073">
          <cell r="D3073">
            <v>12000</v>
          </cell>
          <cell r="F3073" t="str">
            <v>failed</v>
          </cell>
          <cell r="R3073" t="str">
            <v>spaces</v>
          </cell>
          <cell r="U3073">
            <v>17.516886574070668</v>
          </cell>
          <cell r="V3073" t="str">
            <v>underfunded</v>
          </cell>
        </row>
        <row r="3074">
          <cell r="D3074">
            <v>12000</v>
          </cell>
          <cell r="F3074" t="str">
            <v>failed</v>
          </cell>
          <cell r="R3074" t="str">
            <v>spaces</v>
          </cell>
          <cell r="U3074">
            <v>14.383078703707724</v>
          </cell>
          <cell r="V3074" t="str">
            <v>underfunded</v>
          </cell>
        </row>
        <row r="3075">
          <cell r="D3075">
            <v>2800000</v>
          </cell>
          <cell r="F3075" t="str">
            <v>failed</v>
          </cell>
          <cell r="R3075" t="str">
            <v>spaces</v>
          </cell>
          <cell r="U3075">
            <v>58.120833333334303</v>
          </cell>
          <cell r="V3075" t="str">
            <v>underfunded</v>
          </cell>
        </row>
        <row r="3076">
          <cell r="D3076">
            <v>25000</v>
          </cell>
          <cell r="F3076" t="str">
            <v>failed</v>
          </cell>
          <cell r="R3076" t="str">
            <v>spaces</v>
          </cell>
          <cell r="U3076">
            <v>30</v>
          </cell>
          <cell r="V3076" t="str">
            <v>underfunded</v>
          </cell>
        </row>
        <row r="3077">
          <cell r="D3077">
            <v>15000</v>
          </cell>
          <cell r="F3077" t="str">
            <v>failed</v>
          </cell>
          <cell r="R3077" t="str">
            <v>spaces</v>
          </cell>
          <cell r="U3077">
            <v>50</v>
          </cell>
          <cell r="V3077" t="str">
            <v>underfunded</v>
          </cell>
        </row>
        <row r="3078">
          <cell r="D3078">
            <v>10000</v>
          </cell>
          <cell r="F3078" t="str">
            <v>failed</v>
          </cell>
          <cell r="R3078" t="str">
            <v>spaces</v>
          </cell>
          <cell r="U3078">
            <v>60</v>
          </cell>
          <cell r="V3078" t="str">
            <v>underfunded</v>
          </cell>
        </row>
        <row r="3079">
          <cell r="D3079">
            <v>22000</v>
          </cell>
          <cell r="F3079" t="str">
            <v>failed</v>
          </cell>
          <cell r="R3079" t="str">
            <v>spaces</v>
          </cell>
          <cell r="U3079">
            <v>30</v>
          </cell>
          <cell r="V3079" t="str">
            <v>underfunded</v>
          </cell>
        </row>
        <row r="3080">
          <cell r="D3080">
            <v>60000</v>
          </cell>
          <cell r="F3080" t="str">
            <v>failed</v>
          </cell>
          <cell r="R3080" t="str">
            <v>spaces</v>
          </cell>
          <cell r="U3080">
            <v>30</v>
          </cell>
          <cell r="V3080" t="str">
            <v>underfunded</v>
          </cell>
        </row>
        <row r="3081">
          <cell r="D3081">
            <v>1333666</v>
          </cell>
          <cell r="F3081" t="str">
            <v>failed</v>
          </cell>
          <cell r="R3081" t="str">
            <v>spaces</v>
          </cell>
          <cell r="U3081">
            <v>29.958333333328483</v>
          </cell>
          <cell r="V3081" t="str">
            <v>underfunded</v>
          </cell>
        </row>
        <row r="3082">
          <cell r="D3082">
            <v>2000000</v>
          </cell>
          <cell r="F3082" t="str">
            <v>failed</v>
          </cell>
          <cell r="R3082" t="str">
            <v>spaces</v>
          </cell>
          <cell r="U3082">
            <v>60.041666666664241</v>
          </cell>
          <cell r="V3082" t="str">
            <v>underfunded</v>
          </cell>
        </row>
        <row r="3083">
          <cell r="D3083">
            <v>1000000</v>
          </cell>
          <cell r="F3083" t="str">
            <v>failed</v>
          </cell>
          <cell r="R3083" t="str">
            <v>spaces</v>
          </cell>
          <cell r="U3083">
            <v>30</v>
          </cell>
          <cell r="V3083" t="str">
            <v>underfunded</v>
          </cell>
        </row>
        <row r="3084">
          <cell r="D3084">
            <v>9000</v>
          </cell>
          <cell r="F3084" t="str">
            <v>failed</v>
          </cell>
          <cell r="R3084" t="str">
            <v>spaces</v>
          </cell>
          <cell r="U3084">
            <v>30.041666666671517</v>
          </cell>
          <cell r="V3084" t="str">
            <v>underfunded</v>
          </cell>
        </row>
        <row r="3085">
          <cell r="D3085">
            <v>20000</v>
          </cell>
          <cell r="F3085" t="str">
            <v>failed</v>
          </cell>
          <cell r="R3085" t="str">
            <v>spaces</v>
          </cell>
          <cell r="U3085">
            <v>29.644930555557949</v>
          </cell>
          <cell r="V3085" t="str">
            <v>underfunded</v>
          </cell>
        </row>
        <row r="3086">
          <cell r="D3086">
            <v>4059</v>
          </cell>
          <cell r="F3086" t="str">
            <v>failed</v>
          </cell>
          <cell r="R3086" t="str">
            <v>spaces</v>
          </cell>
          <cell r="U3086">
            <v>29.059594907412247</v>
          </cell>
          <cell r="V3086" t="str">
            <v>underfunded</v>
          </cell>
        </row>
        <row r="3087">
          <cell r="D3087">
            <v>25000</v>
          </cell>
          <cell r="F3087" t="str">
            <v>failed</v>
          </cell>
          <cell r="R3087" t="str">
            <v>spaces</v>
          </cell>
          <cell r="U3087">
            <v>30</v>
          </cell>
          <cell r="V3087" t="str">
            <v>underfunded</v>
          </cell>
        </row>
        <row r="3088">
          <cell r="D3088">
            <v>20000</v>
          </cell>
          <cell r="F3088" t="str">
            <v>failed</v>
          </cell>
          <cell r="R3088" t="str">
            <v>spaces</v>
          </cell>
          <cell r="U3088">
            <v>60</v>
          </cell>
          <cell r="V3088" t="str">
            <v>underfunded</v>
          </cell>
        </row>
        <row r="3089">
          <cell r="D3089">
            <v>20000</v>
          </cell>
          <cell r="F3089" t="str">
            <v>failed</v>
          </cell>
          <cell r="R3089" t="str">
            <v>spaces</v>
          </cell>
          <cell r="U3089">
            <v>60.041666666664241</v>
          </cell>
          <cell r="V3089" t="str">
            <v>underfunded</v>
          </cell>
        </row>
        <row r="3090">
          <cell r="D3090">
            <v>65000</v>
          </cell>
          <cell r="F3090" t="str">
            <v>failed</v>
          </cell>
          <cell r="R3090" t="str">
            <v>spaces</v>
          </cell>
          <cell r="U3090">
            <v>30.997835648144246</v>
          </cell>
          <cell r="V3090" t="str">
            <v>underfunded</v>
          </cell>
        </row>
        <row r="3091">
          <cell r="D3091">
            <v>25000</v>
          </cell>
          <cell r="F3091" t="str">
            <v>failed</v>
          </cell>
          <cell r="R3091" t="str">
            <v>spaces</v>
          </cell>
          <cell r="U3091">
            <v>31.540011574070377</v>
          </cell>
          <cell r="V3091" t="str">
            <v>underfunded</v>
          </cell>
        </row>
        <row r="3092">
          <cell r="D3092">
            <v>225000</v>
          </cell>
          <cell r="F3092" t="str">
            <v>failed</v>
          </cell>
          <cell r="R3092" t="str">
            <v>spaces</v>
          </cell>
          <cell r="U3092">
            <v>59.958333333335759</v>
          </cell>
          <cell r="V3092" t="str">
            <v>underfunded</v>
          </cell>
        </row>
        <row r="3093">
          <cell r="D3093">
            <v>5000</v>
          </cell>
          <cell r="F3093" t="str">
            <v>failed</v>
          </cell>
          <cell r="R3093" t="str">
            <v>spaces</v>
          </cell>
          <cell r="U3093">
            <v>30</v>
          </cell>
          <cell r="V3093" t="str">
            <v>underfunded</v>
          </cell>
        </row>
        <row r="3094">
          <cell r="D3094">
            <v>100000</v>
          </cell>
          <cell r="F3094" t="str">
            <v>failed</v>
          </cell>
          <cell r="R3094" t="str">
            <v>spaces</v>
          </cell>
          <cell r="U3094">
            <v>37.297314814815763</v>
          </cell>
          <cell r="V3094" t="str">
            <v>underfunded</v>
          </cell>
        </row>
        <row r="3095">
          <cell r="D3095">
            <v>4000</v>
          </cell>
          <cell r="F3095" t="str">
            <v>failed</v>
          </cell>
          <cell r="R3095" t="str">
            <v>spaces</v>
          </cell>
          <cell r="U3095">
            <v>30.256932870375749</v>
          </cell>
          <cell r="V3095" t="str">
            <v>underfunded</v>
          </cell>
        </row>
        <row r="3096">
          <cell r="D3096">
            <v>100000</v>
          </cell>
          <cell r="F3096" t="str">
            <v>failed</v>
          </cell>
          <cell r="R3096" t="str">
            <v>spaces</v>
          </cell>
          <cell r="U3096">
            <v>60</v>
          </cell>
          <cell r="V3096" t="str">
            <v>underfunded</v>
          </cell>
        </row>
        <row r="3097">
          <cell r="D3097">
            <v>14920</v>
          </cell>
          <cell r="F3097" t="str">
            <v>failed</v>
          </cell>
          <cell r="R3097" t="str">
            <v>spaces</v>
          </cell>
          <cell r="U3097">
            <v>60</v>
          </cell>
          <cell r="V3097" t="str">
            <v>underfunded</v>
          </cell>
        </row>
        <row r="3098">
          <cell r="D3098">
            <v>20000</v>
          </cell>
          <cell r="F3098" t="str">
            <v>failed</v>
          </cell>
          <cell r="R3098" t="str">
            <v>spaces</v>
          </cell>
          <cell r="U3098">
            <v>30</v>
          </cell>
          <cell r="V3098" t="str">
            <v>underfunded</v>
          </cell>
        </row>
        <row r="3099">
          <cell r="D3099">
            <v>10000</v>
          </cell>
          <cell r="F3099" t="str">
            <v>failed</v>
          </cell>
          <cell r="R3099" t="str">
            <v>spaces</v>
          </cell>
          <cell r="U3099">
            <v>21.079849537032715</v>
          </cell>
          <cell r="V3099" t="str">
            <v>underfunded</v>
          </cell>
        </row>
        <row r="3100">
          <cell r="D3100">
            <v>48725</v>
          </cell>
          <cell r="F3100" t="str">
            <v>failed</v>
          </cell>
          <cell r="R3100" t="str">
            <v>spaces</v>
          </cell>
          <cell r="U3100">
            <v>48.219571759254904</v>
          </cell>
          <cell r="V3100" t="str">
            <v>underfunded</v>
          </cell>
        </row>
        <row r="3101">
          <cell r="D3101">
            <v>2000</v>
          </cell>
          <cell r="F3101" t="str">
            <v>failed</v>
          </cell>
          <cell r="R3101" t="str">
            <v>spaces</v>
          </cell>
          <cell r="U3101">
            <v>30</v>
          </cell>
          <cell r="V3101" t="str">
            <v>underfunded</v>
          </cell>
        </row>
        <row r="3102">
          <cell r="D3102">
            <v>12000</v>
          </cell>
          <cell r="F3102" t="str">
            <v>failed</v>
          </cell>
          <cell r="R3102" t="str">
            <v>spaces</v>
          </cell>
          <cell r="U3102">
            <v>30</v>
          </cell>
          <cell r="V3102" t="str">
            <v>underfunded</v>
          </cell>
        </row>
        <row r="3103">
          <cell r="D3103">
            <v>2500</v>
          </cell>
          <cell r="F3103" t="str">
            <v>failed</v>
          </cell>
          <cell r="R3103" t="str">
            <v>spaces</v>
          </cell>
          <cell r="U3103">
            <v>29.947025462963211</v>
          </cell>
          <cell r="V3103" t="str">
            <v>underfunded</v>
          </cell>
        </row>
        <row r="3104">
          <cell r="D3104">
            <v>16000</v>
          </cell>
          <cell r="F3104" t="str">
            <v>failed</v>
          </cell>
          <cell r="R3104" t="str">
            <v>spaces</v>
          </cell>
          <cell r="U3104">
            <v>50</v>
          </cell>
          <cell r="V3104" t="str">
            <v>underfunded</v>
          </cell>
        </row>
        <row r="3105">
          <cell r="D3105">
            <v>4100</v>
          </cell>
          <cell r="F3105" t="str">
            <v>failed</v>
          </cell>
          <cell r="R3105" t="str">
            <v>spaces</v>
          </cell>
          <cell r="U3105">
            <v>60</v>
          </cell>
          <cell r="V3105" t="str">
            <v>underfunded</v>
          </cell>
        </row>
        <row r="3106">
          <cell r="D3106">
            <v>4000</v>
          </cell>
          <cell r="F3106" t="str">
            <v>failed</v>
          </cell>
          <cell r="R3106" t="str">
            <v>spaces</v>
          </cell>
          <cell r="U3106">
            <v>31.174641203702777</v>
          </cell>
          <cell r="V3106" t="str">
            <v>underfunded</v>
          </cell>
        </row>
        <row r="3107">
          <cell r="D3107">
            <v>5845</v>
          </cell>
          <cell r="F3107" t="str">
            <v>failed</v>
          </cell>
          <cell r="R3107" t="str">
            <v>spaces</v>
          </cell>
          <cell r="U3107">
            <v>54.48939814815094</v>
          </cell>
          <cell r="V3107" t="str">
            <v>underfunded</v>
          </cell>
        </row>
        <row r="3108">
          <cell r="D3108">
            <v>1000</v>
          </cell>
          <cell r="F3108" t="str">
            <v>failed</v>
          </cell>
          <cell r="R3108" t="str">
            <v>spaces</v>
          </cell>
          <cell r="U3108">
            <v>22.487546296295477</v>
          </cell>
          <cell r="V3108" t="str">
            <v>underfunded</v>
          </cell>
        </row>
        <row r="3109">
          <cell r="D3109">
            <v>40000</v>
          </cell>
          <cell r="F3109" t="str">
            <v>failed</v>
          </cell>
          <cell r="R3109" t="str">
            <v>spaces</v>
          </cell>
          <cell r="U3109">
            <v>7</v>
          </cell>
          <cell r="V3109" t="str">
            <v>underfunded</v>
          </cell>
        </row>
        <row r="3110">
          <cell r="D3110">
            <v>50000</v>
          </cell>
          <cell r="F3110" t="str">
            <v>failed</v>
          </cell>
          <cell r="R3110" t="str">
            <v>spaces</v>
          </cell>
          <cell r="U3110">
            <v>59.958333333328483</v>
          </cell>
          <cell r="V3110" t="str">
            <v>underfunded</v>
          </cell>
        </row>
        <row r="3111">
          <cell r="D3111">
            <v>26500</v>
          </cell>
          <cell r="F3111" t="str">
            <v>failed</v>
          </cell>
          <cell r="R3111" t="str">
            <v>spaces</v>
          </cell>
          <cell r="U3111">
            <v>35</v>
          </cell>
          <cell r="V3111" t="str">
            <v>underfunded</v>
          </cell>
        </row>
        <row r="3112">
          <cell r="D3112">
            <v>25000</v>
          </cell>
          <cell r="F3112" t="str">
            <v>failed</v>
          </cell>
          <cell r="R3112" t="str">
            <v>spaces</v>
          </cell>
          <cell r="U3112">
            <v>40</v>
          </cell>
          <cell r="V3112" t="str">
            <v>underfunded</v>
          </cell>
        </row>
        <row r="3113">
          <cell r="D3113">
            <v>20000</v>
          </cell>
          <cell r="F3113" t="str">
            <v>failed</v>
          </cell>
          <cell r="R3113" t="str">
            <v>spaces</v>
          </cell>
          <cell r="U3113">
            <v>31</v>
          </cell>
          <cell r="V3113" t="str">
            <v>underfunded</v>
          </cell>
        </row>
        <row r="3114">
          <cell r="D3114">
            <v>11000</v>
          </cell>
          <cell r="F3114" t="str">
            <v>failed</v>
          </cell>
          <cell r="R3114" t="str">
            <v>spaces</v>
          </cell>
          <cell r="U3114">
            <v>60</v>
          </cell>
          <cell r="V3114" t="str">
            <v>underfunded</v>
          </cell>
        </row>
        <row r="3115">
          <cell r="D3115">
            <v>109225</v>
          </cell>
          <cell r="F3115" t="str">
            <v>failed</v>
          </cell>
          <cell r="R3115" t="str">
            <v>spaces</v>
          </cell>
          <cell r="U3115">
            <v>30</v>
          </cell>
          <cell r="V3115" t="str">
            <v>underfunded</v>
          </cell>
        </row>
        <row r="3116">
          <cell r="D3116">
            <v>75000</v>
          </cell>
          <cell r="F3116" t="str">
            <v>failed</v>
          </cell>
          <cell r="R3116" t="str">
            <v>spaces</v>
          </cell>
          <cell r="U3116">
            <v>60</v>
          </cell>
          <cell r="V3116" t="str">
            <v>underfunded</v>
          </cell>
        </row>
        <row r="3117">
          <cell r="D3117">
            <v>10000</v>
          </cell>
          <cell r="F3117" t="str">
            <v>failed</v>
          </cell>
          <cell r="R3117" t="str">
            <v>spaces</v>
          </cell>
          <cell r="U3117">
            <v>30</v>
          </cell>
          <cell r="V3117" t="str">
            <v>underfunded</v>
          </cell>
        </row>
        <row r="3118">
          <cell r="D3118">
            <v>750</v>
          </cell>
          <cell r="F3118" t="str">
            <v>failed</v>
          </cell>
          <cell r="R3118" t="str">
            <v>spaces</v>
          </cell>
          <cell r="U3118">
            <v>14</v>
          </cell>
          <cell r="V3118" t="str">
            <v>underfunded</v>
          </cell>
        </row>
        <row r="3119">
          <cell r="D3119">
            <v>1000</v>
          </cell>
          <cell r="F3119" t="str">
            <v>failed</v>
          </cell>
          <cell r="R3119" t="str">
            <v>spaces</v>
          </cell>
          <cell r="U3119">
            <v>8.1754629629722331</v>
          </cell>
          <cell r="V3119" t="str">
            <v>underfunded</v>
          </cell>
        </row>
        <row r="3120">
          <cell r="D3120">
            <v>500000</v>
          </cell>
          <cell r="F3120" t="str">
            <v>failed</v>
          </cell>
          <cell r="R3120" t="str">
            <v>spaces</v>
          </cell>
          <cell r="U3120">
            <v>19</v>
          </cell>
          <cell r="V3120" t="str">
            <v>underfunded</v>
          </cell>
        </row>
        <row r="3121">
          <cell r="D3121">
            <v>10000</v>
          </cell>
          <cell r="F3121" t="str">
            <v>failed</v>
          </cell>
          <cell r="R3121" t="str">
            <v>spaces</v>
          </cell>
          <cell r="U3121">
            <v>29.958333333328483</v>
          </cell>
          <cell r="V3121" t="str">
            <v>underfunded</v>
          </cell>
        </row>
        <row r="3122">
          <cell r="D3122">
            <v>1300000</v>
          </cell>
          <cell r="F3122" t="str">
            <v>failed</v>
          </cell>
          <cell r="R3122" t="str">
            <v>spaces</v>
          </cell>
          <cell r="U3122">
            <v>59.958333333335759</v>
          </cell>
          <cell r="V3122" t="str">
            <v>underfunded</v>
          </cell>
        </row>
        <row r="3123">
          <cell r="D3123">
            <v>1500</v>
          </cell>
          <cell r="F3123" t="str">
            <v>canceled</v>
          </cell>
          <cell r="R3123" t="str">
            <v>spaces</v>
          </cell>
          <cell r="U3123">
            <v>60</v>
          </cell>
          <cell r="V3123" t="str">
            <v>underfunded</v>
          </cell>
        </row>
        <row r="3124">
          <cell r="D3124">
            <v>199</v>
          </cell>
          <cell r="F3124" t="str">
            <v>canceled</v>
          </cell>
          <cell r="R3124" t="str">
            <v>spaces</v>
          </cell>
          <cell r="U3124">
            <v>5.0416666666715173</v>
          </cell>
          <cell r="V3124" t="str">
            <v>underfunded</v>
          </cell>
        </row>
        <row r="3125">
          <cell r="D3125">
            <v>125000</v>
          </cell>
          <cell r="F3125" t="str">
            <v>canceled</v>
          </cell>
          <cell r="R3125" t="str">
            <v>spaces</v>
          </cell>
          <cell r="U3125">
            <v>30</v>
          </cell>
          <cell r="V3125" t="str">
            <v>underfunded</v>
          </cell>
        </row>
        <row r="3126">
          <cell r="D3126">
            <v>800000</v>
          </cell>
          <cell r="F3126" t="str">
            <v>canceled</v>
          </cell>
          <cell r="R3126" t="str">
            <v>spaces</v>
          </cell>
          <cell r="U3126">
            <v>60</v>
          </cell>
          <cell r="V3126" t="str">
            <v>underfunded</v>
          </cell>
        </row>
        <row r="3127">
          <cell r="D3127">
            <v>1500000</v>
          </cell>
          <cell r="F3127" t="str">
            <v>canceled</v>
          </cell>
          <cell r="R3127" t="str">
            <v>spaces</v>
          </cell>
          <cell r="U3127">
            <v>30</v>
          </cell>
          <cell r="V3127" t="str">
            <v>underfunded</v>
          </cell>
        </row>
        <row r="3128">
          <cell r="D3128">
            <v>25000</v>
          </cell>
          <cell r="F3128" t="str">
            <v>canceled</v>
          </cell>
          <cell r="R3128" t="str">
            <v>spaces</v>
          </cell>
          <cell r="U3128">
            <v>29.958333333328483</v>
          </cell>
          <cell r="V3128" t="str">
            <v>underfunded</v>
          </cell>
        </row>
        <row r="3129">
          <cell r="D3129">
            <v>100000</v>
          </cell>
          <cell r="F3129" t="str">
            <v>canceled</v>
          </cell>
          <cell r="R3129" t="str">
            <v>spaces</v>
          </cell>
          <cell r="U3129">
            <v>30</v>
          </cell>
          <cell r="V3129" t="str">
            <v>underfunded</v>
          </cell>
        </row>
        <row r="3130">
          <cell r="D3130">
            <v>15000</v>
          </cell>
          <cell r="F3130" t="str">
            <v>live</v>
          </cell>
          <cell r="R3130" t="str">
            <v>plays</v>
          </cell>
          <cell r="U3130">
            <v>29.958333333343035</v>
          </cell>
          <cell r="V3130" t="str">
            <v>funded</v>
          </cell>
        </row>
        <row r="3131">
          <cell r="D3131">
            <v>1250</v>
          </cell>
          <cell r="F3131" t="str">
            <v>live</v>
          </cell>
          <cell r="R3131" t="str">
            <v>plays</v>
          </cell>
          <cell r="U3131">
            <v>39.958333333335759</v>
          </cell>
          <cell r="V3131" t="str">
            <v>underfunded</v>
          </cell>
        </row>
        <row r="3132">
          <cell r="D3132">
            <v>10000</v>
          </cell>
          <cell r="F3132" t="str">
            <v>live</v>
          </cell>
          <cell r="R3132" t="str">
            <v>plays</v>
          </cell>
          <cell r="U3132">
            <v>30.567407407412247</v>
          </cell>
          <cell r="V3132" t="str">
            <v>underfunded</v>
          </cell>
        </row>
        <row r="3133">
          <cell r="D3133">
            <v>4100</v>
          </cell>
          <cell r="F3133" t="str">
            <v>live</v>
          </cell>
          <cell r="R3133" t="str">
            <v>plays</v>
          </cell>
          <cell r="U3133">
            <v>29.958333333328483</v>
          </cell>
          <cell r="V3133" t="str">
            <v>underfunded</v>
          </cell>
        </row>
        <row r="3134">
          <cell r="D3134">
            <v>30000</v>
          </cell>
          <cell r="F3134" t="str">
            <v>live</v>
          </cell>
          <cell r="R3134" t="str">
            <v>plays</v>
          </cell>
          <cell r="U3134">
            <v>59.958333333328483</v>
          </cell>
          <cell r="V3134" t="str">
            <v>underfunded</v>
          </cell>
        </row>
        <row r="3135">
          <cell r="D3135">
            <v>500</v>
          </cell>
          <cell r="F3135" t="str">
            <v>live</v>
          </cell>
          <cell r="R3135" t="str">
            <v>plays</v>
          </cell>
          <cell r="U3135">
            <v>29.958333333335759</v>
          </cell>
          <cell r="V3135" t="str">
            <v>funded</v>
          </cell>
        </row>
        <row r="3136">
          <cell r="D3136">
            <v>1000</v>
          </cell>
          <cell r="F3136" t="str">
            <v>live</v>
          </cell>
          <cell r="R3136" t="str">
            <v>plays</v>
          </cell>
          <cell r="U3136">
            <v>20.958333333335759</v>
          </cell>
          <cell r="V3136" t="str">
            <v>underfunded</v>
          </cell>
        </row>
        <row r="3137">
          <cell r="D3137">
            <v>777</v>
          </cell>
          <cell r="F3137" t="str">
            <v>live</v>
          </cell>
          <cell r="R3137" t="str">
            <v>plays</v>
          </cell>
          <cell r="U3137">
            <v>22</v>
          </cell>
          <cell r="V3137" t="str">
            <v>underfunded</v>
          </cell>
        </row>
        <row r="3138">
          <cell r="D3138">
            <v>500</v>
          </cell>
          <cell r="F3138" t="str">
            <v>live</v>
          </cell>
          <cell r="R3138" t="str">
            <v>plays</v>
          </cell>
          <cell r="U3138">
            <v>36.495208333333721</v>
          </cell>
          <cell r="V3138" t="str">
            <v>funded</v>
          </cell>
        </row>
        <row r="3139">
          <cell r="D3139">
            <v>1500</v>
          </cell>
          <cell r="F3139" t="str">
            <v>live</v>
          </cell>
          <cell r="R3139" t="str">
            <v>plays</v>
          </cell>
          <cell r="U3139">
            <v>50.914942129631527</v>
          </cell>
          <cell r="V3139" t="str">
            <v>underfunded</v>
          </cell>
        </row>
        <row r="3140">
          <cell r="D3140">
            <v>200</v>
          </cell>
          <cell r="F3140" t="str">
            <v>live</v>
          </cell>
          <cell r="R3140" t="str">
            <v>plays</v>
          </cell>
          <cell r="U3140">
            <v>19</v>
          </cell>
          <cell r="V3140" t="str">
            <v>underfunded</v>
          </cell>
        </row>
        <row r="3141">
          <cell r="D3141">
            <v>50000</v>
          </cell>
          <cell r="F3141" t="str">
            <v>live</v>
          </cell>
          <cell r="R3141" t="str">
            <v>plays</v>
          </cell>
          <cell r="U3141">
            <v>33.919212962959136</v>
          </cell>
          <cell r="V3141" t="str">
            <v>underfunded</v>
          </cell>
        </row>
        <row r="3142">
          <cell r="D3142">
            <v>10000</v>
          </cell>
          <cell r="F3142" t="str">
            <v>live</v>
          </cell>
          <cell r="R3142" t="str">
            <v>plays</v>
          </cell>
          <cell r="U3142">
            <v>29.958333333328483</v>
          </cell>
          <cell r="V3142" t="str">
            <v>underfunded</v>
          </cell>
        </row>
        <row r="3143">
          <cell r="D3143">
            <v>500</v>
          </cell>
          <cell r="F3143" t="str">
            <v>live</v>
          </cell>
          <cell r="R3143" t="str">
            <v>plays</v>
          </cell>
          <cell r="U3143">
            <v>41.07999999999447</v>
          </cell>
          <cell r="V3143" t="str">
            <v>underfunded</v>
          </cell>
        </row>
        <row r="3144">
          <cell r="D3144">
            <v>2750</v>
          </cell>
          <cell r="F3144" t="str">
            <v>live</v>
          </cell>
          <cell r="R3144" t="str">
            <v>plays</v>
          </cell>
          <cell r="U3144">
            <v>29.958333333328483</v>
          </cell>
          <cell r="V3144" t="str">
            <v>underfunded</v>
          </cell>
        </row>
        <row r="3145">
          <cell r="D3145">
            <v>700</v>
          </cell>
          <cell r="F3145" t="str">
            <v>live</v>
          </cell>
          <cell r="R3145" t="str">
            <v>plays</v>
          </cell>
          <cell r="U3145">
            <v>26</v>
          </cell>
          <cell r="V3145" t="str">
            <v>underfunded</v>
          </cell>
        </row>
        <row r="3146">
          <cell r="D3146">
            <v>10000</v>
          </cell>
          <cell r="F3146" t="str">
            <v>live</v>
          </cell>
          <cell r="R3146" t="str">
            <v>plays</v>
          </cell>
          <cell r="U3146">
            <v>16.711724537031841</v>
          </cell>
          <cell r="V3146" t="str">
            <v>underfunded</v>
          </cell>
        </row>
        <row r="3147">
          <cell r="D3147">
            <v>25000</v>
          </cell>
          <cell r="F3147" t="str">
            <v>live</v>
          </cell>
          <cell r="R3147" t="str">
            <v>plays</v>
          </cell>
          <cell r="U3147">
            <v>59.958333333328483</v>
          </cell>
          <cell r="V3147" t="str">
            <v>underfunded</v>
          </cell>
        </row>
        <row r="3148">
          <cell r="D3148">
            <v>50000</v>
          </cell>
          <cell r="F3148" t="str">
            <v>live</v>
          </cell>
          <cell r="R3148" t="str">
            <v>plays</v>
          </cell>
          <cell r="U3148">
            <v>44.958333333328483</v>
          </cell>
          <cell r="V3148" t="str">
            <v>underfunded</v>
          </cell>
        </row>
        <row r="3149">
          <cell r="D3149">
            <v>20000</v>
          </cell>
          <cell r="F3149" t="str">
            <v>successful</v>
          </cell>
          <cell r="R3149" t="str">
            <v>plays</v>
          </cell>
          <cell r="U3149">
            <v>40.041666666664241</v>
          </cell>
          <cell r="V3149" t="str">
            <v>funded</v>
          </cell>
        </row>
        <row r="3150">
          <cell r="D3150">
            <v>1800</v>
          </cell>
          <cell r="F3150" t="str">
            <v>successful</v>
          </cell>
          <cell r="R3150" t="str">
            <v>plays</v>
          </cell>
          <cell r="U3150">
            <v>21.501342592593573</v>
          </cell>
          <cell r="V3150" t="str">
            <v>funded</v>
          </cell>
        </row>
        <row r="3151">
          <cell r="D3151">
            <v>1250</v>
          </cell>
          <cell r="F3151" t="str">
            <v>successful</v>
          </cell>
          <cell r="R3151" t="str">
            <v>plays</v>
          </cell>
          <cell r="U3151">
            <v>24.065972222226264</v>
          </cell>
          <cell r="V3151" t="str">
            <v>funded</v>
          </cell>
        </row>
        <row r="3152">
          <cell r="D3152">
            <v>3500</v>
          </cell>
          <cell r="F3152" t="str">
            <v>successful</v>
          </cell>
          <cell r="R3152" t="str">
            <v>plays</v>
          </cell>
          <cell r="U3152">
            <v>89.902743055550673</v>
          </cell>
          <cell r="V3152" t="str">
            <v>funded</v>
          </cell>
        </row>
        <row r="3153">
          <cell r="D3153">
            <v>3500</v>
          </cell>
          <cell r="F3153" t="str">
            <v>successful</v>
          </cell>
          <cell r="R3153" t="str">
            <v>plays</v>
          </cell>
          <cell r="U3153">
            <v>30</v>
          </cell>
          <cell r="V3153" t="str">
            <v>funded</v>
          </cell>
        </row>
        <row r="3154">
          <cell r="D3154">
            <v>2200</v>
          </cell>
          <cell r="F3154" t="str">
            <v>successful</v>
          </cell>
          <cell r="R3154" t="str">
            <v>plays</v>
          </cell>
          <cell r="U3154">
            <v>30</v>
          </cell>
          <cell r="V3154" t="str">
            <v>funded</v>
          </cell>
        </row>
        <row r="3155">
          <cell r="D3155">
            <v>3000</v>
          </cell>
          <cell r="F3155" t="str">
            <v>successful</v>
          </cell>
          <cell r="R3155" t="str">
            <v>plays</v>
          </cell>
          <cell r="U3155">
            <v>31.053275462960301</v>
          </cell>
          <cell r="V3155" t="str">
            <v>funded</v>
          </cell>
        </row>
        <row r="3156">
          <cell r="D3156">
            <v>7000</v>
          </cell>
          <cell r="F3156" t="str">
            <v>successful</v>
          </cell>
          <cell r="R3156" t="str">
            <v>plays</v>
          </cell>
          <cell r="U3156">
            <v>29.958333333335759</v>
          </cell>
          <cell r="V3156" t="str">
            <v>funded</v>
          </cell>
        </row>
        <row r="3157">
          <cell r="D3157">
            <v>5000</v>
          </cell>
          <cell r="F3157" t="str">
            <v>successful</v>
          </cell>
          <cell r="R3157" t="str">
            <v>plays</v>
          </cell>
          <cell r="U3157">
            <v>30</v>
          </cell>
          <cell r="V3157" t="str">
            <v>funded</v>
          </cell>
        </row>
        <row r="3158">
          <cell r="D3158">
            <v>5500</v>
          </cell>
          <cell r="F3158" t="str">
            <v>successful</v>
          </cell>
          <cell r="R3158" t="str">
            <v>plays</v>
          </cell>
          <cell r="U3158">
            <v>35</v>
          </cell>
          <cell r="V3158" t="str">
            <v>funded</v>
          </cell>
        </row>
        <row r="3159">
          <cell r="D3159">
            <v>4000</v>
          </cell>
          <cell r="F3159" t="str">
            <v>successful</v>
          </cell>
          <cell r="R3159" t="str">
            <v>plays</v>
          </cell>
          <cell r="U3159">
            <v>9.4200810185211594</v>
          </cell>
          <cell r="V3159" t="str">
            <v>funded</v>
          </cell>
        </row>
        <row r="3160">
          <cell r="D3160">
            <v>5000</v>
          </cell>
          <cell r="F3160" t="str">
            <v>successful</v>
          </cell>
          <cell r="R3160" t="str">
            <v>plays</v>
          </cell>
          <cell r="U3160">
            <v>30</v>
          </cell>
          <cell r="V3160" t="str">
            <v>funded</v>
          </cell>
        </row>
        <row r="3161">
          <cell r="D3161">
            <v>1500</v>
          </cell>
          <cell r="F3161" t="str">
            <v>successful</v>
          </cell>
          <cell r="R3161" t="str">
            <v>plays</v>
          </cell>
          <cell r="U3161">
            <v>42.891655092593282</v>
          </cell>
          <cell r="V3161" t="str">
            <v>funded</v>
          </cell>
        </row>
        <row r="3162">
          <cell r="D3162">
            <v>4500</v>
          </cell>
          <cell r="F3162" t="str">
            <v>successful</v>
          </cell>
          <cell r="R3162" t="str">
            <v>plays</v>
          </cell>
          <cell r="U3162">
            <v>22.942743055558822</v>
          </cell>
          <cell r="V3162" t="str">
            <v>funded</v>
          </cell>
        </row>
        <row r="3163">
          <cell r="D3163">
            <v>2000</v>
          </cell>
          <cell r="F3163" t="str">
            <v>successful</v>
          </cell>
          <cell r="R3163" t="str">
            <v>plays</v>
          </cell>
          <cell r="U3163">
            <v>30</v>
          </cell>
          <cell r="V3163" t="str">
            <v>funded</v>
          </cell>
        </row>
        <row r="3164">
          <cell r="D3164">
            <v>4000</v>
          </cell>
          <cell r="F3164" t="str">
            <v>successful</v>
          </cell>
          <cell r="R3164" t="str">
            <v>plays</v>
          </cell>
          <cell r="U3164">
            <v>27.397430555560277</v>
          </cell>
          <cell r="V3164" t="str">
            <v>funded</v>
          </cell>
        </row>
        <row r="3165">
          <cell r="D3165">
            <v>13000</v>
          </cell>
          <cell r="F3165" t="str">
            <v>successful</v>
          </cell>
          <cell r="R3165" t="str">
            <v>plays</v>
          </cell>
          <cell r="U3165">
            <v>30</v>
          </cell>
          <cell r="V3165" t="str">
            <v>funded</v>
          </cell>
        </row>
        <row r="3166">
          <cell r="D3166">
            <v>2500</v>
          </cell>
          <cell r="F3166" t="str">
            <v>successful</v>
          </cell>
          <cell r="R3166" t="str">
            <v>plays</v>
          </cell>
          <cell r="U3166">
            <v>33</v>
          </cell>
          <cell r="V3166" t="str">
            <v>funded</v>
          </cell>
        </row>
        <row r="3167">
          <cell r="D3167">
            <v>750</v>
          </cell>
          <cell r="F3167" t="str">
            <v>successful</v>
          </cell>
          <cell r="R3167" t="str">
            <v>plays</v>
          </cell>
          <cell r="U3167">
            <v>22.006712962967867</v>
          </cell>
          <cell r="V3167" t="str">
            <v>funded</v>
          </cell>
        </row>
        <row r="3168">
          <cell r="D3168">
            <v>35000</v>
          </cell>
          <cell r="F3168" t="str">
            <v>successful</v>
          </cell>
          <cell r="R3168" t="str">
            <v>plays</v>
          </cell>
          <cell r="U3168">
            <v>28.641053240738984</v>
          </cell>
          <cell r="V3168" t="str">
            <v>funded</v>
          </cell>
        </row>
        <row r="3169">
          <cell r="D3169">
            <v>3000</v>
          </cell>
          <cell r="F3169" t="str">
            <v>successful</v>
          </cell>
          <cell r="R3169" t="str">
            <v>plays</v>
          </cell>
          <cell r="U3169">
            <v>14</v>
          </cell>
          <cell r="V3169" t="str">
            <v>funded</v>
          </cell>
        </row>
        <row r="3170">
          <cell r="D3170">
            <v>2500</v>
          </cell>
          <cell r="F3170" t="str">
            <v>successful</v>
          </cell>
          <cell r="R3170" t="str">
            <v>plays</v>
          </cell>
          <cell r="U3170">
            <v>31.810729166660167</v>
          </cell>
          <cell r="V3170" t="str">
            <v>funded</v>
          </cell>
        </row>
        <row r="3171">
          <cell r="D3171">
            <v>8000</v>
          </cell>
          <cell r="F3171" t="str">
            <v>successful</v>
          </cell>
          <cell r="R3171" t="str">
            <v>plays</v>
          </cell>
          <cell r="U3171">
            <v>29.46966435185459</v>
          </cell>
          <cell r="V3171" t="str">
            <v>funded</v>
          </cell>
        </row>
        <row r="3172">
          <cell r="D3172">
            <v>2000</v>
          </cell>
          <cell r="F3172" t="str">
            <v>successful</v>
          </cell>
          <cell r="R3172" t="str">
            <v>plays</v>
          </cell>
          <cell r="U3172">
            <v>33.086296296292858</v>
          </cell>
          <cell r="V3172" t="str">
            <v>funded</v>
          </cell>
        </row>
        <row r="3173">
          <cell r="D3173">
            <v>7000</v>
          </cell>
          <cell r="F3173" t="str">
            <v>successful</v>
          </cell>
          <cell r="R3173" t="str">
            <v>plays</v>
          </cell>
          <cell r="U3173">
            <v>30</v>
          </cell>
          <cell r="V3173" t="str">
            <v>funded</v>
          </cell>
        </row>
        <row r="3174">
          <cell r="D3174">
            <v>2000</v>
          </cell>
          <cell r="F3174" t="str">
            <v>successful</v>
          </cell>
          <cell r="R3174" t="str">
            <v>plays</v>
          </cell>
          <cell r="U3174">
            <v>30</v>
          </cell>
          <cell r="V3174" t="str">
            <v>funded</v>
          </cell>
        </row>
        <row r="3175">
          <cell r="D3175">
            <v>10000</v>
          </cell>
          <cell r="F3175" t="str">
            <v>successful</v>
          </cell>
          <cell r="R3175" t="str">
            <v>plays</v>
          </cell>
          <cell r="U3175">
            <v>30</v>
          </cell>
          <cell r="V3175" t="str">
            <v>funded</v>
          </cell>
        </row>
        <row r="3176">
          <cell r="D3176">
            <v>3000</v>
          </cell>
          <cell r="F3176" t="str">
            <v>successful</v>
          </cell>
          <cell r="R3176" t="str">
            <v>plays</v>
          </cell>
          <cell r="U3176">
            <v>14</v>
          </cell>
          <cell r="V3176" t="str">
            <v>funded</v>
          </cell>
        </row>
        <row r="3177">
          <cell r="D3177">
            <v>5000</v>
          </cell>
          <cell r="F3177" t="str">
            <v>successful</v>
          </cell>
          <cell r="R3177" t="str">
            <v>plays</v>
          </cell>
          <cell r="U3177">
            <v>60</v>
          </cell>
          <cell r="V3177" t="str">
            <v>funded</v>
          </cell>
        </row>
        <row r="3178">
          <cell r="D3178">
            <v>1900</v>
          </cell>
          <cell r="F3178" t="str">
            <v>successful</v>
          </cell>
          <cell r="R3178" t="str">
            <v>plays</v>
          </cell>
          <cell r="U3178">
            <v>26.694085648152395</v>
          </cell>
          <cell r="V3178" t="str">
            <v>funded</v>
          </cell>
        </row>
        <row r="3179">
          <cell r="D3179">
            <v>2500</v>
          </cell>
          <cell r="F3179" t="str">
            <v>successful</v>
          </cell>
          <cell r="R3179" t="str">
            <v>plays</v>
          </cell>
          <cell r="U3179">
            <v>30</v>
          </cell>
          <cell r="V3179" t="str">
            <v>funded</v>
          </cell>
        </row>
        <row r="3180">
          <cell r="D3180">
            <v>1500</v>
          </cell>
          <cell r="F3180" t="str">
            <v>successful</v>
          </cell>
          <cell r="R3180" t="str">
            <v>plays</v>
          </cell>
          <cell r="U3180">
            <v>30</v>
          </cell>
          <cell r="V3180" t="str">
            <v>funded</v>
          </cell>
        </row>
        <row r="3181">
          <cell r="D3181">
            <v>4200</v>
          </cell>
          <cell r="F3181" t="str">
            <v>successful</v>
          </cell>
          <cell r="R3181" t="str">
            <v>plays</v>
          </cell>
          <cell r="U3181">
            <v>25</v>
          </cell>
          <cell r="V3181" t="str">
            <v>funded</v>
          </cell>
        </row>
        <row r="3182">
          <cell r="D3182">
            <v>1200</v>
          </cell>
          <cell r="F3182" t="str">
            <v>successful</v>
          </cell>
          <cell r="R3182" t="str">
            <v>plays</v>
          </cell>
          <cell r="U3182">
            <v>30</v>
          </cell>
          <cell r="V3182" t="str">
            <v>funded</v>
          </cell>
        </row>
        <row r="3183">
          <cell r="D3183">
            <v>500</v>
          </cell>
          <cell r="F3183" t="str">
            <v>successful</v>
          </cell>
          <cell r="R3183" t="str">
            <v>plays</v>
          </cell>
          <cell r="U3183">
            <v>26.356631944443507</v>
          </cell>
          <cell r="V3183" t="str">
            <v>funded</v>
          </cell>
        </row>
        <row r="3184">
          <cell r="D3184">
            <v>7000</v>
          </cell>
          <cell r="F3184" t="str">
            <v>successful</v>
          </cell>
          <cell r="R3184" t="str">
            <v>plays</v>
          </cell>
          <cell r="U3184">
            <v>55.759016203708597</v>
          </cell>
          <cell r="V3184" t="str">
            <v>funded</v>
          </cell>
        </row>
        <row r="3185">
          <cell r="D3185">
            <v>2500</v>
          </cell>
          <cell r="F3185" t="str">
            <v>successful</v>
          </cell>
          <cell r="R3185" t="str">
            <v>plays</v>
          </cell>
          <cell r="U3185">
            <v>18</v>
          </cell>
          <cell r="V3185" t="str">
            <v>funded</v>
          </cell>
        </row>
        <row r="3186">
          <cell r="D3186">
            <v>4300</v>
          </cell>
          <cell r="F3186" t="str">
            <v>successful</v>
          </cell>
          <cell r="R3186" t="str">
            <v>plays</v>
          </cell>
          <cell r="U3186">
            <v>30</v>
          </cell>
          <cell r="V3186" t="str">
            <v>funded</v>
          </cell>
        </row>
        <row r="3187">
          <cell r="D3187">
            <v>1000</v>
          </cell>
          <cell r="F3187" t="str">
            <v>successful</v>
          </cell>
          <cell r="R3187" t="str">
            <v>plays</v>
          </cell>
          <cell r="U3187">
            <v>7</v>
          </cell>
          <cell r="V3187" t="str">
            <v>funded</v>
          </cell>
        </row>
        <row r="3188">
          <cell r="D3188">
            <v>3200</v>
          </cell>
          <cell r="F3188" t="str">
            <v>successful</v>
          </cell>
          <cell r="R3188" t="str">
            <v>plays</v>
          </cell>
          <cell r="U3188">
            <v>29.950949074074742</v>
          </cell>
          <cell r="V3188" t="str">
            <v>funded</v>
          </cell>
        </row>
        <row r="3189">
          <cell r="D3189">
            <v>15000</v>
          </cell>
          <cell r="F3189" t="str">
            <v>successful</v>
          </cell>
          <cell r="R3189" t="str">
            <v>plays</v>
          </cell>
          <cell r="U3189">
            <v>20</v>
          </cell>
          <cell r="V3189" t="str">
            <v>funded</v>
          </cell>
        </row>
        <row r="3190">
          <cell r="D3190">
            <v>200</v>
          </cell>
          <cell r="F3190" t="str">
            <v>failed</v>
          </cell>
          <cell r="R3190" t="str">
            <v>musical</v>
          </cell>
          <cell r="U3190">
            <v>21</v>
          </cell>
          <cell r="V3190" t="str">
            <v>underfunded</v>
          </cell>
        </row>
        <row r="3191">
          <cell r="D3191">
            <v>55000</v>
          </cell>
          <cell r="F3191" t="str">
            <v>failed</v>
          </cell>
          <cell r="R3191" t="str">
            <v>musical</v>
          </cell>
          <cell r="U3191">
            <v>30</v>
          </cell>
          <cell r="V3191" t="str">
            <v>underfunded</v>
          </cell>
        </row>
        <row r="3192">
          <cell r="D3192">
            <v>4000</v>
          </cell>
          <cell r="F3192" t="str">
            <v>failed</v>
          </cell>
          <cell r="R3192" t="str">
            <v>musical</v>
          </cell>
          <cell r="U3192">
            <v>30.041666666664241</v>
          </cell>
          <cell r="V3192" t="str">
            <v>underfunded</v>
          </cell>
        </row>
        <row r="3193">
          <cell r="D3193">
            <v>3750</v>
          </cell>
          <cell r="F3193" t="str">
            <v>failed</v>
          </cell>
          <cell r="R3193" t="str">
            <v>musical</v>
          </cell>
          <cell r="U3193">
            <v>60</v>
          </cell>
          <cell r="V3193" t="str">
            <v>underfunded</v>
          </cell>
        </row>
        <row r="3194">
          <cell r="D3194">
            <v>10000</v>
          </cell>
          <cell r="F3194" t="str">
            <v>failed</v>
          </cell>
          <cell r="R3194" t="str">
            <v>musical</v>
          </cell>
          <cell r="U3194">
            <v>44.976168981491355</v>
          </cell>
          <cell r="V3194" t="str">
            <v>underfunded</v>
          </cell>
        </row>
        <row r="3195">
          <cell r="D3195">
            <v>5000</v>
          </cell>
          <cell r="F3195" t="str">
            <v>failed</v>
          </cell>
          <cell r="R3195" t="str">
            <v>musical</v>
          </cell>
          <cell r="U3195">
            <v>45</v>
          </cell>
          <cell r="V3195" t="str">
            <v>underfunded</v>
          </cell>
        </row>
        <row r="3196">
          <cell r="D3196">
            <v>11000</v>
          </cell>
          <cell r="F3196" t="str">
            <v>failed</v>
          </cell>
          <cell r="R3196" t="str">
            <v>musical</v>
          </cell>
          <cell r="U3196">
            <v>30</v>
          </cell>
          <cell r="V3196" t="str">
            <v>underfunded</v>
          </cell>
        </row>
        <row r="3197">
          <cell r="D3197">
            <v>3500</v>
          </cell>
          <cell r="F3197" t="str">
            <v>failed</v>
          </cell>
          <cell r="R3197" t="str">
            <v>musical</v>
          </cell>
          <cell r="U3197">
            <v>30</v>
          </cell>
          <cell r="V3197" t="str">
            <v>underfunded</v>
          </cell>
        </row>
        <row r="3198">
          <cell r="D3198">
            <v>3000000</v>
          </cell>
          <cell r="F3198" t="str">
            <v>failed</v>
          </cell>
          <cell r="R3198" t="str">
            <v>musical</v>
          </cell>
          <cell r="U3198">
            <v>59.985243055547471</v>
          </cell>
          <cell r="V3198" t="str">
            <v>underfunded</v>
          </cell>
        </row>
        <row r="3199">
          <cell r="D3199">
            <v>10000</v>
          </cell>
          <cell r="F3199" t="str">
            <v>failed</v>
          </cell>
          <cell r="R3199" t="str">
            <v>musical</v>
          </cell>
          <cell r="U3199">
            <v>30</v>
          </cell>
          <cell r="V3199" t="str">
            <v>underfunded</v>
          </cell>
        </row>
        <row r="3200">
          <cell r="D3200">
            <v>30000</v>
          </cell>
          <cell r="F3200" t="str">
            <v>failed</v>
          </cell>
          <cell r="R3200" t="str">
            <v>musical</v>
          </cell>
          <cell r="U3200">
            <v>38</v>
          </cell>
          <cell r="V3200" t="str">
            <v>underfunded</v>
          </cell>
        </row>
        <row r="3201">
          <cell r="D3201">
            <v>5000</v>
          </cell>
          <cell r="F3201" t="str">
            <v>failed</v>
          </cell>
          <cell r="R3201" t="str">
            <v>musical</v>
          </cell>
          <cell r="U3201">
            <v>30.113217592595902</v>
          </cell>
          <cell r="V3201" t="str">
            <v>underfunded</v>
          </cell>
        </row>
        <row r="3202">
          <cell r="D3202">
            <v>50000</v>
          </cell>
          <cell r="F3202" t="str">
            <v>failed</v>
          </cell>
          <cell r="R3202" t="str">
            <v>musical</v>
          </cell>
          <cell r="U3202">
            <v>29.911331018520286</v>
          </cell>
          <cell r="V3202" t="str">
            <v>underfunded</v>
          </cell>
        </row>
        <row r="3203">
          <cell r="D3203">
            <v>2000</v>
          </cell>
          <cell r="F3203" t="str">
            <v>failed</v>
          </cell>
          <cell r="R3203" t="str">
            <v>musical</v>
          </cell>
          <cell r="U3203">
            <v>21</v>
          </cell>
          <cell r="V3203" t="str">
            <v>underfunded</v>
          </cell>
        </row>
        <row r="3204">
          <cell r="D3204">
            <v>5000</v>
          </cell>
          <cell r="F3204" t="str">
            <v>failed</v>
          </cell>
          <cell r="R3204" t="str">
            <v>musical</v>
          </cell>
          <cell r="U3204">
            <v>58.395763888882357</v>
          </cell>
          <cell r="V3204" t="str">
            <v>underfunded</v>
          </cell>
        </row>
        <row r="3205">
          <cell r="D3205">
            <v>1000</v>
          </cell>
          <cell r="F3205" t="str">
            <v>failed</v>
          </cell>
          <cell r="R3205" t="str">
            <v>musical</v>
          </cell>
          <cell r="U3205">
            <v>30</v>
          </cell>
          <cell r="V3205" t="str">
            <v>underfunded</v>
          </cell>
        </row>
        <row r="3206">
          <cell r="D3206">
            <v>500</v>
          </cell>
          <cell r="F3206" t="str">
            <v>failed</v>
          </cell>
          <cell r="R3206" t="str">
            <v>musical</v>
          </cell>
          <cell r="U3206">
            <v>29.99028935185197</v>
          </cell>
          <cell r="V3206" t="str">
            <v>underfunded</v>
          </cell>
        </row>
        <row r="3207">
          <cell r="D3207">
            <v>8000</v>
          </cell>
          <cell r="F3207" t="str">
            <v>failed</v>
          </cell>
          <cell r="R3207" t="str">
            <v>musical</v>
          </cell>
          <cell r="U3207">
            <v>30</v>
          </cell>
          <cell r="V3207" t="str">
            <v>underfunded</v>
          </cell>
        </row>
        <row r="3208">
          <cell r="D3208">
            <v>5000</v>
          </cell>
          <cell r="F3208" t="str">
            <v>failed</v>
          </cell>
          <cell r="R3208" t="str">
            <v>musical</v>
          </cell>
          <cell r="U3208">
            <v>30</v>
          </cell>
          <cell r="V3208" t="str">
            <v>underfunded</v>
          </cell>
        </row>
        <row r="3209">
          <cell r="D3209">
            <v>5500</v>
          </cell>
          <cell r="F3209" t="str">
            <v>failed</v>
          </cell>
          <cell r="R3209" t="str">
            <v>musical</v>
          </cell>
          <cell r="U3209">
            <v>59.958333333328483</v>
          </cell>
          <cell r="V3209" t="str">
            <v>underfunded</v>
          </cell>
        </row>
        <row r="3210">
          <cell r="D3210">
            <v>5000</v>
          </cell>
          <cell r="F3210" t="str">
            <v>successful</v>
          </cell>
          <cell r="R3210" t="str">
            <v>plays</v>
          </cell>
          <cell r="U3210">
            <v>21</v>
          </cell>
          <cell r="V3210" t="str">
            <v>funded</v>
          </cell>
        </row>
        <row r="3211">
          <cell r="D3211">
            <v>9500</v>
          </cell>
          <cell r="F3211" t="str">
            <v>successful</v>
          </cell>
          <cell r="R3211" t="str">
            <v>plays</v>
          </cell>
          <cell r="U3211">
            <v>32.321087962962338</v>
          </cell>
          <cell r="V3211" t="str">
            <v>funded</v>
          </cell>
        </row>
        <row r="3212">
          <cell r="D3212">
            <v>3000</v>
          </cell>
          <cell r="F3212" t="str">
            <v>successful</v>
          </cell>
          <cell r="R3212" t="str">
            <v>plays</v>
          </cell>
          <cell r="U3212">
            <v>47.229409722225682</v>
          </cell>
          <cell r="V3212" t="str">
            <v>funded</v>
          </cell>
        </row>
        <row r="3213">
          <cell r="D3213">
            <v>23000</v>
          </cell>
          <cell r="F3213" t="str">
            <v>successful</v>
          </cell>
          <cell r="R3213" t="str">
            <v>plays</v>
          </cell>
          <cell r="U3213">
            <v>31.496759259258397</v>
          </cell>
          <cell r="V3213" t="str">
            <v>funded</v>
          </cell>
        </row>
        <row r="3214">
          <cell r="D3214">
            <v>4000</v>
          </cell>
          <cell r="F3214" t="str">
            <v>successful</v>
          </cell>
          <cell r="R3214" t="str">
            <v>plays</v>
          </cell>
          <cell r="U3214">
            <v>30</v>
          </cell>
          <cell r="V3214" t="str">
            <v>funded</v>
          </cell>
        </row>
        <row r="3215">
          <cell r="D3215">
            <v>6000</v>
          </cell>
          <cell r="F3215" t="str">
            <v>successful</v>
          </cell>
          <cell r="R3215" t="str">
            <v>plays</v>
          </cell>
          <cell r="U3215">
            <v>40</v>
          </cell>
          <cell r="V3215" t="str">
            <v>funded</v>
          </cell>
        </row>
        <row r="3216">
          <cell r="D3216">
            <v>12000</v>
          </cell>
          <cell r="F3216" t="str">
            <v>successful</v>
          </cell>
          <cell r="R3216" t="str">
            <v>plays</v>
          </cell>
          <cell r="U3216">
            <v>37.204016203708306</v>
          </cell>
          <cell r="V3216" t="str">
            <v>funded</v>
          </cell>
        </row>
        <row r="3217">
          <cell r="D3217">
            <v>35000</v>
          </cell>
          <cell r="F3217" t="str">
            <v>successful</v>
          </cell>
          <cell r="R3217" t="str">
            <v>plays</v>
          </cell>
          <cell r="U3217">
            <v>37.500798611115897</v>
          </cell>
          <cell r="V3217" t="str">
            <v>funded</v>
          </cell>
        </row>
        <row r="3218">
          <cell r="D3218">
            <v>2000</v>
          </cell>
          <cell r="F3218" t="str">
            <v>successful</v>
          </cell>
          <cell r="R3218" t="str">
            <v>plays</v>
          </cell>
          <cell r="U3218">
            <v>31.14153935185459</v>
          </cell>
          <cell r="V3218" t="str">
            <v>funded</v>
          </cell>
        </row>
        <row r="3219">
          <cell r="D3219">
            <v>4500</v>
          </cell>
          <cell r="F3219" t="str">
            <v>successful</v>
          </cell>
          <cell r="R3219" t="str">
            <v>plays</v>
          </cell>
          <cell r="U3219">
            <v>30</v>
          </cell>
          <cell r="V3219" t="str">
            <v>funded</v>
          </cell>
        </row>
        <row r="3220">
          <cell r="D3220">
            <v>12000</v>
          </cell>
          <cell r="F3220" t="str">
            <v>successful</v>
          </cell>
          <cell r="R3220" t="str">
            <v>plays</v>
          </cell>
          <cell r="U3220">
            <v>32.997847222221026</v>
          </cell>
          <cell r="V3220" t="str">
            <v>funded</v>
          </cell>
        </row>
        <row r="3221">
          <cell r="D3221">
            <v>20000</v>
          </cell>
          <cell r="F3221" t="str">
            <v>successful</v>
          </cell>
          <cell r="R3221" t="str">
            <v>plays</v>
          </cell>
          <cell r="U3221">
            <v>34.958333333328483</v>
          </cell>
          <cell r="V3221" t="str">
            <v>funded</v>
          </cell>
        </row>
        <row r="3222">
          <cell r="D3222">
            <v>15000</v>
          </cell>
          <cell r="F3222" t="str">
            <v>successful</v>
          </cell>
          <cell r="R3222" t="str">
            <v>plays</v>
          </cell>
          <cell r="U3222">
            <v>34.041620370371675</v>
          </cell>
          <cell r="V3222" t="str">
            <v>funded</v>
          </cell>
        </row>
        <row r="3223">
          <cell r="D3223">
            <v>4000</v>
          </cell>
          <cell r="F3223" t="str">
            <v>successful</v>
          </cell>
          <cell r="R3223" t="str">
            <v>plays</v>
          </cell>
          <cell r="U3223">
            <v>35</v>
          </cell>
          <cell r="V3223" t="str">
            <v>funded</v>
          </cell>
        </row>
        <row r="3224">
          <cell r="D3224">
            <v>2500</v>
          </cell>
          <cell r="F3224" t="str">
            <v>successful</v>
          </cell>
          <cell r="R3224" t="str">
            <v>plays</v>
          </cell>
          <cell r="U3224">
            <v>31.31299768518511</v>
          </cell>
          <cell r="V3224" t="str">
            <v>funded</v>
          </cell>
        </row>
        <row r="3225">
          <cell r="D3225">
            <v>3100</v>
          </cell>
          <cell r="F3225" t="str">
            <v>successful</v>
          </cell>
          <cell r="R3225" t="str">
            <v>plays</v>
          </cell>
          <cell r="U3225">
            <v>30</v>
          </cell>
          <cell r="V3225" t="str">
            <v>funded</v>
          </cell>
        </row>
        <row r="3226">
          <cell r="D3226">
            <v>30000</v>
          </cell>
          <cell r="F3226" t="str">
            <v>successful</v>
          </cell>
          <cell r="R3226" t="str">
            <v>plays</v>
          </cell>
          <cell r="U3226">
            <v>47.357488425921474</v>
          </cell>
          <cell r="V3226" t="str">
            <v>funded</v>
          </cell>
        </row>
        <row r="3227">
          <cell r="D3227">
            <v>2000</v>
          </cell>
          <cell r="F3227" t="str">
            <v>successful</v>
          </cell>
          <cell r="R3227" t="str">
            <v>plays</v>
          </cell>
          <cell r="U3227">
            <v>21.315532407403225</v>
          </cell>
          <cell r="V3227" t="str">
            <v>funded</v>
          </cell>
        </row>
        <row r="3228">
          <cell r="D3228">
            <v>1200</v>
          </cell>
          <cell r="F3228" t="str">
            <v>successful</v>
          </cell>
          <cell r="R3228" t="str">
            <v>plays</v>
          </cell>
          <cell r="U3228">
            <v>30</v>
          </cell>
          <cell r="V3228" t="str">
            <v>funded</v>
          </cell>
        </row>
        <row r="3229">
          <cell r="D3229">
            <v>1200</v>
          </cell>
          <cell r="F3229" t="str">
            <v>successful</v>
          </cell>
          <cell r="R3229" t="str">
            <v>plays</v>
          </cell>
          <cell r="U3229">
            <v>30</v>
          </cell>
          <cell r="V3229" t="str">
            <v>funded</v>
          </cell>
        </row>
        <row r="3230">
          <cell r="D3230">
            <v>7000</v>
          </cell>
          <cell r="F3230" t="str">
            <v>successful</v>
          </cell>
          <cell r="R3230" t="str">
            <v>plays</v>
          </cell>
          <cell r="U3230">
            <v>31.498333333329356</v>
          </cell>
          <cell r="V3230" t="str">
            <v>funded</v>
          </cell>
        </row>
        <row r="3231">
          <cell r="D3231">
            <v>20000</v>
          </cell>
          <cell r="F3231" t="str">
            <v>successful</v>
          </cell>
          <cell r="R3231" t="str">
            <v>plays</v>
          </cell>
          <cell r="U3231">
            <v>30.041666666671517</v>
          </cell>
          <cell r="V3231" t="str">
            <v>funded</v>
          </cell>
        </row>
        <row r="3232">
          <cell r="D3232">
            <v>2600</v>
          </cell>
          <cell r="F3232" t="str">
            <v>successful</v>
          </cell>
          <cell r="R3232" t="str">
            <v>plays</v>
          </cell>
          <cell r="U3232">
            <v>14.997847222221026</v>
          </cell>
          <cell r="V3232" t="str">
            <v>funded</v>
          </cell>
        </row>
        <row r="3233">
          <cell r="D3233">
            <v>1000</v>
          </cell>
          <cell r="F3233" t="str">
            <v>successful</v>
          </cell>
          <cell r="R3233" t="str">
            <v>plays</v>
          </cell>
          <cell r="U3233">
            <v>30</v>
          </cell>
          <cell r="V3233" t="str">
            <v>funded</v>
          </cell>
        </row>
        <row r="3234">
          <cell r="D3234">
            <v>1000</v>
          </cell>
          <cell r="F3234" t="str">
            <v>successful</v>
          </cell>
          <cell r="R3234" t="str">
            <v>plays</v>
          </cell>
          <cell r="U3234">
            <v>30.352118055554456</v>
          </cell>
          <cell r="V3234" t="str">
            <v>funded</v>
          </cell>
        </row>
        <row r="3235">
          <cell r="D3235">
            <v>5000</v>
          </cell>
          <cell r="F3235" t="str">
            <v>successful</v>
          </cell>
          <cell r="R3235" t="str">
            <v>plays</v>
          </cell>
          <cell r="U3235">
            <v>30</v>
          </cell>
          <cell r="V3235" t="str">
            <v>funded</v>
          </cell>
        </row>
        <row r="3236">
          <cell r="D3236">
            <v>4000</v>
          </cell>
          <cell r="F3236" t="str">
            <v>successful</v>
          </cell>
          <cell r="R3236" t="str">
            <v>plays</v>
          </cell>
          <cell r="U3236">
            <v>33.190416666671808</v>
          </cell>
          <cell r="V3236" t="str">
            <v>funded</v>
          </cell>
        </row>
        <row r="3237">
          <cell r="D3237">
            <v>15000</v>
          </cell>
          <cell r="F3237" t="str">
            <v>successful</v>
          </cell>
          <cell r="R3237" t="str">
            <v>plays</v>
          </cell>
          <cell r="U3237">
            <v>30</v>
          </cell>
          <cell r="V3237" t="str">
            <v>funded</v>
          </cell>
        </row>
        <row r="3238">
          <cell r="D3238">
            <v>20000</v>
          </cell>
          <cell r="F3238" t="str">
            <v>successful</v>
          </cell>
          <cell r="R3238" t="str">
            <v>plays</v>
          </cell>
          <cell r="U3238">
            <v>30</v>
          </cell>
          <cell r="V3238" t="str">
            <v>funded</v>
          </cell>
        </row>
        <row r="3239">
          <cell r="D3239">
            <v>35000</v>
          </cell>
          <cell r="F3239" t="str">
            <v>successful</v>
          </cell>
          <cell r="R3239" t="str">
            <v>plays</v>
          </cell>
          <cell r="U3239">
            <v>23.69162037037313</v>
          </cell>
          <cell r="V3239" t="str">
            <v>funded</v>
          </cell>
        </row>
        <row r="3240">
          <cell r="D3240">
            <v>2800</v>
          </cell>
          <cell r="F3240" t="str">
            <v>successful</v>
          </cell>
          <cell r="R3240" t="str">
            <v>plays</v>
          </cell>
          <cell r="U3240">
            <v>30</v>
          </cell>
          <cell r="V3240" t="str">
            <v>funded</v>
          </cell>
        </row>
        <row r="3241">
          <cell r="D3241">
            <v>5862</v>
          </cell>
          <cell r="F3241" t="str">
            <v>successful</v>
          </cell>
          <cell r="R3241" t="str">
            <v>plays</v>
          </cell>
          <cell r="U3241">
            <v>24.910266203703941</v>
          </cell>
          <cell r="V3241" t="str">
            <v>funded</v>
          </cell>
        </row>
        <row r="3242">
          <cell r="D3242">
            <v>3000</v>
          </cell>
          <cell r="F3242" t="str">
            <v>successful</v>
          </cell>
          <cell r="R3242" t="str">
            <v>plays</v>
          </cell>
          <cell r="U3242">
            <v>28.264490740737529</v>
          </cell>
          <cell r="V3242" t="str">
            <v>funded</v>
          </cell>
        </row>
        <row r="3243">
          <cell r="D3243">
            <v>8500</v>
          </cell>
          <cell r="F3243" t="str">
            <v>successful</v>
          </cell>
          <cell r="R3243" t="str">
            <v>plays</v>
          </cell>
          <cell r="U3243">
            <v>32.966087962966412</v>
          </cell>
          <cell r="V3243" t="str">
            <v>funded</v>
          </cell>
        </row>
        <row r="3244">
          <cell r="D3244">
            <v>10000</v>
          </cell>
          <cell r="F3244" t="str">
            <v>successful</v>
          </cell>
          <cell r="R3244" t="str">
            <v>plays</v>
          </cell>
          <cell r="U3244">
            <v>30</v>
          </cell>
          <cell r="V3244" t="str">
            <v>funded</v>
          </cell>
        </row>
        <row r="3245">
          <cell r="D3245">
            <v>8000</v>
          </cell>
          <cell r="F3245" t="str">
            <v>successful</v>
          </cell>
          <cell r="R3245" t="str">
            <v>plays</v>
          </cell>
          <cell r="U3245">
            <v>23.903217592596775</v>
          </cell>
          <cell r="V3245" t="str">
            <v>funded</v>
          </cell>
        </row>
        <row r="3246">
          <cell r="D3246">
            <v>1600</v>
          </cell>
          <cell r="F3246" t="str">
            <v>successful</v>
          </cell>
          <cell r="R3246" t="str">
            <v>plays</v>
          </cell>
          <cell r="U3246">
            <v>30.041666666664241</v>
          </cell>
          <cell r="V3246" t="str">
            <v>funded</v>
          </cell>
        </row>
        <row r="3247">
          <cell r="D3247">
            <v>21000</v>
          </cell>
          <cell r="F3247" t="str">
            <v>successful</v>
          </cell>
          <cell r="R3247" t="str">
            <v>plays</v>
          </cell>
          <cell r="U3247">
            <v>31.483124999998836</v>
          </cell>
          <cell r="V3247" t="str">
            <v>funded</v>
          </cell>
        </row>
        <row r="3248">
          <cell r="D3248">
            <v>10000</v>
          </cell>
          <cell r="F3248" t="str">
            <v>successful</v>
          </cell>
          <cell r="R3248" t="str">
            <v>plays</v>
          </cell>
          <cell r="U3248">
            <v>28.693750000005821</v>
          </cell>
          <cell r="V3248" t="str">
            <v>funded</v>
          </cell>
        </row>
        <row r="3249">
          <cell r="D3249">
            <v>2500</v>
          </cell>
          <cell r="F3249" t="str">
            <v>successful</v>
          </cell>
          <cell r="R3249" t="str">
            <v>plays</v>
          </cell>
          <cell r="U3249">
            <v>30</v>
          </cell>
          <cell r="V3249" t="str">
            <v>funded</v>
          </cell>
        </row>
        <row r="3250">
          <cell r="D3250">
            <v>12000</v>
          </cell>
          <cell r="F3250" t="str">
            <v>successful</v>
          </cell>
          <cell r="R3250" t="str">
            <v>plays</v>
          </cell>
          <cell r="U3250">
            <v>29.958333333335759</v>
          </cell>
          <cell r="V3250" t="str">
            <v>funded</v>
          </cell>
        </row>
        <row r="3251">
          <cell r="D3251">
            <v>5500</v>
          </cell>
          <cell r="F3251" t="str">
            <v>successful</v>
          </cell>
          <cell r="R3251" t="str">
            <v>plays</v>
          </cell>
          <cell r="U3251">
            <v>30</v>
          </cell>
          <cell r="V3251" t="str">
            <v>funded</v>
          </cell>
        </row>
        <row r="3252">
          <cell r="D3252">
            <v>25000</v>
          </cell>
          <cell r="F3252" t="str">
            <v>successful</v>
          </cell>
          <cell r="R3252" t="str">
            <v>plays</v>
          </cell>
          <cell r="U3252">
            <v>30.041666666671517</v>
          </cell>
          <cell r="V3252" t="str">
            <v>funded</v>
          </cell>
        </row>
        <row r="3253">
          <cell r="D3253">
            <v>1500</v>
          </cell>
          <cell r="F3253" t="str">
            <v>successful</v>
          </cell>
          <cell r="R3253" t="str">
            <v>plays</v>
          </cell>
          <cell r="U3253">
            <v>30</v>
          </cell>
          <cell r="V3253" t="str">
            <v>funded</v>
          </cell>
        </row>
        <row r="3254">
          <cell r="D3254">
            <v>2250</v>
          </cell>
          <cell r="F3254" t="str">
            <v>successful</v>
          </cell>
          <cell r="R3254" t="str">
            <v>plays</v>
          </cell>
          <cell r="U3254">
            <v>30</v>
          </cell>
          <cell r="V3254" t="str">
            <v>funded</v>
          </cell>
        </row>
        <row r="3255">
          <cell r="D3255">
            <v>20000</v>
          </cell>
          <cell r="F3255" t="str">
            <v>successful</v>
          </cell>
          <cell r="R3255" t="str">
            <v>plays</v>
          </cell>
          <cell r="U3255">
            <v>18.579537037032424</v>
          </cell>
          <cell r="V3255" t="str">
            <v>funded</v>
          </cell>
        </row>
        <row r="3256">
          <cell r="D3256">
            <v>13000</v>
          </cell>
          <cell r="F3256" t="str">
            <v>successful</v>
          </cell>
          <cell r="R3256" t="str">
            <v>plays</v>
          </cell>
          <cell r="U3256">
            <v>29.958333333328483</v>
          </cell>
          <cell r="V3256" t="str">
            <v>funded</v>
          </cell>
        </row>
        <row r="3257">
          <cell r="D3257">
            <v>300</v>
          </cell>
          <cell r="F3257" t="str">
            <v>successful</v>
          </cell>
          <cell r="R3257" t="str">
            <v>plays</v>
          </cell>
          <cell r="U3257">
            <v>30</v>
          </cell>
          <cell r="V3257" t="str">
            <v>funded</v>
          </cell>
        </row>
        <row r="3258">
          <cell r="D3258">
            <v>10000</v>
          </cell>
          <cell r="F3258" t="str">
            <v>successful</v>
          </cell>
          <cell r="R3258" t="str">
            <v>plays</v>
          </cell>
          <cell r="U3258">
            <v>21.592164351852261</v>
          </cell>
          <cell r="V3258" t="str">
            <v>funded</v>
          </cell>
        </row>
        <row r="3259">
          <cell r="D3259">
            <v>2000</v>
          </cell>
          <cell r="F3259" t="str">
            <v>successful</v>
          </cell>
          <cell r="R3259" t="str">
            <v>plays</v>
          </cell>
          <cell r="U3259">
            <v>30</v>
          </cell>
          <cell r="V3259" t="str">
            <v>funded</v>
          </cell>
        </row>
        <row r="3260">
          <cell r="D3260">
            <v>7000</v>
          </cell>
          <cell r="F3260" t="str">
            <v>successful</v>
          </cell>
          <cell r="R3260" t="str">
            <v>plays</v>
          </cell>
          <cell r="U3260">
            <v>30</v>
          </cell>
          <cell r="V3260" t="str">
            <v>funded</v>
          </cell>
        </row>
        <row r="3261">
          <cell r="D3261">
            <v>23000</v>
          </cell>
          <cell r="F3261" t="str">
            <v>successful</v>
          </cell>
          <cell r="R3261" t="str">
            <v>plays</v>
          </cell>
          <cell r="U3261">
            <v>29.405034722221899</v>
          </cell>
          <cell r="V3261" t="str">
            <v>funded</v>
          </cell>
        </row>
        <row r="3262">
          <cell r="D3262">
            <v>5000</v>
          </cell>
          <cell r="F3262" t="str">
            <v>successful</v>
          </cell>
          <cell r="R3262" t="str">
            <v>plays</v>
          </cell>
          <cell r="U3262">
            <v>35.041666666671517</v>
          </cell>
          <cell r="V3262" t="str">
            <v>funded</v>
          </cell>
        </row>
        <row r="3263">
          <cell r="D3263">
            <v>3300</v>
          </cell>
          <cell r="F3263" t="str">
            <v>successful</v>
          </cell>
          <cell r="R3263" t="str">
            <v>plays</v>
          </cell>
          <cell r="U3263">
            <v>30</v>
          </cell>
          <cell r="V3263" t="str">
            <v>funded</v>
          </cell>
        </row>
        <row r="3264">
          <cell r="D3264">
            <v>12200</v>
          </cell>
          <cell r="F3264" t="str">
            <v>successful</v>
          </cell>
          <cell r="R3264" t="str">
            <v>plays</v>
          </cell>
          <cell r="U3264">
            <v>30.851134259268292</v>
          </cell>
          <cell r="V3264" t="str">
            <v>funded</v>
          </cell>
        </row>
        <row r="3265">
          <cell r="D3265">
            <v>2500</v>
          </cell>
          <cell r="F3265" t="str">
            <v>successful</v>
          </cell>
          <cell r="R3265" t="str">
            <v>plays</v>
          </cell>
          <cell r="U3265">
            <v>23.358935185184237</v>
          </cell>
          <cell r="V3265" t="str">
            <v>funded</v>
          </cell>
        </row>
        <row r="3266">
          <cell r="D3266">
            <v>2500</v>
          </cell>
          <cell r="F3266" t="str">
            <v>successful</v>
          </cell>
          <cell r="R3266" t="str">
            <v>plays</v>
          </cell>
          <cell r="U3266">
            <v>16.116458333337505</v>
          </cell>
          <cell r="V3266" t="str">
            <v>funded</v>
          </cell>
        </row>
        <row r="3267">
          <cell r="D3267">
            <v>2700</v>
          </cell>
          <cell r="F3267" t="str">
            <v>successful</v>
          </cell>
          <cell r="R3267" t="str">
            <v>plays</v>
          </cell>
          <cell r="U3267">
            <v>29.996354166665697</v>
          </cell>
          <cell r="V3267" t="str">
            <v>funded</v>
          </cell>
        </row>
        <row r="3268">
          <cell r="D3268">
            <v>6000</v>
          </cell>
          <cell r="F3268" t="str">
            <v>successful</v>
          </cell>
          <cell r="R3268" t="str">
            <v>plays</v>
          </cell>
          <cell r="U3268">
            <v>31.338865740734036</v>
          </cell>
          <cell r="V3268" t="str">
            <v>funded</v>
          </cell>
        </row>
        <row r="3269">
          <cell r="D3269">
            <v>15000</v>
          </cell>
          <cell r="F3269" t="str">
            <v>successful</v>
          </cell>
          <cell r="R3269" t="str">
            <v>plays</v>
          </cell>
          <cell r="U3269">
            <v>30</v>
          </cell>
          <cell r="V3269" t="str">
            <v>funded</v>
          </cell>
        </row>
        <row r="3270">
          <cell r="D3270">
            <v>2000</v>
          </cell>
          <cell r="F3270" t="str">
            <v>successful</v>
          </cell>
          <cell r="R3270" t="str">
            <v>plays</v>
          </cell>
          <cell r="U3270">
            <v>16</v>
          </cell>
          <cell r="V3270" t="str">
            <v>funded</v>
          </cell>
        </row>
        <row r="3271">
          <cell r="D3271">
            <v>8000</v>
          </cell>
          <cell r="F3271" t="str">
            <v>successful</v>
          </cell>
          <cell r="R3271" t="str">
            <v>plays</v>
          </cell>
          <cell r="U3271">
            <v>34.062534722223063</v>
          </cell>
          <cell r="V3271" t="str">
            <v>funded</v>
          </cell>
        </row>
        <row r="3272">
          <cell r="D3272">
            <v>1800</v>
          </cell>
          <cell r="F3272" t="str">
            <v>successful</v>
          </cell>
          <cell r="R3272" t="str">
            <v>plays</v>
          </cell>
          <cell r="U3272">
            <v>30</v>
          </cell>
          <cell r="V3272" t="str">
            <v>funded</v>
          </cell>
        </row>
        <row r="3273">
          <cell r="D3273">
            <v>1500</v>
          </cell>
          <cell r="F3273" t="str">
            <v>successful</v>
          </cell>
          <cell r="R3273" t="str">
            <v>plays</v>
          </cell>
          <cell r="U3273">
            <v>30.041666666671517</v>
          </cell>
          <cell r="V3273" t="str">
            <v>funded</v>
          </cell>
        </row>
        <row r="3274">
          <cell r="D3274">
            <v>10000</v>
          </cell>
          <cell r="F3274" t="str">
            <v>successful</v>
          </cell>
          <cell r="R3274" t="str">
            <v>plays</v>
          </cell>
          <cell r="U3274">
            <v>30.041666666664241</v>
          </cell>
          <cell r="V3274" t="str">
            <v>funded</v>
          </cell>
        </row>
        <row r="3275">
          <cell r="D3275">
            <v>4000</v>
          </cell>
          <cell r="F3275" t="str">
            <v>successful</v>
          </cell>
          <cell r="R3275" t="str">
            <v>plays</v>
          </cell>
          <cell r="U3275">
            <v>15.990254629636183</v>
          </cell>
          <cell r="V3275" t="str">
            <v>funded</v>
          </cell>
        </row>
        <row r="3276">
          <cell r="D3276">
            <v>15500</v>
          </cell>
          <cell r="F3276" t="str">
            <v>successful</v>
          </cell>
          <cell r="R3276" t="str">
            <v>plays</v>
          </cell>
          <cell r="U3276">
            <v>44.170462962967576</v>
          </cell>
          <cell r="V3276" t="str">
            <v>funded</v>
          </cell>
        </row>
        <row r="3277">
          <cell r="D3277">
            <v>1800</v>
          </cell>
          <cell r="F3277" t="str">
            <v>successful</v>
          </cell>
          <cell r="R3277" t="str">
            <v>plays</v>
          </cell>
          <cell r="U3277">
            <v>26.307048611110076</v>
          </cell>
          <cell r="V3277" t="str">
            <v>funded</v>
          </cell>
        </row>
        <row r="3278">
          <cell r="D3278">
            <v>4500</v>
          </cell>
          <cell r="F3278" t="str">
            <v>successful</v>
          </cell>
          <cell r="R3278" t="str">
            <v>plays</v>
          </cell>
          <cell r="U3278">
            <v>34.215983796297223</v>
          </cell>
          <cell r="V3278" t="str">
            <v>funded</v>
          </cell>
        </row>
        <row r="3279">
          <cell r="D3279">
            <v>5000</v>
          </cell>
          <cell r="F3279" t="str">
            <v>successful</v>
          </cell>
          <cell r="R3279" t="str">
            <v>plays</v>
          </cell>
          <cell r="U3279">
            <v>30.041666666664241</v>
          </cell>
          <cell r="V3279" t="str">
            <v>funded</v>
          </cell>
        </row>
        <row r="3280">
          <cell r="D3280">
            <v>2500</v>
          </cell>
          <cell r="F3280" t="str">
            <v>successful</v>
          </cell>
          <cell r="R3280" t="str">
            <v>plays</v>
          </cell>
          <cell r="U3280">
            <v>30</v>
          </cell>
          <cell r="V3280" t="str">
            <v>funded</v>
          </cell>
        </row>
        <row r="3281">
          <cell r="D3281">
            <v>5800</v>
          </cell>
          <cell r="F3281" t="str">
            <v>successful</v>
          </cell>
          <cell r="R3281" t="str">
            <v>plays</v>
          </cell>
          <cell r="U3281">
            <v>29.958333333343035</v>
          </cell>
          <cell r="V3281" t="str">
            <v>funded</v>
          </cell>
        </row>
        <row r="3282">
          <cell r="D3282">
            <v>2000</v>
          </cell>
          <cell r="F3282" t="str">
            <v>successful</v>
          </cell>
          <cell r="R3282" t="str">
            <v>plays</v>
          </cell>
          <cell r="U3282">
            <v>34.451412037029513</v>
          </cell>
          <cell r="V3282" t="str">
            <v>funded</v>
          </cell>
        </row>
        <row r="3283">
          <cell r="D3283">
            <v>5000</v>
          </cell>
          <cell r="F3283" t="str">
            <v>successful</v>
          </cell>
          <cell r="R3283" t="str">
            <v>plays</v>
          </cell>
          <cell r="U3283">
            <v>30</v>
          </cell>
          <cell r="V3283" t="str">
            <v>funded</v>
          </cell>
        </row>
        <row r="3284">
          <cell r="D3284">
            <v>31000</v>
          </cell>
          <cell r="F3284" t="str">
            <v>successful</v>
          </cell>
          <cell r="R3284" t="str">
            <v>plays</v>
          </cell>
          <cell r="U3284">
            <v>44</v>
          </cell>
          <cell r="V3284" t="str">
            <v>funded</v>
          </cell>
        </row>
        <row r="3285">
          <cell r="D3285">
            <v>800</v>
          </cell>
          <cell r="F3285" t="str">
            <v>successful</v>
          </cell>
          <cell r="R3285" t="str">
            <v>plays</v>
          </cell>
          <cell r="U3285">
            <v>31.130810185190057</v>
          </cell>
          <cell r="V3285" t="str">
            <v>funded</v>
          </cell>
        </row>
        <row r="3286">
          <cell r="D3286">
            <v>3000</v>
          </cell>
          <cell r="F3286" t="str">
            <v>successful</v>
          </cell>
          <cell r="R3286" t="str">
            <v>plays</v>
          </cell>
          <cell r="U3286">
            <v>17.364432870366727</v>
          </cell>
          <cell r="V3286" t="str">
            <v>funded</v>
          </cell>
        </row>
        <row r="3287">
          <cell r="D3287">
            <v>4999</v>
          </cell>
          <cell r="F3287" t="str">
            <v>successful</v>
          </cell>
          <cell r="R3287" t="str">
            <v>plays</v>
          </cell>
          <cell r="U3287">
            <v>31.265902777769952</v>
          </cell>
          <cell r="V3287" t="str">
            <v>funded</v>
          </cell>
        </row>
        <row r="3288">
          <cell r="D3288">
            <v>15000</v>
          </cell>
          <cell r="F3288" t="str">
            <v>successful</v>
          </cell>
          <cell r="R3288" t="str">
            <v>plays</v>
          </cell>
          <cell r="U3288">
            <v>30</v>
          </cell>
          <cell r="V3288" t="str">
            <v>funded</v>
          </cell>
        </row>
        <row r="3289">
          <cell r="D3289">
            <v>2500</v>
          </cell>
          <cell r="F3289" t="str">
            <v>successful</v>
          </cell>
          <cell r="R3289" t="str">
            <v>plays</v>
          </cell>
          <cell r="U3289">
            <v>25</v>
          </cell>
          <cell r="V3289" t="str">
            <v>funded</v>
          </cell>
        </row>
        <row r="3290">
          <cell r="D3290">
            <v>10000</v>
          </cell>
          <cell r="F3290" t="str">
            <v>successful</v>
          </cell>
          <cell r="R3290" t="str">
            <v>plays</v>
          </cell>
          <cell r="U3290">
            <v>36.183854166665697</v>
          </cell>
          <cell r="V3290" t="str">
            <v>funded</v>
          </cell>
        </row>
        <row r="3291">
          <cell r="D3291">
            <v>500</v>
          </cell>
          <cell r="F3291" t="str">
            <v>successful</v>
          </cell>
          <cell r="R3291" t="str">
            <v>plays</v>
          </cell>
          <cell r="U3291">
            <v>28</v>
          </cell>
          <cell r="V3291" t="str">
            <v>funded</v>
          </cell>
        </row>
        <row r="3292">
          <cell r="D3292">
            <v>2000</v>
          </cell>
          <cell r="F3292" t="str">
            <v>successful</v>
          </cell>
          <cell r="R3292" t="str">
            <v>plays</v>
          </cell>
          <cell r="U3292">
            <v>30</v>
          </cell>
          <cell r="V3292" t="str">
            <v>funded</v>
          </cell>
        </row>
        <row r="3293">
          <cell r="D3293">
            <v>500</v>
          </cell>
          <cell r="F3293" t="str">
            <v>successful</v>
          </cell>
          <cell r="R3293" t="str">
            <v>plays</v>
          </cell>
          <cell r="U3293">
            <v>31.463425925932825</v>
          </cell>
          <cell r="V3293" t="str">
            <v>funded</v>
          </cell>
        </row>
        <row r="3294">
          <cell r="D3294">
            <v>101</v>
          </cell>
          <cell r="F3294" t="str">
            <v>successful</v>
          </cell>
          <cell r="R3294" t="str">
            <v>plays</v>
          </cell>
          <cell r="U3294">
            <v>60.041666666671517</v>
          </cell>
          <cell r="V3294" t="str">
            <v>funded</v>
          </cell>
        </row>
        <row r="3295">
          <cell r="D3295">
            <v>4500</v>
          </cell>
          <cell r="F3295" t="str">
            <v>successful</v>
          </cell>
          <cell r="R3295" t="str">
            <v>plays</v>
          </cell>
          <cell r="U3295">
            <v>30</v>
          </cell>
          <cell r="V3295" t="str">
            <v>funded</v>
          </cell>
        </row>
        <row r="3296">
          <cell r="D3296">
            <v>600</v>
          </cell>
          <cell r="F3296" t="str">
            <v>successful</v>
          </cell>
          <cell r="R3296" t="str">
            <v>plays</v>
          </cell>
          <cell r="U3296">
            <v>30</v>
          </cell>
          <cell r="V3296" t="str">
            <v>funded</v>
          </cell>
        </row>
        <row r="3297">
          <cell r="D3297">
            <v>700</v>
          </cell>
          <cell r="F3297" t="str">
            <v>successful</v>
          </cell>
          <cell r="R3297" t="str">
            <v>plays</v>
          </cell>
          <cell r="U3297">
            <v>30</v>
          </cell>
          <cell r="V3297" t="str">
            <v>funded</v>
          </cell>
        </row>
        <row r="3298">
          <cell r="D3298">
            <v>1500</v>
          </cell>
          <cell r="F3298" t="str">
            <v>successful</v>
          </cell>
          <cell r="R3298" t="str">
            <v>plays</v>
          </cell>
          <cell r="U3298">
            <v>21.160046296296059</v>
          </cell>
          <cell r="V3298" t="str">
            <v>funded</v>
          </cell>
        </row>
        <row r="3299">
          <cell r="D3299">
            <v>5500</v>
          </cell>
          <cell r="F3299" t="str">
            <v>successful</v>
          </cell>
          <cell r="R3299" t="str">
            <v>plays</v>
          </cell>
          <cell r="U3299">
            <v>19.186157407406427</v>
          </cell>
          <cell r="V3299" t="str">
            <v>funded</v>
          </cell>
        </row>
        <row r="3300">
          <cell r="D3300">
            <v>10000</v>
          </cell>
          <cell r="F3300" t="str">
            <v>successful</v>
          </cell>
          <cell r="R3300" t="str">
            <v>plays</v>
          </cell>
          <cell r="U3300">
            <v>20.042037037041155</v>
          </cell>
          <cell r="V3300" t="str">
            <v>funded</v>
          </cell>
        </row>
        <row r="3301">
          <cell r="D3301">
            <v>3000</v>
          </cell>
          <cell r="F3301" t="str">
            <v>successful</v>
          </cell>
          <cell r="R3301" t="str">
            <v>plays</v>
          </cell>
          <cell r="U3301">
            <v>30</v>
          </cell>
          <cell r="V3301" t="str">
            <v>funded</v>
          </cell>
        </row>
        <row r="3302">
          <cell r="D3302">
            <v>3000</v>
          </cell>
          <cell r="F3302" t="str">
            <v>successful</v>
          </cell>
          <cell r="R3302" t="str">
            <v>plays</v>
          </cell>
          <cell r="U3302">
            <v>21</v>
          </cell>
          <cell r="V3302" t="str">
            <v>funded</v>
          </cell>
        </row>
        <row r="3303">
          <cell r="D3303">
            <v>3000</v>
          </cell>
          <cell r="F3303" t="str">
            <v>successful</v>
          </cell>
          <cell r="R3303" t="str">
            <v>plays</v>
          </cell>
          <cell r="U3303">
            <v>44.555138888885267</v>
          </cell>
          <cell r="V3303" t="str">
            <v>funded</v>
          </cell>
        </row>
        <row r="3304">
          <cell r="D3304">
            <v>8400</v>
          </cell>
          <cell r="F3304" t="str">
            <v>successful</v>
          </cell>
          <cell r="R3304" t="str">
            <v>plays</v>
          </cell>
          <cell r="U3304">
            <v>30</v>
          </cell>
          <cell r="V3304" t="str">
            <v>funded</v>
          </cell>
        </row>
        <row r="3305">
          <cell r="D3305">
            <v>1800</v>
          </cell>
          <cell r="F3305" t="str">
            <v>successful</v>
          </cell>
          <cell r="R3305" t="str">
            <v>plays</v>
          </cell>
          <cell r="U3305">
            <v>34.958333333343035</v>
          </cell>
          <cell r="V3305" t="str">
            <v>funded</v>
          </cell>
        </row>
        <row r="3306">
          <cell r="D3306">
            <v>15000</v>
          </cell>
          <cell r="F3306" t="str">
            <v>successful</v>
          </cell>
          <cell r="R3306" t="str">
            <v>plays</v>
          </cell>
          <cell r="U3306">
            <v>30</v>
          </cell>
          <cell r="V3306" t="str">
            <v>funded</v>
          </cell>
        </row>
        <row r="3307">
          <cell r="D3307">
            <v>4000</v>
          </cell>
          <cell r="F3307" t="str">
            <v>successful</v>
          </cell>
          <cell r="R3307" t="str">
            <v>plays</v>
          </cell>
          <cell r="U3307">
            <v>30</v>
          </cell>
          <cell r="V3307" t="str">
            <v>funded</v>
          </cell>
        </row>
        <row r="3308">
          <cell r="D3308">
            <v>1500</v>
          </cell>
          <cell r="F3308" t="str">
            <v>successful</v>
          </cell>
          <cell r="R3308" t="str">
            <v>plays</v>
          </cell>
          <cell r="U3308">
            <v>37.90576388889167</v>
          </cell>
          <cell r="V3308" t="str">
            <v>funded</v>
          </cell>
        </row>
        <row r="3309">
          <cell r="D3309">
            <v>1000</v>
          </cell>
          <cell r="F3309" t="str">
            <v>successful</v>
          </cell>
          <cell r="R3309" t="str">
            <v>plays</v>
          </cell>
          <cell r="U3309">
            <v>30</v>
          </cell>
          <cell r="V3309" t="str">
            <v>funded</v>
          </cell>
        </row>
        <row r="3310">
          <cell r="D3310">
            <v>3500</v>
          </cell>
          <cell r="F3310" t="str">
            <v>successful</v>
          </cell>
          <cell r="R3310" t="str">
            <v>plays</v>
          </cell>
          <cell r="U3310">
            <v>21</v>
          </cell>
          <cell r="V3310" t="str">
            <v>funded</v>
          </cell>
        </row>
        <row r="3311">
          <cell r="D3311">
            <v>350</v>
          </cell>
          <cell r="F3311" t="str">
            <v>successful</v>
          </cell>
          <cell r="R3311" t="str">
            <v>plays</v>
          </cell>
          <cell r="U3311">
            <v>31</v>
          </cell>
          <cell r="V3311" t="str">
            <v>funded</v>
          </cell>
        </row>
        <row r="3312">
          <cell r="D3312">
            <v>6500</v>
          </cell>
          <cell r="F3312" t="str">
            <v>successful</v>
          </cell>
          <cell r="R3312" t="str">
            <v>plays</v>
          </cell>
          <cell r="U3312">
            <v>30</v>
          </cell>
          <cell r="V3312" t="str">
            <v>funded</v>
          </cell>
        </row>
        <row r="3313">
          <cell r="D3313">
            <v>2500</v>
          </cell>
          <cell r="F3313" t="str">
            <v>successful</v>
          </cell>
          <cell r="R3313" t="str">
            <v>plays</v>
          </cell>
          <cell r="U3313">
            <v>30</v>
          </cell>
          <cell r="V3313" t="str">
            <v>funded</v>
          </cell>
        </row>
        <row r="3314">
          <cell r="D3314">
            <v>2500</v>
          </cell>
          <cell r="F3314" t="str">
            <v>successful</v>
          </cell>
          <cell r="R3314" t="str">
            <v>plays</v>
          </cell>
          <cell r="U3314">
            <v>21.107106481489609</v>
          </cell>
          <cell r="V3314" t="str">
            <v>funded</v>
          </cell>
        </row>
        <row r="3315">
          <cell r="D3315">
            <v>2000</v>
          </cell>
          <cell r="F3315" t="str">
            <v>successful</v>
          </cell>
          <cell r="R3315" t="str">
            <v>plays</v>
          </cell>
          <cell r="U3315">
            <v>13.797256944453693</v>
          </cell>
          <cell r="V3315" t="str">
            <v>funded</v>
          </cell>
        </row>
        <row r="3316">
          <cell r="D3316">
            <v>800</v>
          </cell>
          <cell r="F3316" t="str">
            <v>successful</v>
          </cell>
          <cell r="R3316" t="str">
            <v>plays</v>
          </cell>
          <cell r="U3316">
            <v>27.569317129629781</v>
          </cell>
          <cell r="V3316" t="str">
            <v>funded</v>
          </cell>
        </row>
        <row r="3317">
          <cell r="D3317">
            <v>4000</v>
          </cell>
          <cell r="F3317" t="str">
            <v>successful</v>
          </cell>
          <cell r="R3317" t="str">
            <v>plays</v>
          </cell>
          <cell r="U3317">
            <v>30</v>
          </cell>
          <cell r="V3317" t="str">
            <v>funded</v>
          </cell>
        </row>
        <row r="3318">
          <cell r="D3318">
            <v>11737</v>
          </cell>
          <cell r="F3318" t="str">
            <v>successful</v>
          </cell>
          <cell r="R3318" t="str">
            <v>plays</v>
          </cell>
          <cell r="U3318">
            <v>32.707928240743058</v>
          </cell>
          <cell r="V3318" t="str">
            <v>funded</v>
          </cell>
        </row>
        <row r="3319">
          <cell r="D3319">
            <v>1050</v>
          </cell>
          <cell r="F3319" t="str">
            <v>successful</v>
          </cell>
          <cell r="R3319" t="str">
            <v>plays</v>
          </cell>
          <cell r="U3319">
            <v>30</v>
          </cell>
          <cell r="V3319" t="str">
            <v>funded</v>
          </cell>
        </row>
        <row r="3320">
          <cell r="D3320">
            <v>2000</v>
          </cell>
          <cell r="F3320" t="str">
            <v>successful</v>
          </cell>
          <cell r="R3320" t="str">
            <v>plays</v>
          </cell>
          <cell r="U3320">
            <v>39.802164351858664</v>
          </cell>
          <cell r="V3320" t="str">
            <v>funded</v>
          </cell>
        </row>
        <row r="3321">
          <cell r="D3321">
            <v>500</v>
          </cell>
          <cell r="F3321" t="str">
            <v>successful</v>
          </cell>
          <cell r="R3321" t="str">
            <v>plays</v>
          </cell>
          <cell r="U3321">
            <v>45</v>
          </cell>
          <cell r="V3321" t="str">
            <v>funded</v>
          </cell>
        </row>
        <row r="3322">
          <cell r="D3322">
            <v>2500</v>
          </cell>
          <cell r="F3322" t="str">
            <v>successful</v>
          </cell>
          <cell r="R3322" t="str">
            <v>plays</v>
          </cell>
          <cell r="U3322">
            <v>30</v>
          </cell>
          <cell r="V3322" t="str">
            <v>funded</v>
          </cell>
        </row>
        <row r="3323">
          <cell r="D3323">
            <v>500</v>
          </cell>
          <cell r="F3323" t="str">
            <v>successful</v>
          </cell>
          <cell r="R3323" t="str">
            <v>plays</v>
          </cell>
          <cell r="U3323">
            <v>14.065682870372257</v>
          </cell>
          <cell r="V3323" t="str">
            <v>funded</v>
          </cell>
        </row>
        <row r="3324">
          <cell r="D3324">
            <v>3300</v>
          </cell>
          <cell r="F3324" t="str">
            <v>successful</v>
          </cell>
          <cell r="R3324" t="str">
            <v>plays</v>
          </cell>
          <cell r="U3324">
            <v>22.152824074073578</v>
          </cell>
          <cell r="V3324" t="str">
            <v>funded</v>
          </cell>
        </row>
        <row r="3325">
          <cell r="D3325">
            <v>1000</v>
          </cell>
          <cell r="F3325" t="str">
            <v>successful</v>
          </cell>
          <cell r="R3325" t="str">
            <v>plays</v>
          </cell>
          <cell r="U3325">
            <v>30</v>
          </cell>
          <cell r="V3325" t="str">
            <v>funded</v>
          </cell>
        </row>
        <row r="3326">
          <cell r="D3326">
            <v>1500</v>
          </cell>
          <cell r="F3326" t="str">
            <v>successful</v>
          </cell>
          <cell r="R3326" t="str">
            <v>plays</v>
          </cell>
          <cell r="U3326">
            <v>14</v>
          </cell>
          <cell r="V3326" t="str">
            <v>funded</v>
          </cell>
        </row>
        <row r="3327">
          <cell r="D3327">
            <v>400</v>
          </cell>
          <cell r="F3327" t="str">
            <v>successful</v>
          </cell>
          <cell r="R3327" t="str">
            <v>plays</v>
          </cell>
          <cell r="U3327">
            <v>34.958333333335759</v>
          </cell>
          <cell r="V3327" t="str">
            <v>funded</v>
          </cell>
        </row>
        <row r="3328">
          <cell r="D3328">
            <v>8000</v>
          </cell>
          <cell r="F3328" t="str">
            <v>successful</v>
          </cell>
          <cell r="R3328" t="str">
            <v>plays</v>
          </cell>
          <cell r="U3328">
            <v>29.958333333328483</v>
          </cell>
          <cell r="V3328" t="str">
            <v>funded</v>
          </cell>
        </row>
        <row r="3329">
          <cell r="D3329">
            <v>800</v>
          </cell>
          <cell r="F3329" t="str">
            <v>successful</v>
          </cell>
          <cell r="R3329" t="str">
            <v>plays</v>
          </cell>
          <cell r="U3329">
            <v>30</v>
          </cell>
          <cell r="V3329" t="str">
            <v>funded</v>
          </cell>
        </row>
        <row r="3330">
          <cell r="D3330">
            <v>1800</v>
          </cell>
          <cell r="F3330" t="str">
            <v>successful</v>
          </cell>
          <cell r="R3330" t="str">
            <v>plays</v>
          </cell>
          <cell r="U3330">
            <v>2.4666319444440887</v>
          </cell>
          <cell r="V3330" t="str">
            <v>funded</v>
          </cell>
        </row>
        <row r="3331">
          <cell r="D3331">
            <v>1000</v>
          </cell>
          <cell r="F3331" t="str">
            <v>successful</v>
          </cell>
          <cell r="R3331" t="str">
            <v>plays</v>
          </cell>
          <cell r="U3331">
            <v>10.635324074079108</v>
          </cell>
          <cell r="V3331" t="str">
            <v>funded</v>
          </cell>
        </row>
        <row r="3332">
          <cell r="D3332">
            <v>1500</v>
          </cell>
          <cell r="F3332" t="str">
            <v>successful</v>
          </cell>
          <cell r="R3332" t="str">
            <v>plays</v>
          </cell>
          <cell r="U3332">
            <v>29.958333333335759</v>
          </cell>
          <cell r="V3332" t="str">
            <v>funded</v>
          </cell>
        </row>
        <row r="3333">
          <cell r="D3333">
            <v>5000</v>
          </cell>
          <cell r="F3333" t="str">
            <v>successful</v>
          </cell>
          <cell r="R3333" t="str">
            <v>plays</v>
          </cell>
          <cell r="U3333">
            <v>35</v>
          </cell>
          <cell r="V3333" t="str">
            <v>funded</v>
          </cell>
        </row>
        <row r="3334">
          <cell r="D3334">
            <v>6000</v>
          </cell>
          <cell r="F3334" t="str">
            <v>successful</v>
          </cell>
          <cell r="R3334" t="str">
            <v>plays</v>
          </cell>
          <cell r="U3334">
            <v>30</v>
          </cell>
          <cell r="V3334" t="str">
            <v>funded</v>
          </cell>
        </row>
        <row r="3335">
          <cell r="D3335">
            <v>3500</v>
          </cell>
          <cell r="F3335" t="str">
            <v>successful</v>
          </cell>
          <cell r="R3335" t="str">
            <v>plays</v>
          </cell>
          <cell r="U3335">
            <v>22</v>
          </cell>
          <cell r="V3335" t="str">
            <v>funded</v>
          </cell>
        </row>
        <row r="3336">
          <cell r="D3336">
            <v>3871</v>
          </cell>
          <cell r="F3336" t="str">
            <v>successful</v>
          </cell>
          <cell r="R3336" t="str">
            <v>plays</v>
          </cell>
          <cell r="U3336">
            <v>30</v>
          </cell>
          <cell r="V3336" t="str">
            <v>funded</v>
          </cell>
        </row>
        <row r="3337">
          <cell r="D3337">
            <v>5000</v>
          </cell>
          <cell r="F3337" t="str">
            <v>successful</v>
          </cell>
          <cell r="R3337" t="str">
            <v>plays</v>
          </cell>
          <cell r="U3337">
            <v>27.284189814818092</v>
          </cell>
          <cell r="V3337" t="str">
            <v>funded</v>
          </cell>
        </row>
        <row r="3338">
          <cell r="D3338">
            <v>250</v>
          </cell>
          <cell r="F3338" t="str">
            <v>successful</v>
          </cell>
          <cell r="R3338" t="str">
            <v>plays</v>
          </cell>
          <cell r="U3338">
            <v>27.958333333328483</v>
          </cell>
          <cell r="V3338" t="str">
            <v>funded</v>
          </cell>
        </row>
        <row r="3339">
          <cell r="D3339">
            <v>2500</v>
          </cell>
          <cell r="F3339" t="str">
            <v>successful</v>
          </cell>
          <cell r="R3339" t="str">
            <v>plays</v>
          </cell>
          <cell r="U3339">
            <v>21.592974537037662</v>
          </cell>
          <cell r="V3339" t="str">
            <v>funded</v>
          </cell>
        </row>
        <row r="3340">
          <cell r="D3340">
            <v>15000</v>
          </cell>
          <cell r="F3340" t="str">
            <v>successful</v>
          </cell>
          <cell r="R3340" t="str">
            <v>plays</v>
          </cell>
          <cell r="U3340">
            <v>21</v>
          </cell>
          <cell r="V3340" t="str">
            <v>funded</v>
          </cell>
        </row>
        <row r="3341">
          <cell r="D3341">
            <v>8000</v>
          </cell>
          <cell r="F3341" t="str">
            <v>successful</v>
          </cell>
          <cell r="R3341" t="str">
            <v>plays</v>
          </cell>
          <cell r="U3341">
            <v>30</v>
          </cell>
          <cell r="V3341" t="str">
            <v>funded</v>
          </cell>
        </row>
        <row r="3342">
          <cell r="D3342">
            <v>3000</v>
          </cell>
          <cell r="F3342" t="str">
            <v>successful</v>
          </cell>
          <cell r="R3342" t="str">
            <v>plays</v>
          </cell>
          <cell r="U3342">
            <v>25</v>
          </cell>
          <cell r="V3342" t="str">
            <v>funded</v>
          </cell>
        </row>
        <row r="3343">
          <cell r="D3343">
            <v>3350</v>
          </cell>
          <cell r="F3343" t="str">
            <v>successful</v>
          </cell>
          <cell r="R3343" t="str">
            <v>plays</v>
          </cell>
          <cell r="U3343">
            <v>22.909479166657547</v>
          </cell>
          <cell r="V3343" t="str">
            <v>funded</v>
          </cell>
        </row>
        <row r="3344">
          <cell r="D3344">
            <v>6000</v>
          </cell>
          <cell r="F3344" t="str">
            <v>successful</v>
          </cell>
          <cell r="R3344" t="str">
            <v>plays</v>
          </cell>
          <cell r="U3344">
            <v>32.911226851858373</v>
          </cell>
          <cell r="V3344" t="str">
            <v>funded</v>
          </cell>
        </row>
        <row r="3345">
          <cell r="D3345">
            <v>700</v>
          </cell>
          <cell r="F3345" t="str">
            <v>successful</v>
          </cell>
          <cell r="R3345" t="str">
            <v>plays</v>
          </cell>
          <cell r="U3345">
            <v>20.637685185181908</v>
          </cell>
          <cell r="V3345" t="str">
            <v>funded</v>
          </cell>
        </row>
        <row r="3346">
          <cell r="D3346">
            <v>4500</v>
          </cell>
          <cell r="F3346" t="str">
            <v>successful</v>
          </cell>
          <cell r="R3346" t="str">
            <v>plays</v>
          </cell>
          <cell r="U3346">
            <v>30</v>
          </cell>
          <cell r="V3346" t="str">
            <v>funded</v>
          </cell>
        </row>
        <row r="3347">
          <cell r="D3347">
            <v>500</v>
          </cell>
          <cell r="F3347" t="str">
            <v>successful</v>
          </cell>
          <cell r="R3347" t="str">
            <v>plays</v>
          </cell>
          <cell r="U3347">
            <v>58.919583333328774</v>
          </cell>
          <cell r="V3347" t="str">
            <v>funded</v>
          </cell>
        </row>
        <row r="3348">
          <cell r="D3348">
            <v>1500</v>
          </cell>
          <cell r="F3348" t="str">
            <v>successful</v>
          </cell>
          <cell r="R3348" t="str">
            <v>plays</v>
          </cell>
          <cell r="U3348">
            <v>7</v>
          </cell>
          <cell r="V3348" t="str">
            <v>funded</v>
          </cell>
        </row>
        <row r="3349">
          <cell r="D3349">
            <v>2000</v>
          </cell>
          <cell r="F3349" t="str">
            <v>successful</v>
          </cell>
          <cell r="R3349" t="str">
            <v>plays</v>
          </cell>
          <cell r="U3349">
            <v>14.323449074072414</v>
          </cell>
          <cell r="V3349" t="str">
            <v>funded</v>
          </cell>
        </row>
        <row r="3350">
          <cell r="D3350">
            <v>5500</v>
          </cell>
          <cell r="F3350" t="str">
            <v>successful</v>
          </cell>
          <cell r="R3350" t="str">
            <v>plays</v>
          </cell>
          <cell r="U3350">
            <v>23.607175925928459</v>
          </cell>
          <cell r="V3350" t="str">
            <v>funded</v>
          </cell>
        </row>
        <row r="3351">
          <cell r="D3351">
            <v>1000</v>
          </cell>
          <cell r="F3351" t="str">
            <v>successful</v>
          </cell>
          <cell r="R3351" t="str">
            <v>plays</v>
          </cell>
          <cell r="U3351">
            <v>21.597546296296059</v>
          </cell>
          <cell r="V3351" t="str">
            <v>funded</v>
          </cell>
        </row>
        <row r="3352">
          <cell r="D3352">
            <v>3500</v>
          </cell>
          <cell r="F3352" t="str">
            <v>successful</v>
          </cell>
          <cell r="R3352" t="str">
            <v>plays</v>
          </cell>
          <cell r="U3352">
            <v>35.256817129629781</v>
          </cell>
          <cell r="V3352" t="str">
            <v>funded</v>
          </cell>
        </row>
        <row r="3353">
          <cell r="D3353">
            <v>5000</v>
          </cell>
          <cell r="F3353" t="str">
            <v>successful</v>
          </cell>
          <cell r="R3353" t="str">
            <v>plays</v>
          </cell>
          <cell r="U3353">
            <v>37.0629050925927</v>
          </cell>
          <cell r="V3353" t="str">
            <v>funded</v>
          </cell>
        </row>
        <row r="3354">
          <cell r="D3354">
            <v>5000</v>
          </cell>
          <cell r="F3354" t="str">
            <v>successful</v>
          </cell>
          <cell r="R3354" t="str">
            <v>plays</v>
          </cell>
          <cell r="U3354">
            <v>56.965532407397404</v>
          </cell>
          <cell r="V3354" t="str">
            <v>funded</v>
          </cell>
        </row>
        <row r="3355">
          <cell r="D3355">
            <v>500</v>
          </cell>
          <cell r="F3355" t="str">
            <v>successful</v>
          </cell>
          <cell r="R3355" t="str">
            <v>plays</v>
          </cell>
          <cell r="U3355">
            <v>13.526041666656965</v>
          </cell>
          <cell r="V3355" t="str">
            <v>funded</v>
          </cell>
        </row>
        <row r="3356">
          <cell r="D3356">
            <v>3000</v>
          </cell>
          <cell r="F3356" t="str">
            <v>successful</v>
          </cell>
          <cell r="R3356" t="str">
            <v>plays</v>
          </cell>
          <cell r="U3356">
            <v>35.440439814810816</v>
          </cell>
          <cell r="V3356" t="str">
            <v>funded</v>
          </cell>
        </row>
        <row r="3357">
          <cell r="D3357">
            <v>1750</v>
          </cell>
          <cell r="F3357" t="str">
            <v>successful</v>
          </cell>
          <cell r="R3357" t="str">
            <v>plays</v>
          </cell>
          <cell r="U3357">
            <v>10.850613425929623</v>
          </cell>
          <cell r="V3357" t="str">
            <v>funded</v>
          </cell>
        </row>
        <row r="3358">
          <cell r="D3358">
            <v>1500</v>
          </cell>
          <cell r="F3358" t="str">
            <v>successful</v>
          </cell>
          <cell r="R3358" t="str">
            <v>plays</v>
          </cell>
          <cell r="U3358">
            <v>30</v>
          </cell>
          <cell r="V3358" t="str">
            <v>funded</v>
          </cell>
        </row>
        <row r="3359">
          <cell r="D3359">
            <v>2000</v>
          </cell>
          <cell r="F3359" t="str">
            <v>successful</v>
          </cell>
          <cell r="R3359" t="str">
            <v>plays</v>
          </cell>
          <cell r="U3359">
            <v>30</v>
          </cell>
          <cell r="V3359" t="str">
            <v>funded</v>
          </cell>
        </row>
        <row r="3360">
          <cell r="D3360">
            <v>10000</v>
          </cell>
          <cell r="F3360" t="str">
            <v>successful</v>
          </cell>
          <cell r="R3360" t="str">
            <v>plays</v>
          </cell>
          <cell r="U3360">
            <v>30.041666666671517</v>
          </cell>
          <cell r="V3360" t="str">
            <v>funded</v>
          </cell>
        </row>
        <row r="3361">
          <cell r="D3361">
            <v>4000</v>
          </cell>
          <cell r="F3361" t="str">
            <v>successful</v>
          </cell>
          <cell r="R3361" t="str">
            <v>plays</v>
          </cell>
          <cell r="U3361">
            <v>45</v>
          </cell>
          <cell r="V3361" t="str">
            <v>funded</v>
          </cell>
        </row>
        <row r="3362">
          <cell r="D3362">
            <v>9000</v>
          </cell>
          <cell r="F3362" t="str">
            <v>successful</v>
          </cell>
          <cell r="R3362" t="str">
            <v>plays</v>
          </cell>
          <cell r="U3362">
            <v>21.583298611112696</v>
          </cell>
          <cell r="V3362" t="str">
            <v>funded</v>
          </cell>
        </row>
        <row r="3363">
          <cell r="D3363">
            <v>5000</v>
          </cell>
          <cell r="F3363" t="str">
            <v>successful</v>
          </cell>
          <cell r="R3363" t="str">
            <v>plays</v>
          </cell>
          <cell r="U3363">
            <v>17.640625</v>
          </cell>
          <cell r="V3363" t="str">
            <v>funded</v>
          </cell>
        </row>
        <row r="3364">
          <cell r="D3364">
            <v>500</v>
          </cell>
          <cell r="F3364" t="str">
            <v>successful</v>
          </cell>
          <cell r="R3364" t="str">
            <v>plays</v>
          </cell>
          <cell r="U3364">
            <v>14.113229166665406</v>
          </cell>
          <cell r="V3364" t="str">
            <v>funded</v>
          </cell>
        </row>
        <row r="3365">
          <cell r="D3365">
            <v>7750</v>
          </cell>
          <cell r="F3365" t="str">
            <v>successful</v>
          </cell>
          <cell r="R3365" t="str">
            <v>plays</v>
          </cell>
          <cell r="U3365">
            <v>18.89531249999709</v>
          </cell>
          <cell r="V3365" t="str">
            <v>funded</v>
          </cell>
        </row>
        <row r="3366">
          <cell r="D3366">
            <v>3000</v>
          </cell>
          <cell r="F3366" t="str">
            <v>successful</v>
          </cell>
          <cell r="R3366" t="str">
            <v>plays</v>
          </cell>
          <cell r="U3366">
            <v>21.897581018522033</v>
          </cell>
          <cell r="V3366" t="str">
            <v>funded</v>
          </cell>
        </row>
        <row r="3367">
          <cell r="D3367">
            <v>2500</v>
          </cell>
          <cell r="F3367" t="str">
            <v>successful</v>
          </cell>
          <cell r="R3367" t="str">
            <v>plays</v>
          </cell>
          <cell r="U3367">
            <v>30</v>
          </cell>
          <cell r="V3367" t="str">
            <v>funded</v>
          </cell>
        </row>
        <row r="3368">
          <cell r="D3368">
            <v>500</v>
          </cell>
          <cell r="F3368" t="str">
            <v>successful</v>
          </cell>
          <cell r="R3368" t="str">
            <v>plays</v>
          </cell>
          <cell r="U3368">
            <v>30</v>
          </cell>
          <cell r="V3368" t="str">
            <v>funded</v>
          </cell>
        </row>
        <row r="3369">
          <cell r="D3369">
            <v>750</v>
          </cell>
          <cell r="F3369" t="str">
            <v>successful</v>
          </cell>
          <cell r="R3369" t="str">
            <v>plays</v>
          </cell>
          <cell r="U3369">
            <v>25</v>
          </cell>
          <cell r="V3369" t="str">
            <v>funded</v>
          </cell>
        </row>
        <row r="3370">
          <cell r="D3370">
            <v>1000</v>
          </cell>
          <cell r="F3370" t="str">
            <v>successful</v>
          </cell>
          <cell r="R3370" t="str">
            <v>plays</v>
          </cell>
          <cell r="U3370">
            <v>36.008576388885558</v>
          </cell>
          <cell r="V3370" t="str">
            <v>funded</v>
          </cell>
        </row>
        <row r="3371">
          <cell r="D3371">
            <v>5000</v>
          </cell>
          <cell r="F3371" t="str">
            <v>successful</v>
          </cell>
          <cell r="R3371" t="str">
            <v>plays</v>
          </cell>
          <cell r="U3371">
            <v>60</v>
          </cell>
          <cell r="V3371" t="str">
            <v>funded</v>
          </cell>
        </row>
        <row r="3372">
          <cell r="D3372">
            <v>1500</v>
          </cell>
          <cell r="F3372" t="str">
            <v>successful</v>
          </cell>
          <cell r="R3372" t="str">
            <v>plays</v>
          </cell>
          <cell r="U3372">
            <v>30.999016203699284</v>
          </cell>
          <cell r="V3372" t="str">
            <v>funded</v>
          </cell>
        </row>
        <row r="3373">
          <cell r="D3373">
            <v>200</v>
          </cell>
          <cell r="F3373" t="str">
            <v>successful</v>
          </cell>
          <cell r="R3373" t="str">
            <v>plays</v>
          </cell>
          <cell r="U3373">
            <v>28</v>
          </cell>
          <cell r="V3373" t="str">
            <v>funded</v>
          </cell>
        </row>
        <row r="3374">
          <cell r="D3374">
            <v>1000</v>
          </cell>
          <cell r="F3374" t="str">
            <v>successful</v>
          </cell>
          <cell r="R3374" t="str">
            <v>plays</v>
          </cell>
          <cell r="U3374">
            <v>20.659537037041446</v>
          </cell>
          <cell r="V3374" t="str">
            <v>funded</v>
          </cell>
        </row>
        <row r="3375">
          <cell r="D3375">
            <v>2000</v>
          </cell>
          <cell r="F3375" t="str">
            <v>successful</v>
          </cell>
          <cell r="R3375" t="str">
            <v>plays</v>
          </cell>
          <cell r="U3375">
            <v>23.812037037045229</v>
          </cell>
          <cell r="V3375" t="str">
            <v>funded</v>
          </cell>
        </row>
        <row r="3376">
          <cell r="D3376">
            <v>3500</v>
          </cell>
          <cell r="F3376" t="str">
            <v>successful</v>
          </cell>
          <cell r="R3376" t="str">
            <v>plays</v>
          </cell>
          <cell r="U3376">
            <v>30</v>
          </cell>
          <cell r="V3376" t="str">
            <v>funded</v>
          </cell>
        </row>
        <row r="3377">
          <cell r="D3377">
            <v>3000</v>
          </cell>
          <cell r="F3377" t="str">
            <v>successful</v>
          </cell>
          <cell r="R3377" t="str">
            <v>plays</v>
          </cell>
          <cell r="U3377">
            <v>12</v>
          </cell>
          <cell r="V3377" t="str">
            <v>funded</v>
          </cell>
        </row>
        <row r="3378">
          <cell r="D3378">
            <v>8000</v>
          </cell>
          <cell r="F3378" t="str">
            <v>successful</v>
          </cell>
          <cell r="R3378" t="str">
            <v>plays</v>
          </cell>
          <cell r="U3378">
            <v>59.958333333328483</v>
          </cell>
          <cell r="V3378" t="str">
            <v>funded</v>
          </cell>
        </row>
        <row r="3379">
          <cell r="D3379">
            <v>8000</v>
          </cell>
          <cell r="F3379" t="str">
            <v>successful</v>
          </cell>
          <cell r="R3379" t="str">
            <v>plays</v>
          </cell>
          <cell r="U3379">
            <v>29.9729282407352</v>
          </cell>
          <cell r="V3379" t="str">
            <v>funded</v>
          </cell>
        </row>
        <row r="3380">
          <cell r="D3380">
            <v>550</v>
          </cell>
          <cell r="F3380" t="str">
            <v>successful</v>
          </cell>
          <cell r="R3380" t="str">
            <v>plays</v>
          </cell>
          <cell r="U3380">
            <v>24.191828703704232</v>
          </cell>
          <cell r="V3380" t="str">
            <v>funded</v>
          </cell>
        </row>
        <row r="3381">
          <cell r="D3381">
            <v>2000</v>
          </cell>
          <cell r="F3381" t="str">
            <v>successful</v>
          </cell>
          <cell r="R3381" t="str">
            <v>plays</v>
          </cell>
          <cell r="U3381">
            <v>17.444444444437977</v>
          </cell>
          <cell r="V3381" t="str">
            <v>funded</v>
          </cell>
        </row>
        <row r="3382">
          <cell r="D3382">
            <v>3000</v>
          </cell>
          <cell r="F3382" t="str">
            <v>successful</v>
          </cell>
          <cell r="R3382" t="str">
            <v>plays</v>
          </cell>
          <cell r="U3382">
            <v>35.041666666664241</v>
          </cell>
          <cell r="V3382" t="str">
            <v>funded</v>
          </cell>
        </row>
        <row r="3383">
          <cell r="D3383">
            <v>4000</v>
          </cell>
          <cell r="F3383" t="str">
            <v>successful</v>
          </cell>
          <cell r="R3383" t="str">
            <v>plays</v>
          </cell>
          <cell r="U3383">
            <v>29.958333333328483</v>
          </cell>
          <cell r="V3383" t="str">
            <v>funded</v>
          </cell>
        </row>
        <row r="3384">
          <cell r="D3384">
            <v>3500</v>
          </cell>
          <cell r="F3384" t="str">
            <v>successful</v>
          </cell>
          <cell r="R3384" t="str">
            <v>plays</v>
          </cell>
          <cell r="U3384">
            <v>24.526435185187438</v>
          </cell>
          <cell r="V3384" t="str">
            <v>funded</v>
          </cell>
        </row>
        <row r="3385">
          <cell r="D3385">
            <v>1750</v>
          </cell>
          <cell r="F3385" t="str">
            <v>successful</v>
          </cell>
          <cell r="R3385" t="str">
            <v>plays</v>
          </cell>
          <cell r="U3385">
            <v>20</v>
          </cell>
          <cell r="V3385" t="str">
            <v>funded</v>
          </cell>
        </row>
        <row r="3386">
          <cell r="D3386">
            <v>6000</v>
          </cell>
          <cell r="F3386" t="str">
            <v>successful</v>
          </cell>
          <cell r="R3386" t="str">
            <v>plays</v>
          </cell>
          <cell r="U3386">
            <v>37.037407407406135</v>
          </cell>
          <cell r="V3386" t="str">
            <v>funded</v>
          </cell>
        </row>
        <row r="3387">
          <cell r="D3387">
            <v>2000</v>
          </cell>
          <cell r="F3387" t="str">
            <v>successful</v>
          </cell>
          <cell r="R3387" t="str">
            <v>plays</v>
          </cell>
          <cell r="U3387">
            <v>30</v>
          </cell>
          <cell r="V3387" t="str">
            <v>funded</v>
          </cell>
        </row>
        <row r="3388">
          <cell r="D3388">
            <v>2000</v>
          </cell>
          <cell r="F3388" t="str">
            <v>successful</v>
          </cell>
          <cell r="R3388" t="str">
            <v>plays</v>
          </cell>
          <cell r="U3388">
            <v>30</v>
          </cell>
          <cell r="V3388" t="str">
            <v>funded</v>
          </cell>
        </row>
        <row r="3389">
          <cell r="D3389">
            <v>3000</v>
          </cell>
          <cell r="F3389" t="str">
            <v>successful</v>
          </cell>
          <cell r="R3389" t="str">
            <v>plays</v>
          </cell>
          <cell r="U3389">
            <v>40.000000000007276</v>
          </cell>
          <cell r="V3389" t="str">
            <v>funded</v>
          </cell>
        </row>
        <row r="3390">
          <cell r="D3390">
            <v>1500</v>
          </cell>
          <cell r="F3390" t="str">
            <v>successful</v>
          </cell>
          <cell r="R3390" t="str">
            <v>plays</v>
          </cell>
          <cell r="U3390">
            <v>30</v>
          </cell>
          <cell r="V3390" t="str">
            <v>funded</v>
          </cell>
        </row>
        <row r="3391">
          <cell r="D3391">
            <v>10000</v>
          </cell>
          <cell r="F3391" t="str">
            <v>successful</v>
          </cell>
          <cell r="R3391" t="str">
            <v>plays</v>
          </cell>
          <cell r="U3391">
            <v>30</v>
          </cell>
          <cell r="V3391" t="str">
            <v>funded</v>
          </cell>
        </row>
        <row r="3392">
          <cell r="D3392">
            <v>1500</v>
          </cell>
          <cell r="F3392" t="str">
            <v>successful</v>
          </cell>
          <cell r="R3392" t="str">
            <v>plays</v>
          </cell>
          <cell r="U3392">
            <v>15</v>
          </cell>
          <cell r="V3392" t="str">
            <v>funded</v>
          </cell>
        </row>
        <row r="3393">
          <cell r="D3393">
            <v>500</v>
          </cell>
          <cell r="F3393" t="str">
            <v>successful</v>
          </cell>
          <cell r="R3393" t="str">
            <v>plays</v>
          </cell>
          <cell r="U3393">
            <v>29.390416666668898</v>
          </cell>
          <cell r="V3393" t="str">
            <v>funded</v>
          </cell>
        </row>
        <row r="3394">
          <cell r="D3394">
            <v>500</v>
          </cell>
          <cell r="F3394" t="str">
            <v>successful</v>
          </cell>
          <cell r="R3394" t="str">
            <v>plays</v>
          </cell>
          <cell r="U3394">
            <v>50</v>
          </cell>
          <cell r="V3394" t="str">
            <v>funded</v>
          </cell>
        </row>
        <row r="3395">
          <cell r="D3395">
            <v>1500</v>
          </cell>
          <cell r="F3395" t="str">
            <v>successful</v>
          </cell>
          <cell r="R3395" t="str">
            <v>plays</v>
          </cell>
          <cell r="U3395">
            <v>25.110300925924093</v>
          </cell>
          <cell r="V3395" t="str">
            <v>funded</v>
          </cell>
        </row>
        <row r="3396">
          <cell r="D3396">
            <v>550</v>
          </cell>
          <cell r="F3396" t="str">
            <v>successful</v>
          </cell>
          <cell r="R3396" t="str">
            <v>plays</v>
          </cell>
          <cell r="U3396">
            <v>30</v>
          </cell>
          <cell r="V3396" t="str">
            <v>funded</v>
          </cell>
        </row>
        <row r="3397">
          <cell r="D3397">
            <v>500</v>
          </cell>
          <cell r="F3397" t="str">
            <v>successful</v>
          </cell>
          <cell r="R3397" t="str">
            <v>plays</v>
          </cell>
          <cell r="U3397">
            <v>14.044629629628616</v>
          </cell>
          <cell r="V3397" t="str">
            <v>funded</v>
          </cell>
        </row>
        <row r="3398">
          <cell r="D3398">
            <v>1500</v>
          </cell>
          <cell r="F3398" t="str">
            <v>successful</v>
          </cell>
          <cell r="R3398" t="str">
            <v>plays</v>
          </cell>
          <cell r="U3398">
            <v>26.719340277784795</v>
          </cell>
          <cell r="V3398" t="str">
            <v>funded</v>
          </cell>
        </row>
        <row r="3399">
          <cell r="D3399">
            <v>250</v>
          </cell>
          <cell r="F3399" t="str">
            <v>successful</v>
          </cell>
          <cell r="R3399" t="str">
            <v>plays</v>
          </cell>
          <cell r="U3399">
            <v>40.438321759269456</v>
          </cell>
          <cell r="V3399" t="str">
            <v>funded</v>
          </cell>
        </row>
        <row r="3400">
          <cell r="D3400">
            <v>4000</v>
          </cell>
          <cell r="F3400" t="str">
            <v>successful</v>
          </cell>
          <cell r="R3400" t="str">
            <v>plays</v>
          </cell>
          <cell r="U3400">
            <v>22.956296296288201</v>
          </cell>
          <cell r="V3400" t="str">
            <v>funded</v>
          </cell>
        </row>
        <row r="3401">
          <cell r="D3401">
            <v>1200</v>
          </cell>
          <cell r="F3401" t="str">
            <v>successful</v>
          </cell>
          <cell r="R3401" t="str">
            <v>plays</v>
          </cell>
          <cell r="U3401">
            <v>30</v>
          </cell>
          <cell r="V3401" t="str">
            <v>funded</v>
          </cell>
        </row>
        <row r="3402">
          <cell r="D3402">
            <v>10000</v>
          </cell>
          <cell r="F3402" t="str">
            <v>successful</v>
          </cell>
          <cell r="R3402" t="str">
            <v>plays</v>
          </cell>
          <cell r="U3402">
            <v>45</v>
          </cell>
          <cell r="V3402" t="str">
            <v>funded</v>
          </cell>
        </row>
        <row r="3403">
          <cell r="D3403">
            <v>2900</v>
          </cell>
          <cell r="F3403" t="str">
            <v>successful</v>
          </cell>
          <cell r="R3403" t="str">
            <v>plays</v>
          </cell>
          <cell r="U3403">
            <v>30</v>
          </cell>
          <cell r="V3403" t="str">
            <v>funded</v>
          </cell>
        </row>
        <row r="3404">
          <cell r="D3404">
            <v>15000</v>
          </cell>
          <cell r="F3404" t="str">
            <v>successful</v>
          </cell>
          <cell r="R3404" t="str">
            <v>plays</v>
          </cell>
          <cell r="U3404">
            <v>29.486307870371093</v>
          </cell>
          <cell r="V3404" t="str">
            <v>funded</v>
          </cell>
        </row>
        <row r="3405">
          <cell r="D3405">
            <v>2000</v>
          </cell>
          <cell r="F3405" t="str">
            <v>successful</v>
          </cell>
          <cell r="R3405" t="str">
            <v>plays</v>
          </cell>
          <cell r="U3405">
            <v>30</v>
          </cell>
          <cell r="V3405" t="str">
            <v>funded</v>
          </cell>
        </row>
        <row r="3406">
          <cell r="D3406">
            <v>500</v>
          </cell>
          <cell r="F3406" t="str">
            <v>successful</v>
          </cell>
          <cell r="R3406" t="str">
            <v>plays</v>
          </cell>
          <cell r="U3406">
            <v>20</v>
          </cell>
          <cell r="V3406" t="str">
            <v>funded</v>
          </cell>
        </row>
        <row r="3407">
          <cell r="D3407">
            <v>350</v>
          </cell>
          <cell r="F3407" t="str">
            <v>successful</v>
          </cell>
          <cell r="R3407" t="str">
            <v>plays</v>
          </cell>
          <cell r="U3407">
            <v>20.982106481475057</v>
          </cell>
          <cell r="V3407" t="str">
            <v>funded</v>
          </cell>
        </row>
        <row r="3408">
          <cell r="D3408">
            <v>10000</v>
          </cell>
          <cell r="F3408" t="str">
            <v>successful</v>
          </cell>
          <cell r="R3408" t="str">
            <v>plays</v>
          </cell>
          <cell r="U3408">
            <v>45</v>
          </cell>
          <cell r="V3408" t="str">
            <v>funded</v>
          </cell>
        </row>
        <row r="3409">
          <cell r="D3409">
            <v>2000</v>
          </cell>
          <cell r="F3409" t="str">
            <v>successful</v>
          </cell>
          <cell r="R3409" t="str">
            <v>plays</v>
          </cell>
          <cell r="U3409">
            <v>30</v>
          </cell>
          <cell r="V3409" t="str">
            <v>funded</v>
          </cell>
        </row>
        <row r="3410">
          <cell r="D3410">
            <v>500</v>
          </cell>
          <cell r="F3410" t="str">
            <v>successful</v>
          </cell>
          <cell r="R3410" t="str">
            <v>plays</v>
          </cell>
          <cell r="U3410">
            <v>30</v>
          </cell>
          <cell r="V3410" t="str">
            <v>funded</v>
          </cell>
        </row>
        <row r="3411">
          <cell r="D3411">
            <v>500</v>
          </cell>
          <cell r="F3411" t="str">
            <v>successful</v>
          </cell>
          <cell r="R3411" t="str">
            <v>plays</v>
          </cell>
          <cell r="U3411">
            <v>38.059282407397404</v>
          </cell>
          <cell r="V3411" t="str">
            <v>funded</v>
          </cell>
        </row>
        <row r="3412">
          <cell r="D3412">
            <v>3000</v>
          </cell>
          <cell r="F3412" t="str">
            <v>successful</v>
          </cell>
          <cell r="R3412" t="str">
            <v>plays</v>
          </cell>
          <cell r="U3412">
            <v>27.250115740745969</v>
          </cell>
          <cell r="V3412" t="str">
            <v>funded</v>
          </cell>
        </row>
        <row r="3413">
          <cell r="D3413">
            <v>15000</v>
          </cell>
          <cell r="F3413" t="str">
            <v>successful</v>
          </cell>
          <cell r="R3413" t="str">
            <v>plays</v>
          </cell>
          <cell r="U3413">
            <v>20</v>
          </cell>
          <cell r="V3413" t="str">
            <v>funded</v>
          </cell>
        </row>
        <row r="3414">
          <cell r="D3414">
            <v>3000</v>
          </cell>
          <cell r="F3414" t="str">
            <v>successful</v>
          </cell>
          <cell r="R3414" t="str">
            <v>plays</v>
          </cell>
          <cell r="U3414">
            <v>30</v>
          </cell>
          <cell r="V3414" t="str">
            <v>funded</v>
          </cell>
        </row>
        <row r="3415">
          <cell r="D3415">
            <v>500</v>
          </cell>
          <cell r="F3415" t="str">
            <v>successful</v>
          </cell>
          <cell r="R3415" t="str">
            <v>plays</v>
          </cell>
          <cell r="U3415">
            <v>9.4745601851827814</v>
          </cell>
          <cell r="V3415" t="str">
            <v>funded</v>
          </cell>
        </row>
        <row r="3416">
          <cell r="D3416">
            <v>3000</v>
          </cell>
          <cell r="F3416" t="str">
            <v>successful</v>
          </cell>
          <cell r="R3416" t="str">
            <v>plays</v>
          </cell>
          <cell r="U3416">
            <v>29.500173611108039</v>
          </cell>
          <cell r="V3416" t="str">
            <v>funded</v>
          </cell>
        </row>
        <row r="3417">
          <cell r="D3417">
            <v>200</v>
          </cell>
          <cell r="F3417" t="str">
            <v>successful</v>
          </cell>
          <cell r="R3417" t="str">
            <v>plays</v>
          </cell>
          <cell r="U3417">
            <v>10.835000000006403</v>
          </cell>
          <cell r="V3417" t="str">
            <v>funded</v>
          </cell>
        </row>
        <row r="3418">
          <cell r="D3418">
            <v>4000</v>
          </cell>
          <cell r="F3418" t="str">
            <v>successful</v>
          </cell>
          <cell r="R3418" t="str">
            <v>plays</v>
          </cell>
          <cell r="U3418">
            <v>28.358275462960592</v>
          </cell>
          <cell r="V3418" t="str">
            <v>funded</v>
          </cell>
        </row>
        <row r="3419">
          <cell r="D3419">
            <v>1700</v>
          </cell>
          <cell r="F3419" t="str">
            <v>successful</v>
          </cell>
          <cell r="R3419" t="str">
            <v>plays</v>
          </cell>
          <cell r="U3419">
            <v>43.116111111114151</v>
          </cell>
          <cell r="V3419" t="str">
            <v>funded</v>
          </cell>
        </row>
        <row r="3420">
          <cell r="D3420">
            <v>4000</v>
          </cell>
          <cell r="F3420" t="str">
            <v>successful</v>
          </cell>
          <cell r="R3420" t="str">
            <v>plays</v>
          </cell>
          <cell r="U3420">
            <v>30</v>
          </cell>
          <cell r="V3420" t="str">
            <v>funded</v>
          </cell>
        </row>
        <row r="3421">
          <cell r="D3421">
            <v>2750</v>
          </cell>
          <cell r="F3421" t="str">
            <v>successful</v>
          </cell>
          <cell r="R3421" t="str">
            <v>plays</v>
          </cell>
          <cell r="U3421">
            <v>18.074247685181035</v>
          </cell>
          <cell r="V3421" t="str">
            <v>funded</v>
          </cell>
        </row>
        <row r="3422">
          <cell r="D3422">
            <v>700</v>
          </cell>
          <cell r="F3422" t="str">
            <v>successful</v>
          </cell>
          <cell r="R3422" t="str">
            <v>plays</v>
          </cell>
          <cell r="U3422">
            <v>8.9096990740727051</v>
          </cell>
          <cell r="V3422" t="str">
            <v>funded</v>
          </cell>
        </row>
        <row r="3423">
          <cell r="D3423">
            <v>10000</v>
          </cell>
          <cell r="F3423" t="str">
            <v>successful</v>
          </cell>
          <cell r="R3423" t="str">
            <v>plays</v>
          </cell>
          <cell r="U3423">
            <v>30</v>
          </cell>
          <cell r="V3423" t="str">
            <v>funded</v>
          </cell>
        </row>
        <row r="3424">
          <cell r="D3424">
            <v>3000</v>
          </cell>
          <cell r="F3424" t="str">
            <v>successful</v>
          </cell>
          <cell r="R3424" t="str">
            <v>plays</v>
          </cell>
          <cell r="U3424">
            <v>28.437777777777228</v>
          </cell>
          <cell r="V3424" t="str">
            <v>funded</v>
          </cell>
        </row>
        <row r="3425">
          <cell r="D3425">
            <v>250</v>
          </cell>
          <cell r="F3425" t="str">
            <v>successful</v>
          </cell>
          <cell r="R3425" t="str">
            <v>plays</v>
          </cell>
          <cell r="U3425">
            <v>30</v>
          </cell>
          <cell r="V3425" t="str">
            <v>funded</v>
          </cell>
        </row>
        <row r="3426">
          <cell r="D3426">
            <v>6000</v>
          </cell>
          <cell r="F3426" t="str">
            <v>successful</v>
          </cell>
          <cell r="R3426" t="str">
            <v>plays</v>
          </cell>
          <cell r="U3426">
            <v>21.614074074081145</v>
          </cell>
          <cell r="V3426" t="str">
            <v>funded</v>
          </cell>
        </row>
        <row r="3427">
          <cell r="D3427">
            <v>30000</v>
          </cell>
          <cell r="F3427" t="str">
            <v>successful</v>
          </cell>
          <cell r="R3427" t="str">
            <v>plays</v>
          </cell>
          <cell r="U3427">
            <v>32</v>
          </cell>
          <cell r="V3427" t="str">
            <v>funded</v>
          </cell>
        </row>
        <row r="3428">
          <cell r="D3428">
            <v>3750</v>
          </cell>
          <cell r="F3428" t="str">
            <v>successful</v>
          </cell>
          <cell r="R3428" t="str">
            <v>plays</v>
          </cell>
          <cell r="U3428">
            <v>19.026585648149194</v>
          </cell>
          <cell r="V3428" t="str">
            <v>funded</v>
          </cell>
        </row>
        <row r="3429">
          <cell r="D3429">
            <v>1500</v>
          </cell>
          <cell r="F3429" t="str">
            <v>successful</v>
          </cell>
          <cell r="R3429" t="str">
            <v>plays</v>
          </cell>
          <cell r="U3429">
            <v>30</v>
          </cell>
          <cell r="V3429" t="str">
            <v>funded</v>
          </cell>
        </row>
        <row r="3430">
          <cell r="D3430">
            <v>2000</v>
          </cell>
          <cell r="F3430" t="str">
            <v>successful</v>
          </cell>
          <cell r="R3430" t="str">
            <v>plays</v>
          </cell>
          <cell r="U3430">
            <v>24.987881944442051</v>
          </cell>
          <cell r="V3430" t="str">
            <v>funded</v>
          </cell>
        </row>
        <row r="3431">
          <cell r="D3431">
            <v>150</v>
          </cell>
          <cell r="F3431" t="str">
            <v>successful</v>
          </cell>
          <cell r="R3431" t="str">
            <v>plays</v>
          </cell>
          <cell r="U3431">
            <v>14</v>
          </cell>
          <cell r="V3431" t="str">
            <v>funded</v>
          </cell>
        </row>
        <row r="3432">
          <cell r="D3432">
            <v>2000</v>
          </cell>
          <cell r="F3432" t="str">
            <v>successful</v>
          </cell>
          <cell r="R3432" t="str">
            <v>plays</v>
          </cell>
          <cell r="U3432">
            <v>30</v>
          </cell>
          <cell r="V3432" t="str">
            <v>funded</v>
          </cell>
        </row>
        <row r="3433">
          <cell r="D3433">
            <v>2000</v>
          </cell>
          <cell r="F3433" t="str">
            <v>successful</v>
          </cell>
          <cell r="R3433" t="str">
            <v>plays</v>
          </cell>
          <cell r="U3433">
            <v>30</v>
          </cell>
          <cell r="V3433" t="str">
            <v>funded</v>
          </cell>
        </row>
        <row r="3434">
          <cell r="D3434">
            <v>2000</v>
          </cell>
          <cell r="F3434" t="str">
            <v>successful</v>
          </cell>
          <cell r="R3434" t="str">
            <v>plays</v>
          </cell>
          <cell r="U3434">
            <v>25.335486111114733</v>
          </cell>
          <cell r="V3434" t="str">
            <v>funded</v>
          </cell>
        </row>
        <row r="3435">
          <cell r="D3435">
            <v>9500</v>
          </cell>
          <cell r="F3435" t="str">
            <v>successful</v>
          </cell>
          <cell r="R3435" t="str">
            <v>plays</v>
          </cell>
          <cell r="U3435">
            <v>31.061863425922638</v>
          </cell>
          <cell r="V3435" t="str">
            <v>funded</v>
          </cell>
        </row>
        <row r="3436">
          <cell r="D3436">
            <v>10000</v>
          </cell>
          <cell r="F3436" t="str">
            <v>successful</v>
          </cell>
          <cell r="R3436" t="str">
            <v>plays</v>
          </cell>
          <cell r="U3436">
            <v>30</v>
          </cell>
          <cell r="V3436" t="str">
            <v>funded</v>
          </cell>
        </row>
        <row r="3437">
          <cell r="D3437">
            <v>1000</v>
          </cell>
          <cell r="F3437" t="str">
            <v>successful</v>
          </cell>
          <cell r="R3437" t="str">
            <v>plays</v>
          </cell>
          <cell r="U3437">
            <v>16.508182870369637</v>
          </cell>
          <cell r="V3437" t="str">
            <v>funded</v>
          </cell>
        </row>
        <row r="3438">
          <cell r="D3438">
            <v>5000</v>
          </cell>
          <cell r="F3438" t="str">
            <v>successful</v>
          </cell>
          <cell r="R3438" t="str">
            <v>plays</v>
          </cell>
          <cell r="U3438">
            <v>21.144525462965248</v>
          </cell>
          <cell r="V3438" t="str">
            <v>funded</v>
          </cell>
        </row>
        <row r="3439">
          <cell r="D3439">
            <v>3000</v>
          </cell>
          <cell r="F3439" t="str">
            <v>successful</v>
          </cell>
          <cell r="R3439" t="str">
            <v>plays</v>
          </cell>
          <cell r="U3439">
            <v>30</v>
          </cell>
          <cell r="V3439" t="str">
            <v>funded</v>
          </cell>
        </row>
        <row r="3440">
          <cell r="D3440">
            <v>2500</v>
          </cell>
          <cell r="F3440" t="str">
            <v>successful</v>
          </cell>
          <cell r="R3440" t="str">
            <v>plays</v>
          </cell>
          <cell r="U3440">
            <v>25.94714120370918</v>
          </cell>
          <cell r="V3440" t="str">
            <v>funded</v>
          </cell>
        </row>
        <row r="3441">
          <cell r="D3441">
            <v>1200</v>
          </cell>
          <cell r="F3441" t="str">
            <v>successful</v>
          </cell>
          <cell r="R3441" t="str">
            <v>plays</v>
          </cell>
          <cell r="U3441">
            <v>13.296412037037953</v>
          </cell>
          <cell r="V3441" t="str">
            <v>funded</v>
          </cell>
        </row>
        <row r="3442">
          <cell r="D3442">
            <v>5000</v>
          </cell>
          <cell r="F3442" t="str">
            <v>successful</v>
          </cell>
          <cell r="R3442" t="str">
            <v>plays</v>
          </cell>
          <cell r="U3442">
            <v>22.554074074076198</v>
          </cell>
          <cell r="V3442" t="str">
            <v>funded</v>
          </cell>
        </row>
        <row r="3443">
          <cell r="D3443">
            <v>2500</v>
          </cell>
          <cell r="F3443" t="str">
            <v>successful</v>
          </cell>
          <cell r="R3443" t="str">
            <v>plays</v>
          </cell>
          <cell r="U3443">
            <v>27.415497685185983</v>
          </cell>
          <cell r="V3443" t="str">
            <v>funded</v>
          </cell>
        </row>
        <row r="3444">
          <cell r="D3444">
            <v>250</v>
          </cell>
          <cell r="F3444" t="str">
            <v>successful</v>
          </cell>
          <cell r="R3444" t="str">
            <v>plays</v>
          </cell>
          <cell r="U3444">
            <v>30</v>
          </cell>
          <cell r="V3444" t="str">
            <v>funded</v>
          </cell>
        </row>
        <row r="3445">
          <cell r="D3445">
            <v>1000</v>
          </cell>
          <cell r="F3445" t="str">
            <v>successful</v>
          </cell>
          <cell r="R3445" t="str">
            <v>plays</v>
          </cell>
          <cell r="U3445">
            <v>30</v>
          </cell>
          <cell r="V3445" t="str">
            <v>funded</v>
          </cell>
        </row>
        <row r="3446">
          <cell r="D3446">
            <v>300</v>
          </cell>
          <cell r="F3446" t="str">
            <v>successful</v>
          </cell>
          <cell r="R3446" t="str">
            <v>plays</v>
          </cell>
          <cell r="U3446">
            <v>8.2911342592633446</v>
          </cell>
          <cell r="V3446" t="str">
            <v>funded</v>
          </cell>
        </row>
        <row r="3447">
          <cell r="D3447">
            <v>2000</v>
          </cell>
          <cell r="F3447" t="str">
            <v>successful</v>
          </cell>
          <cell r="R3447" t="str">
            <v>plays</v>
          </cell>
          <cell r="U3447">
            <v>28</v>
          </cell>
          <cell r="V3447" t="str">
            <v>funded</v>
          </cell>
        </row>
        <row r="3448">
          <cell r="D3448">
            <v>1000</v>
          </cell>
          <cell r="F3448" t="str">
            <v>successful</v>
          </cell>
          <cell r="R3448" t="str">
            <v>plays</v>
          </cell>
          <cell r="U3448">
            <v>23.681423611109494</v>
          </cell>
          <cell r="V3448" t="str">
            <v>funded</v>
          </cell>
        </row>
        <row r="3449">
          <cell r="D3449">
            <v>1000</v>
          </cell>
          <cell r="F3449" t="str">
            <v>successful</v>
          </cell>
          <cell r="R3449" t="str">
            <v>plays</v>
          </cell>
          <cell r="U3449">
            <v>44.958333333328483</v>
          </cell>
          <cell r="V3449" t="str">
            <v>funded</v>
          </cell>
        </row>
        <row r="3450">
          <cell r="D3450">
            <v>2100</v>
          </cell>
          <cell r="F3450" t="str">
            <v>successful</v>
          </cell>
          <cell r="R3450" t="str">
            <v>plays</v>
          </cell>
          <cell r="U3450">
            <v>30</v>
          </cell>
          <cell r="V3450" t="str">
            <v>funded</v>
          </cell>
        </row>
        <row r="3451">
          <cell r="D3451">
            <v>800</v>
          </cell>
          <cell r="F3451" t="str">
            <v>successful</v>
          </cell>
          <cell r="R3451" t="str">
            <v>plays</v>
          </cell>
          <cell r="U3451">
            <v>28.114143518527271</v>
          </cell>
          <cell r="V3451" t="str">
            <v>funded</v>
          </cell>
        </row>
        <row r="3452">
          <cell r="D3452">
            <v>500</v>
          </cell>
          <cell r="F3452" t="str">
            <v>successful</v>
          </cell>
          <cell r="R3452" t="str">
            <v>plays</v>
          </cell>
          <cell r="U3452">
            <v>59.958333333328483</v>
          </cell>
          <cell r="V3452" t="str">
            <v>funded</v>
          </cell>
        </row>
        <row r="3453">
          <cell r="D3453">
            <v>650</v>
          </cell>
          <cell r="F3453" t="str">
            <v>successful</v>
          </cell>
          <cell r="R3453" t="str">
            <v>plays</v>
          </cell>
          <cell r="U3453">
            <v>27</v>
          </cell>
          <cell r="V3453" t="str">
            <v>funded</v>
          </cell>
        </row>
        <row r="3454">
          <cell r="D3454">
            <v>1000</v>
          </cell>
          <cell r="F3454" t="str">
            <v>successful</v>
          </cell>
          <cell r="R3454" t="str">
            <v>plays</v>
          </cell>
          <cell r="U3454">
            <v>22.526782407410792</v>
          </cell>
          <cell r="V3454" t="str">
            <v>funded</v>
          </cell>
        </row>
        <row r="3455">
          <cell r="D3455">
            <v>300</v>
          </cell>
          <cell r="F3455" t="str">
            <v>successful</v>
          </cell>
          <cell r="R3455" t="str">
            <v>plays</v>
          </cell>
          <cell r="U3455">
            <v>60</v>
          </cell>
          <cell r="V3455" t="str">
            <v>funded</v>
          </cell>
        </row>
        <row r="3456">
          <cell r="D3456">
            <v>700</v>
          </cell>
          <cell r="F3456" t="str">
            <v>successful</v>
          </cell>
          <cell r="R3456" t="str">
            <v>plays</v>
          </cell>
          <cell r="U3456">
            <v>30</v>
          </cell>
          <cell r="V3456" t="str">
            <v>funded</v>
          </cell>
        </row>
        <row r="3457">
          <cell r="D3457">
            <v>10000</v>
          </cell>
          <cell r="F3457" t="str">
            <v>successful</v>
          </cell>
          <cell r="R3457" t="str">
            <v>plays</v>
          </cell>
          <cell r="U3457">
            <v>30</v>
          </cell>
          <cell r="V3457" t="str">
            <v>funded</v>
          </cell>
        </row>
        <row r="3458">
          <cell r="D3458">
            <v>3000</v>
          </cell>
          <cell r="F3458" t="str">
            <v>successful</v>
          </cell>
          <cell r="R3458" t="str">
            <v>plays</v>
          </cell>
          <cell r="U3458">
            <v>31.085335648152977</v>
          </cell>
          <cell r="V3458" t="str">
            <v>funded</v>
          </cell>
        </row>
        <row r="3459">
          <cell r="D3459">
            <v>2000</v>
          </cell>
          <cell r="F3459" t="str">
            <v>successful</v>
          </cell>
          <cell r="R3459" t="str">
            <v>plays</v>
          </cell>
          <cell r="U3459">
            <v>30.542627314811398</v>
          </cell>
          <cell r="V3459" t="str">
            <v>funded</v>
          </cell>
        </row>
        <row r="3460">
          <cell r="D3460">
            <v>978</v>
          </cell>
          <cell r="F3460" t="str">
            <v>successful</v>
          </cell>
          <cell r="R3460" t="str">
            <v>plays</v>
          </cell>
          <cell r="U3460">
            <v>26.982835648152104</v>
          </cell>
          <cell r="V3460" t="str">
            <v>funded</v>
          </cell>
        </row>
        <row r="3461">
          <cell r="D3461">
            <v>500</v>
          </cell>
          <cell r="F3461" t="str">
            <v>successful</v>
          </cell>
          <cell r="R3461" t="str">
            <v>plays</v>
          </cell>
          <cell r="U3461">
            <v>30</v>
          </cell>
          <cell r="V3461" t="str">
            <v>funded</v>
          </cell>
        </row>
        <row r="3462">
          <cell r="D3462">
            <v>500</v>
          </cell>
          <cell r="F3462" t="str">
            <v>successful</v>
          </cell>
          <cell r="R3462" t="str">
            <v>plays</v>
          </cell>
          <cell r="U3462">
            <v>14</v>
          </cell>
          <cell r="V3462" t="str">
            <v>funded</v>
          </cell>
        </row>
        <row r="3463">
          <cell r="D3463">
            <v>500</v>
          </cell>
          <cell r="F3463" t="str">
            <v>successful</v>
          </cell>
          <cell r="R3463" t="str">
            <v>plays</v>
          </cell>
          <cell r="U3463">
            <v>28.492141203707433</v>
          </cell>
          <cell r="V3463" t="str">
            <v>funded</v>
          </cell>
        </row>
        <row r="3464">
          <cell r="D3464">
            <v>250</v>
          </cell>
          <cell r="F3464" t="str">
            <v>successful</v>
          </cell>
          <cell r="R3464" t="str">
            <v>plays</v>
          </cell>
          <cell r="U3464">
            <v>15.851527777776937</v>
          </cell>
          <cell r="V3464" t="str">
            <v>funded</v>
          </cell>
        </row>
        <row r="3465">
          <cell r="D3465">
            <v>10000</v>
          </cell>
          <cell r="F3465" t="str">
            <v>successful</v>
          </cell>
          <cell r="R3465" t="str">
            <v>plays</v>
          </cell>
          <cell r="U3465">
            <v>41.247164351851097</v>
          </cell>
          <cell r="V3465" t="str">
            <v>funded</v>
          </cell>
        </row>
        <row r="3466">
          <cell r="D3466">
            <v>5000</v>
          </cell>
          <cell r="F3466" t="str">
            <v>successful</v>
          </cell>
          <cell r="R3466" t="str">
            <v>plays</v>
          </cell>
          <cell r="U3466">
            <v>30</v>
          </cell>
          <cell r="V3466" t="str">
            <v>funded</v>
          </cell>
        </row>
        <row r="3467">
          <cell r="D3467">
            <v>2000</v>
          </cell>
          <cell r="F3467" t="str">
            <v>successful</v>
          </cell>
          <cell r="R3467" t="str">
            <v>plays</v>
          </cell>
          <cell r="U3467">
            <v>25.040833333339833</v>
          </cell>
          <cell r="V3467" t="str">
            <v>funded</v>
          </cell>
        </row>
        <row r="3468">
          <cell r="D3468">
            <v>3500</v>
          </cell>
          <cell r="F3468" t="str">
            <v>successful</v>
          </cell>
          <cell r="R3468" t="str">
            <v>plays</v>
          </cell>
          <cell r="U3468">
            <v>59.958333333335759</v>
          </cell>
          <cell r="V3468" t="str">
            <v>funded</v>
          </cell>
        </row>
        <row r="3469">
          <cell r="D3469">
            <v>3000</v>
          </cell>
          <cell r="F3469" t="str">
            <v>successful</v>
          </cell>
          <cell r="R3469" t="str">
            <v>plays</v>
          </cell>
          <cell r="U3469">
            <v>29.958333333343035</v>
          </cell>
          <cell r="V3469" t="str">
            <v>funded</v>
          </cell>
        </row>
        <row r="3470">
          <cell r="D3470">
            <v>10000</v>
          </cell>
          <cell r="F3470" t="str">
            <v>successful</v>
          </cell>
          <cell r="R3470" t="str">
            <v>plays</v>
          </cell>
          <cell r="U3470">
            <v>28.359618055561441</v>
          </cell>
          <cell r="V3470" t="str">
            <v>funded</v>
          </cell>
        </row>
        <row r="3471">
          <cell r="D3471">
            <v>2800</v>
          </cell>
          <cell r="F3471" t="str">
            <v>successful</v>
          </cell>
          <cell r="R3471" t="str">
            <v>plays</v>
          </cell>
          <cell r="U3471">
            <v>30</v>
          </cell>
          <cell r="V3471" t="str">
            <v>funded</v>
          </cell>
        </row>
        <row r="3472">
          <cell r="D3472">
            <v>250</v>
          </cell>
          <cell r="F3472" t="str">
            <v>successful</v>
          </cell>
          <cell r="R3472" t="str">
            <v>plays</v>
          </cell>
          <cell r="U3472">
            <v>37.879375000004075</v>
          </cell>
          <cell r="V3472" t="str">
            <v>funded</v>
          </cell>
        </row>
        <row r="3473">
          <cell r="D3473">
            <v>500</v>
          </cell>
          <cell r="F3473" t="str">
            <v>successful</v>
          </cell>
          <cell r="R3473" t="str">
            <v>plays</v>
          </cell>
          <cell r="U3473">
            <v>41.01284722222772</v>
          </cell>
          <cell r="V3473" t="str">
            <v>funded</v>
          </cell>
        </row>
        <row r="3474">
          <cell r="D3474">
            <v>2000</v>
          </cell>
          <cell r="F3474" t="str">
            <v>successful</v>
          </cell>
          <cell r="R3474" t="str">
            <v>plays</v>
          </cell>
          <cell r="U3474">
            <v>21.078807870369928</v>
          </cell>
          <cell r="V3474" t="str">
            <v>funded</v>
          </cell>
        </row>
        <row r="3475">
          <cell r="D3475">
            <v>4900</v>
          </cell>
          <cell r="F3475" t="str">
            <v>successful</v>
          </cell>
          <cell r="R3475" t="str">
            <v>plays</v>
          </cell>
          <cell r="U3475">
            <v>21.017638888886722</v>
          </cell>
          <cell r="V3475" t="str">
            <v>funded</v>
          </cell>
        </row>
        <row r="3476">
          <cell r="D3476">
            <v>2000</v>
          </cell>
          <cell r="F3476" t="str">
            <v>successful</v>
          </cell>
          <cell r="R3476" t="str">
            <v>plays</v>
          </cell>
          <cell r="U3476">
            <v>30</v>
          </cell>
          <cell r="V3476" t="str">
            <v>funded</v>
          </cell>
        </row>
        <row r="3477">
          <cell r="D3477">
            <v>300</v>
          </cell>
          <cell r="F3477" t="str">
            <v>successful</v>
          </cell>
          <cell r="R3477" t="str">
            <v>plays</v>
          </cell>
          <cell r="U3477">
            <v>27.119166666670935</v>
          </cell>
          <cell r="V3477" t="str">
            <v>funded</v>
          </cell>
        </row>
        <row r="3478">
          <cell r="D3478">
            <v>300</v>
          </cell>
          <cell r="F3478" t="str">
            <v>successful</v>
          </cell>
          <cell r="R3478" t="str">
            <v>plays</v>
          </cell>
          <cell r="U3478">
            <v>17.845023148147448</v>
          </cell>
          <cell r="V3478" t="str">
            <v>funded</v>
          </cell>
        </row>
        <row r="3479">
          <cell r="D3479">
            <v>1800</v>
          </cell>
          <cell r="F3479" t="str">
            <v>successful</v>
          </cell>
          <cell r="R3479" t="str">
            <v>plays</v>
          </cell>
          <cell r="U3479">
            <v>12.388391203705396</v>
          </cell>
          <cell r="V3479" t="str">
            <v>funded</v>
          </cell>
        </row>
        <row r="3480">
          <cell r="D3480">
            <v>2000</v>
          </cell>
          <cell r="F3480" t="str">
            <v>successful</v>
          </cell>
          <cell r="R3480" t="str">
            <v>plays</v>
          </cell>
          <cell r="U3480">
            <v>25.958078703697538</v>
          </cell>
          <cell r="V3480" t="str">
            <v>funded</v>
          </cell>
        </row>
        <row r="3481">
          <cell r="D3481">
            <v>1500</v>
          </cell>
          <cell r="F3481" t="str">
            <v>successful</v>
          </cell>
          <cell r="R3481" t="str">
            <v>plays</v>
          </cell>
          <cell r="U3481">
            <v>30</v>
          </cell>
          <cell r="V3481" t="str">
            <v>funded</v>
          </cell>
        </row>
        <row r="3482">
          <cell r="D3482">
            <v>1500</v>
          </cell>
          <cell r="F3482" t="str">
            <v>successful</v>
          </cell>
          <cell r="R3482" t="str">
            <v>plays</v>
          </cell>
          <cell r="U3482">
            <v>24.557557870371966</v>
          </cell>
          <cell r="V3482" t="str">
            <v>funded</v>
          </cell>
        </row>
        <row r="3483">
          <cell r="D3483">
            <v>10000</v>
          </cell>
          <cell r="F3483" t="str">
            <v>successful</v>
          </cell>
          <cell r="R3483" t="str">
            <v>plays</v>
          </cell>
          <cell r="U3483">
            <v>17</v>
          </cell>
          <cell r="V3483" t="str">
            <v>funded</v>
          </cell>
        </row>
        <row r="3484">
          <cell r="D3484">
            <v>3000</v>
          </cell>
          <cell r="F3484" t="str">
            <v>successful</v>
          </cell>
          <cell r="R3484" t="str">
            <v>plays</v>
          </cell>
          <cell r="U3484">
            <v>30</v>
          </cell>
          <cell r="V3484" t="str">
            <v>funded</v>
          </cell>
        </row>
        <row r="3485">
          <cell r="D3485">
            <v>3350</v>
          </cell>
          <cell r="F3485" t="str">
            <v>successful</v>
          </cell>
          <cell r="R3485" t="str">
            <v>plays</v>
          </cell>
          <cell r="U3485">
            <v>30</v>
          </cell>
          <cell r="V3485" t="str">
            <v>funded</v>
          </cell>
        </row>
        <row r="3486">
          <cell r="D3486">
            <v>2500</v>
          </cell>
          <cell r="F3486" t="str">
            <v>successful</v>
          </cell>
          <cell r="R3486" t="str">
            <v>plays</v>
          </cell>
          <cell r="U3486">
            <v>30</v>
          </cell>
          <cell r="V3486" t="str">
            <v>funded</v>
          </cell>
        </row>
        <row r="3487">
          <cell r="D3487">
            <v>1650</v>
          </cell>
          <cell r="F3487" t="str">
            <v>successful</v>
          </cell>
          <cell r="R3487" t="str">
            <v>plays</v>
          </cell>
          <cell r="U3487">
            <v>30</v>
          </cell>
          <cell r="V3487" t="str">
            <v>funded</v>
          </cell>
        </row>
        <row r="3488">
          <cell r="D3488">
            <v>3000</v>
          </cell>
          <cell r="F3488" t="str">
            <v>successful</v>
          </cell>
          <cell r="R3488" t="str">
            <v>plays</v>
          </cell>
          <cell r="U3488">
            <v>31.415960648155306</v>
          </cell>
          <cell r="V3488" t="str">
            <v>funded</v>
          </cell>
        </row>
        <row r="3489">
          <cell r="D3489">
            <v>2000</v>
          </cell>
          <cell r="F3489" t="str">
            <v>successful</v>
          </cell>
          <cell r="R3489" t="str">
            <v>plays</v>
          </cell>
          <cell r="U3489">
            <v>30</v>
          </cell>
          <cell r="V3489" t="str">
            <v>funded</v>
          </cell>
        </row>
        <row r="3490">
          <cell r="D3490">
            <v>3000</v>
          </cell>
          <cell r="F3490" t="str">
            <v>successful</v>
          </cell>
          <cell r="R3490" t="str">
            <v>plays</v>
          </cell>
          <cell r="U3490">
            <v>23.898611111115315</v>
          </cell>
          <cell r="V3490" t="str">
            <v>funded</v>
          </cell>
        </row>
        <row r="3491">
          <cell r="D3491">
            <v>5000</v>
          </cell>
          <cell r="F3491" t="str">
            <v>successful</v>
          </cell>
          <cell r="R3491" t="str">
            <v>plays</v>
          </cell>
          <cell r="U3491">
            <v>30.239224537035625</v>
          </cell>
          <cell r="V3491" t="str">
            <v>funded</v>
          </cell>
        </row>
        <row r="3492">
          <cell r="D3492">
            <v>1000</v>
          </cell>
          <cell r="F3492" t="str">
            <v>successful</v>
          </cell>
          <cell r="R3492" t="str">
            <v>plays</v>
          </cell>
          <cell r="U3492">
            <v>30</v>
          </cell>
          <cell r="V3492" t="str">
            <v>funded</v>
          </cell>
        </row>
        <row r="3493">
          <cell r="D3493">
            <v>500</v>
          </cell>
          <cell r="F3493" t="str">
            <v>successful</v>
          </cell>
          <cell r="R3493" t="str">
            <v>plays</v>
          </cell>
          <cell r="U3493">
            <v>21</v>
          </cell>
          <cell r="V3493" t="str">
            <v>funded</v>
          </cell>
        </row>
        <row r="3494">
          <cell r="D3494">
            <v>3800</v>
          </cell>
          <cell r="F3494" t="str">
            <v>successful</v>
          </cell>
          <cell r="R3494" t="str">
            <v>plays</v>
          </cell>
          <cell r="U3494">
            <v>35</v>
          </cell>
          <cell r="V3494" t="str">
            <v>funded</v>
          </cell>
        </row>
        <row r="3495">
          <cell r="D3495">
            <v>1500</v>
          </cell>
          <cell r="F3495" t="str">
            <v>successful</v>
          </cell>
          <cell r="R3495" t="str">
            <v>plays</v>
          </cell>
          <cell r="U3495">
            <v>19.349814814813726</v>
          </cell>
          <cell r="V3495" t="str">
            <v>funded</v>
          </cell>
        </row>
        <row r="3496">
          <cell r="D3496">
            <v>400</v>
          </cell>
          <cell r="F3496" t="str">
            <v>successful</v>
          </cell>
          <cell r="R3496" t="str">
            <v>plays</v>
          </cell>
          <cell r="U3496">
            <v>11.035011574072996</v>
          </cell>
          <cell r="V3496" t="str">
            <v>funded</v>
          </cell>
        </row>
        <row r="3497">
          <cell r="D3497">
            <v>5000</v>
          </cell>
          <cell r="F3497" t="str">
            <v>successful</v>
          </cell>
          <cell r="R3497" t="str">
            <v>plays</v>
          </cell>
          <cell r="U3497">
            <v>28.957997685181908</v>
          </cell>
          <cell r="V3497" t="str">
            <v>funded</v>
          </cell>
        </row>
        <row r="3498">
          <cell r="D3498">
            <v>3000</v>
          </cell>
          <cell r="F3498" t="str">
            <v>successful</v>
          </cell>
          <cell r="R3498" t="str">
            <v>plays</v>
          </cell>
          <cell r="U3498">
            <v>40</v>
          </cell>
          <cell r="V3498" t="str">
            <v>funded</v>
          </cell>
        </row>
        <row r="3499">
          <cell r="D3499">
            <v>1551</v>
          </cell>
          <cell r="F3499" t="str">
            <v>successful</v>
          </cell>
          <cell r="R3499" t="str">
            <v>plays</v>
          </cell>
          <cell r="U3499">
            <v>12.174722222232958</v>
          </cell>
          <cell r="V3499" t="str">
            <v>funded</v>
          </cell>
        </row>
        <row r="3500">
          <cell r="D3500">
            <v>1650</v>
          </cell>
          <cell r="F3500" t="str">
            <v>successful</v>
          </cell>
          <cell r="R3500" t="str">
            <v>plays</v>
          </cell>
          <cell r="U3500">
            <v>59.746944444443216</v>
          </cell>
          <cell r="V3500" t="str">
            <v>funded</v>
          </cell>
        </row>
        <row r="3501">
          <cell r="D3501">
            <v>2000</v>
          </cell>
          <cell r="F3501" t="str">
            <v>successful</v>
          </cell>
          <cell r="R3501" t="str">
            <v>plays</v>
          </cell>
          <cell r="U3501">
            <v>54.254803240743058</v>
          </cell>
          <cell r="V3501" t="str">
            <v>funded</v>
          </cell>
        </row>
        <row r="3502">
          <cell r="D3502">
            <v>1000</v>
          </cell>
          <cell r="F3502" t="str">
            <v>successful</v>
          </cell>
          <cell r="R3502" t="str">
            <v>plays</v>
          </cell>
          <cell r="U3502">
            <v>16.288217592598812</v>
          </cell>
          <cell r="V3502" t="str">
            <v>funded</v>
          </cell>
        </row>
        <row r="3503">
          <cell r="D3503">
            <v>1500</v>
          </cell>
          <cell r="F3503" t="str">
            <v>successful</v>
          </cell>
          <cell r="R3503" t="str">
            <v>plays</v>
          </cell>
          <cell r="U3503">
            <v>25</v>
          </cell>
          <cell r="V3503" t="str">
            <v>funded</v>
          </cell>
        </row>
        <row r="3504">
          <cell r="D3504">
            <v>4000</v>
          </cell>
          <cell r="F3504" t="str">
            <v>successful</v>
          </cell>
          <cell r="R3504" t="str">
            <v>plays</v>
          </cell>
          <cell r="U3504">
            <v>14.326574074075324</v>
          </cell>
          <cell r="V3504" t="str">
            <v>funded</v>
          </cell>
        </row>
        <row r="3505">
          <cell r="D3505">
            <v>2500</v>
          </cell>
          <cell r="F3505" t="str">
            <v>successful</v>
          </cell>
          <cell r="R3505" t="str">
            <v>plays</v>
          </cell>
          <cell r="U3505">
            <v>30</v>
          </cell>
          <cell r="V3505" t="str">
            <v>funded</v>
          </cell>
        </row>
        <row r="3506">
          <cell r="D3506">
            <v>1000</v>
          </cell>
          <cell r="F3506" t="str">
            <v>successful</v>
          </cell>
          <cell r="R3506" t="str">
            <v>plays</v>
          </cell>
          <cell r="U3506">
            <v>30.041666666664241</v>
          </cell>
          <cell r="V3506" t="str">
            <v>funded</v>
          </cell>
        </row>
        <row r="3507">
          <cell r="D3507">
            <v>2500</v>
          </cell>
          <cell r="F3507" t="str">
            <v>successful</v>
          </cell>
          <cell r="R3507" t="str">
            <v>plays</v>
          </cell>
          <cell r="U3507">
            <v>11.230960648143082</v>
          </cell>
          <cell r="V3507" t="str">
            <v>funded</v>
          </cell>
        </row>
        <row r="3508">
          <cell r="D3508">
            <v>3000</v>
          </cell>
          <cell r="F3508" t="str">
            <v>successful</v>
          </cell>
          <cell r="R3508" t="str">
            <v>plays</v>
          </cell>
          <cell r="U3508">
            <v>45</v>
          </cell>
          <cell r="V3508" t="str">
            <v>funded</v>
          </cell>
        </row>
        <row r="3509">
          <cell r="D3509">
            <v>10000</v>
          </cell>
          <cell r="F3509" t="str">
            <v>successful</v>
          </cell>
          <cell r="R3509" t="str">
            <v>plays</v>
          </cell>
          <cell r="U3509">
            <v>30</v>
          </cell>
          <cell r="V3509" t="str">
            <v>funded</v>
          </cell>
        </row>
        <row r="3510">
          <cell r="D3510">
            <v>100</v>
          </cell>
          <cell r="F3510" t="str">
            <v>successful</v>
          </cell>
          <cell r="R3510" t="str">
            <v>plays</v>
          </cell>
          <cell r="U3510">
            <v>23.145219907411956</v>
          </cell>
          <cell r="V3510" t="str">
            <v>funded</v>
          </cell>
        </row>
        <row r="3511">
          <cell r="D3511">
            <v>3000</v>
          </cell>
          <cell r="F3511" t="str">
            <v>successful</v>
          </cell>
          <cell r="R3511" t="str">
            <v>plays</v>
          </cell>
          <cell r="U3511">
            <v>13.345300925924676</v>
          </cell>
          <cell r="V3511" t="str">
            <v>funded</v>
          </cell>
        </row>
        <row r="3512">
          <cell r="D3512">
            <v>900</v>
          </cell>
          <cell r="F3512" t="str">
            <v>successful</v>
          </cell>
          <cell r="R3512" t="str">
            <v>plays</v>
          </cell>
          <cell r="U3512">
            <v>20</v>
          </cell>
          <cell r="V3512" t="str">
            <v>funded</v>
          </cell>
        </row>
        <row r="3513">
          <cell r="D3513">
            <v>1500</v>
          </cell>
          <cell r="F3513" t="str">
            <v>successful</v>
          </cell>
          <cell r="R3513" t="str">
            <v>plays</v>
          </cell>
          <cell r="U3513">
            <v>22.89704861111386</v>
          </cell>
          <cell r="V3513" t="str">
            <v>funded</v>
          </cell>
        </row>
        <row r="3514">
          <cell r="D3514">
            <v>1000</v>
          </cell>
          <cell r="F3514" t="str">
            <v>successful</v>
          </cell>
          <cell r="R3514" t="str">
            <v>plays</v>
          </cell>
          <cell r="U3514">
            <v>59.958333333335759</v>
          </cell>
          <cell r="V3514" t="str">
            <v>funded</v>
          </cell>
        </row>
        <row r="3515">
          <cell r="D3515">
            <v>2800</v>
          </cell>
          <cell r="F3515" t="str">
            <v>successful</v>
          </cell>
          <cell r="R3515" t="str">
            <v>plays</v>
          </cell>
          <cell r="U3515">
            <v>13.111435185186565</v>
          </cell>
          <cell r="V3515" t="str">
            <v>funded</v>
          </cell>
        </row>
        <row r="3516">
          <cell r="D3516">
            <v>500</v>
          </cell>
          <cell r="F3516" t="str">
            <v>successful</v>
          </cell>
          <cell r="R3516" t="str">
            <v>plays</v>
          </cell>
          <cell r="U3516">
            <v>16.360972222224518</v>
          </cell>
          <cell r="V3516" t="str">
            <v>funded</v>
          </cell>
        </row>
        <row r="3517">
          <cell r="D3517">
            <v>3000</v>
          </cell>
          <cell r="F3517" t="str">
            <v>successful</v>
          </cell>
          <cell r="R3517" t="str">
            <v>plays</v>
          </cell>
          <cell r="U3517">
            <v>30</v>
          </cell>
          <cell r="V3517" t="str">
            <v>funded</v>
          </cell>
        </row>
        <row r="3518">
          <cell r="D3518">
            <v>2500</v>
          </cell>
          <cell r="F3518" t="str">
            <v>successful</v>
          </cell>
          <cell r="R3518" t="str">
            <v>plays</v>
          </cell>
          <cell r="U3518">
            <v>34.114930555559113</v>
          </cell>
          <cell r="V3518" t="str">
            <v>funded</v>
          </cell>
        </row>
        <row r="3519">
          <cell r="D3519">
            <v>4000</v>
          </cell>
          <cell r="F3519" t="str">
            <v>successful</v>
          </cell>
          <cell r="R3519" t="str">
            <v>plays</v>
          </cell>
          <cell r="U3519">
            <v>29.640810185184819</v>
          </cell>
          <cell r="V3519" t="str">
            <v>funded</v>
          </cell>
        </row>
        <row r="3520">
          <cell r="D3520">
            <v>1500</v>
          </cell>
          <cell r="F3520" t="str">
            <v>successful</v>
          </cell>
          <cell r="R3520" t="str">
            <v>plays</v>
          </cell>
          <cell r="U3520">
            <v>20.814363425924967</v>
          </cell>
          <cell r="V3520" t="str">
            <v>funded</v>
          </cell>
        </row>
        <row r="3521">
          <cell r="D3521">
            <v>2000</v>
          </cell>
          <cell r="F3521" t="str">
            <v>successful</v>
          </cell>
          <cell r="R3521" t="str">
            <v>plays</v>
          </cell>
          <cell r="U3521">
            <v>30</v>
          </cell>
          <cell r="V3521" t="str">
            <v>funded</v>
          </cell>
        </row>
        <row r="3522">
          <cell r="D3522">
            <v>2000</v>
          </cell>
          <cell r="F3522" t="str">
            <v>successful</v>
          </cell>
          <cell r="R3522" t="str">
            <v>plays</v>
          </cell>
          <cell r="U3522">
            <v>25.750092592585133</v>
          </cell>
          <cell r="V3522" t="str">
            <v>funded</v>
          </cell>
        </row>
        <row r="3523">
          <cell r="D3523">
            <v>350</v>
          </cell>
          <cell r="F3523" t="str">
            <v>successful</v>
          </cell>
          <cell r="R3523" t="str">
            <v>plays</v>
          </cell>
          <cell r="U3523">
            <v>30</v>
          </cell>
          <cell r="V3523" t="str">
            <v>funded</v>
          </cell>
        </row>
        <row r="3524">
          <cell r="D3524">
            <v>1395</v>
          </cell>
          <cell r="F3524" t="str">
            <v>successful</v>
          </cell>
          <cell r="R3524" t="str">
            <v>plays</v>
          </cell>
          <cell r="U3524">
            <v>27.630949074082309</v>
          </cell>
          <cell r="V3524" t="str">
            <v>funded</v>
          </cell>
        </row>
        <row r="3525">
          <cell r="D3525">
            <v>4000</v>
          </cell>
          <cell r="F3525" t="str">
            <v>successful</v>
          </cell>
          <cell r="R3525" t="str">
            <v>plays</v>
          </cell>
          <cell r="U3525">
            <v>57.560787037029513</v>
          </cell>
          <cell r="V3525" t="str">
            <v>funded</v>
          </cell>
        </row>
        <row r="3526">
          <cell r="D3526">
            <v>10000</v>
          </cell>
          <cell r="F3526" t="str">
            <v>successful</v>
          </cell>
          <cell r="R3526" t="str">
            <v>plays</v>
          </cell>
          <cell r="U3526">
            <v>14.403090277774027</v>
          </cell>
          <cell r="V3526" t="str">
            <v>funded</v>
          </cell>
        </row>
        <row r="3527">
          <cell r="D3527">
            <v>500</v>
          </cell>
          <cell r="F3527" t="str">
            <v>successful</v>
          </cell>
          <cell r="R3527" t="str">
            <v>plays</v>
          </cell>
          <cell r="U3527">
            <v>10.970995370371384</v>
          </cell>
          <cell r="V3527" t="str">
            <v>funded</v>
          </cell>
        </row>
        <row r="3528">
          <cell r="D3528">
            <v>3300</v>
          </cell>
          <cell r="F3528" t="str">
            <v>successful</v>
          </cell>
          <cell r="R3528" t="str">
            <v>plays</v>
          </cell>
          <cell r="U3528">
            <v>27.913993055553874</v>
          </cell>
          <cell r="V3528" t="str">
            <v>funded</v>
          </cell>
        </row>
        <row r="3529">
          <cell r="D3529">
            <v>6000</v>
          </cell>
          <cell r="F3529" t="str">
            <v>successful</v>
          </cell>
          <cell r="R3529" t="str">
            <v>plays</v>
          </cell>
          <cell r="U3529">
            <v>29.142766203702195</v>
          </cell>
          <cell r="V3529" t="str">
            <v>funded</v>
          </cell>
        </row>
        <row r="3530">
          <cell r="D3530">
            <v>1650</v>
          </cell>
          <cell r="F3530" t="str">
            <v>successful</v>
          </cell>
          <cell r="R3530" t="str">
            <v>plays</v>
          </cell>
          <cell r="U3530">
            <v>20</v>
          </cell>
          <cell r="V3530" t="str">
            <v>funded</v>
          </cell>
        </row>
        <row r="3531">
          <cell r="D3531">
            <v>500</v>
          </cell>
          <cell r="F3531" t="str">
            <v>successful</v>
          </cell>
          <cell r="R3531" t="str">
            <v>plays</v>
          </cell>
          <cell r="U3531">
            <v>20.279884259260143</v>
          </cell>
          <cell r="V3531" t="str">
            <v>funded</v>
          </cell>
        </row>
        <row r="3532">
          <cell r="D3532">
            <v>2750</v>
          </cell>
          <cell r="F3532" t="str">
            <v>successful</v>
          </cell>
          <cell r="R3532" t="str">
            <v>plays</v>
          </cell>
          <cell r="U3532">
            <v>28.209988425922347</v>
          </cell>
          <cell r="V3532" t="str">
            <v>funded</v>
          </cell>
        </row>
        <row r="3533">
          <cell r="D3533">
            <v>1000</v>
          </cell>
          <cell r="F3533" t="str">
            <v>successful</v>
          </cell>
          <cell r="R3533" t="str">
            <v>plays</v>
          </cell>
          <cell r="U3533">
            <v>30</v>
          </cell>
          <cell r="V3533" t="str">
            <v>funded</v>
          </cell>
        </row>
        <row r="3534">
          <cell r="D3534">
            <v>960</v>
          </cell>
          <cell r="F3534" t="str">
            <v>successful</v>
          </cell>
          <cell r="R3534" t="str">
            <v>plays</v>
          </cell>
          <cell r="U3534">
            <v>15.56612268518802</v>
          </cell>
          <cell r="V3534" t="str">
            <v>funded</v>
          </cell>
        </row>
        <row r="3535">
          <cell r="D3535">
            <v>500</v>
          </cell>
          <cell r="F3535" t="str">
            <v>successful</v>
          </cell>
          <cell r="R3535" t="str">
            <v>plays</v>
          </cell>
          <cell r="U3535">
            <v>30.041666666656965</v>
          </cell>
          <cell r="V3535" t="str">
            <v>funded</v>
          </cell>
        </row>
        <row r="3536">
          <cell r="D3536">
            <v>5000</v>
          </cell>
          <cell r="F3536" t="str">
            <v>successful</v>
          </cell>
          <cell r="R3536" t="str">
            <v>plays</v>
          </cell>
          <cell r="U3536">
            <v>35</v>
          </cell>
          <cell r="V3536" t="str">
            <v>funded</v>
          </cell>
        </row>
        <row r="3537">
          <cell r="D3537">
            <v>2000</v>
          </cell>
          <cell r="F3537" t="str">
            <v>successful</v>
          </cell>
          <cell r="R3537" t="str">
            <v>plays</v>
          </cell>
          <cell r="U3537">
            <v>31.109837962969323</v>
          </cell>
          <cell r="V3537" t="str">
            <v>funded</v>
          </cell>
        </row>
        <row r="3538">
          <cell r="D3538">
            <v>150</v>
          </cell>
          <cell r="F3538" t="str">
            <v>successful</v>
          </cell>
          <cell r="R3538" t="str">
            <v>plays</v>
          </cell>
          <cell r="U3538">
            <v>29.772164351845277</v>
          </cell>
          <cell r="V3538" t="str">
            <v>funded</v>
          </cell>
        </row>
        <row r="3539">
          <cell r="D3539">
            <v>675</v>
          </cell>
          <cell r="F3539" t="str">
            <v>successful</v>
          </cell>
          <cell r="R3539" t="str">
            <v>plays</v>
          </cell>
          <cell r="U3539">
            <v>36.978287037039991</v>
          </cell>
          <cell r="V3539" t="str">
            <v>funded</v>
          </cell>
        </row>
        <row r="3540">
          <cell r="D3540">
            <v>2000</v>
          </cell>
          <cell r="F3540" t="str">
            <v>successful</v>
          </cell>
          <cell r="R3540" t="str">
            <v>plays</v>
          </cell>
          <cell r="U3540">
            <v>28</v>
          </cell>
          <cell r="V3540" t="str">
            <v>funded</v>
          </cell>
        </row>
        <row r="3541">
          <cell r="D3541">
            <v>600</v>
          </cell>
          <cell r="F3541" t="str">
            <v>successful</v>
          </cell>
          <cell r="R3541" t="str">
            <v>plays</v>
          </cell>
          <cell r="U3541">
            <v>21</v>
          </cell>
          <cell r="V3541" t="str">
            <v>funded</v>
          </cell>
        </row>
        <row r="3542">
          <cell r="D3542">
            <v>300</v>
          </cell>
          <cell r="F3542" t="str">
            <v>successful</v>
          </cell>
          <cell r="R3542" t="str">
            <v>plays</v>
          </cell>
          <cell r="U3542">
            <v>30</v>
          </cell>
          <cell r="V3542" t="str">
            <v>funded</v>
          </cell>
        </row>
        <row r="3543">
          <cell r="D3543">
            <v>1200</v>
          </cell>
          <cell r="F3543" t="str">
            <v>successful</v>
          </cell>
          <cell r="R3543" t="str">
            <v>plays</v>
          </cell>
          <cell r="U3543">
            <v>25</v>
          </cell>
          <cell r="V3543" t="str">
            <v>funded</v>
          </cell>
        </row>
        <row r="3544">
          <cell r="D3544">
            <v>5500</v>
          </cell>
          <cell r="F3544" t="str">
            <v>successful</v>
          </cell>
          <cell r="R3544" t="str">
            <v>plays</v>
          </cell>
          <cell r="U3544">
            <v>60</v>
          </cell>
          <cell r="V3544" t="str">
            <v>funded</v>
          </cell>
        </row>
        <row r="3545">
          <cell r="D3545">
            <v>1500</v>
          </cell>
          <cell r="F3545" t="str">
            <v>successful</v>
          </cell>
          <cell r="R3545" t="str">
            <v>plays</v>
          </cell>
          <cell r="U3545">
            <v>30</v>
          </cell>
          <cell r="V3545" t="str">
            <v>funded</v>
          </cell>
        </row>
        <row r="3546">
          <cell r="D3546">
            <v>2500</v>
          </cell>
          <cell r="F3546" t="str">
            <v>successful</v>
          </cell>
          <cell r="R3546" t="str">
            <v>plays</v>
          </cell>
          <cell r="U3546">
            <v>30</v>
          </cell>
          <cell r="V3546" t="str">
            <v>funded</v>
          </cell>
        </row>
        <row r="3547">
          <cell r="D3547">
            <v>250</v>
          </cell>
          <cell r="F3547" t="str">
            <v>successful</v>
          </cell>
          <cell r="R3547" t="str">
            <v>plays</v>
          </cell>
          <cell r="U3547">
            <v>30</v>
          </cell>
          <cell r="V3547" t="str">
            <v>funded</v>
          </cell>
        </row>
        <row r="3548">
          <cell r="D3548">
            <v>1100</v>
          </cell>
          <cell r="F3548" t="str">
            <v>successful</v>
          </cell>
          <cell r="R3548" t="str">
            <v>plays</v>
          </cell>
          <cell r="U3548">
            <v>21.505277777781885</v>
          </cell>
          <cell r="V3548" t="str">
            <v>funded</v>
          </cell>
        </row>
        <row r="3549">
          <cell r="D3549">
            <v>35000</v>
          </cell>
          <cell r="F3549" t="str">
            <v>successful</v>
          </cell>
          <cell r="R3549" t="str">
            <v>plays</v>
          </cell>
          <cell r="U3549">
            <v>24.08725694444729</v>
          </cell>
          <cell r="V3549" t="str">
            <v>funded</v>
          </cell>
        </row>
        <row r="3550">
          <cell r="D3550">
            <v>2100</v>
          </cell>
          <cell r="F3550" t="str">
            <v>successful</v>
          </cell>
          <cell r="R3550" t="str">
            <v>plays</v>
          </cell>
          <cell r="U3550">
            <v>22.099375000005239</v>
          </cell>
          <cell r="V3550" t="str">
            <v>funded</v>
          </cell>
        </row>
        <row r="3551">
          <cell r="D3551">
            <v>1000</v>
          </cell>
          <cell r="F3551" t="str">
            <v>successful</v>
          </cell>
          <cell r="R3551" t="str">
            <v>plays</v>
          </cell>
          <cell r="U3551">
            <v>28</v>
          </cell>
          <cell r="V3551" t="str">
            <v>funded</v>
          </cell>
        </row>
        <row r="3552">
          <cell r="D3552">
            <v>2500</v>
          </cell>
          <cell r="F3552" t="str">
            <v>successful</v>
          </cell>
          <cell r="R3552" t="str">
            <v>plays</v>
          </cell>
          <cell r="U3552">
            <v>30</v>
          </cell>
          <cell r="V3552" t="str">
            <v>funded</v>
          </cell>
        </row>
        <row r="3553">
          <cell r="D3553">
            <v>1500</v>
          </cell>
          <cell r="F3553" t="str">
            <v>successful</v>
          </cell>
          <cell r="R3553" t="str">
            <v>plays</v>
          </cell>
          <cell r="U3553">
            <v>28.405671296299261</v>
          </cell>
          <cell r="V3553" t="str">
            <v>funded</v>
          </cell>
        </row>
        <row r="3554">
          <cell r="D3554">
            <v>773</v>
          </cell>
          <cell r="F3554" t="str">
            <v>successful</v>
          </cell>
          <cell r="R3554" t="str">
            <v>plays</v>
          </cell>
          <cell r="U3554">
            <v>30</v>
          </cell>
          <cell r="V3554" t="str">
            <v>funded</v>
          </cell>
        </row>
        <row r="3555">
          <cell r="D3555">
            <v>5500</v>
          </cell>
          <cell r="F3555" t="str">
            <v>successful</v>
          </cell>
          <cell r="R3555" t="str">
            <v>plays</v>
          </cell>
          <cell r="U3555">
            <v>31.971296296294895</v>
          </cell>
          <cell r="V3555" t="str">
            <v>funded</v>
          </cell>
        </row>
        <row r="3556">
          <cell r="D3556">
            <v>5000</v>
          </cell>
          <cell r="F3556" t="str">
            <v>successful</v>
          </cell>
          <cell r="R3556" t="str">
            <v>plays</v>
          </cell>
          <cell r="U3556">
            <v>30.657881944440305</v>
          </cell>
          <cell r="V3556" t="str">
            <v>funded</v>
          </cell>
        </row>
        <row r="3557">
          <cell r="D3557">
            <v>2400</v>
          </cell>
          <cell r="F3557" t="str">
            <v>successful</v>
          </cell>
          <cell r="R3557" t="str">
            <v>plays</v>
          </cell>
          <cell r="U3557">
            <v>30.041666666656965</v>
          </cell>
          <cell r="V3557" t="str">
            <v>funded</v>
          </cell>
        </row>
        <row r="3558">
          <cell r="D3558">
            <v>2200</v>
          </cell>
          <cell r="F3558" t="str">
            <v>successful</v>
          </cell>
          <cell r="R3558" t="str">
            <v>plays</v>
          </cell>
          <cell r="U3558">
            <v>60</v>
          </cell>
          <cell r="V3558" t="str">
            <v>funded</v>
          </cell>
        </row>
        <row r="3559">
          <cell r="D3559">
            <v>100000</v>
          </cell>
          <cell r="F3559" t="str">
            <v>successful</v>
          </cell>
          <cell r="R3559" t="str">
            <v>plays</v>
          </cell>
          <cell r="U3559">
            <v>34</v>
          </cell>
          <cell r="V3559" t="str">
            <v>funded</v>
          </cell>
        </row>
        <row r="3560">
          <cell r="D3560">
            <v>350</v>
          </cell>
          <cell r="F3560" t="str">
            <v>successful</v>
          </cell>
          <cell r="R3560" t="str">
            <v>plays</v>
          </cell>
          <cell r="U3560">
            <v>42.058159722218988</v>
          </cell>
          <cell r="V3560" t="str">
            <v>funded</v>
          </cell>
        </row>
        <row r="3561">
          <cell r="D3561">
            <v>1000</v>
          </cell>
          <cell r="F3561" t="str">
            <v>successful</v>
          </cell>
          <cell r="R3561" t="str">
            <v>plays</v>
          </cell>
          <cell r="U3561">
            <v>22.277453703703941</v>
          </cell>
          <cell r="V3561" t="str">
            <v>funded</v>
          </cell>
        </row>
        <row r="3562">
          <cell r="D3562">
            <v>3200</v>
          </cell>
          <cell r="F3562" t="str">
            <v>successful</v>
          </cell>
          <cell r="R3562" t="str">
            <v>plays</v>
          </cell>
          <cell r="U3562">
            <v>35.224930555545143</v>
          </cell>
          <cell r="V3562" t="str">
            <v>funded</v>
          </cell>
        </row>
        <row r="3563">
          <cell r="D3563">
            <v>2500</v>
          </cell>
          <cell r="F3563" t="str">
            <v>successful</v>
          </cell>
          <cell r="R3563" t="str">
            <v>plays</v>
          </cell>
          <cell r="U3563">
            <v>18.094699074063101</v>
          </cell>
          <cell r="V3563" t="str">
            <v>funded</v>
          </cell>
        </row>
        <row r="3564">
          <cell r="D3564">
            <v>315</v>
          </cell>
          <cell r="F3564" t="str">
            <v>successful</v>
          </cell>
          <cell r="R3564" t="str">
            <v>plays</v>
          </cell>
          <cell r="U3564">
            <v>9.1547800925982301</v>
          </cell>
          <cell r="V3564" t="str">
            <v>funded</v>
          </cell>
        </row>
        <row r="3565">
          <cell r="D3565">
            <v>500</v>
          </cell>
          <cell r="F3565" t="str">
            <v>successful</v>
          </cell>
          <cell r="R3565" t="str">
            <v>plays</v>
          </cell>
          <cell r="U3565">
            <v>28.119722222225391</v>
          </cell>
          <cell r="V3565" t="str">
            <v>funded</v>
          </cell>
        </row>
        <row r="3566">
          <cell r="D3566">
            <v>1000</v>
          </cell>
          <cell r="F3566" t="str">
            <v>successful</v>
          </cell>
          <cell r="R3566" t="str">
            <v>plays</v>
          </cell>
          <cell r="U3566">
            <v>46.043414351850515</v>
          </cell>
          <cell r="V3566" t="str">
            <v>funded</v>
          </cell>
        </row>
        <row r="3567">
          <cell r="D3567">
            <v>900</v>
          </cell>
          <cell r="F3567" t="str">
            <v>successful</v>
          </cell>
          <cell r="R3567" t="str">
            <v>plays</v>
          </cell>
          <cell r="U3567">
            <v>30</v>
          </cell>
          <cell r="V3567" t="str">
            <v>funded</v>
          </cell>
        </row>
        <row r="3568">
          <cell r="D3568">
            <v>2000</v>
          </cell>
          <cell r="F3568" t="str">
            <v>successful</v>
          </cell>
          <cell r="R3568" t="str">
            <v>plays</v>
          </cell>
          <cell r="U3568">
            <v>30</v>
          </cell>
          <cell r="V3568" t="str">
            <v>funded</v>
          </cell>
        </row>
        <row r="3569">
          <cell r="D3569">
            <v>1000</v>
          </cell>
          <cell r="F3569" t="str">
            <v>successful</v>
          </cell>
          <cell r="R3569" t="str">
            <v>plays</v>
          </cell>
          <cell r="U3569">
            <v>30</v>
          </cell>
          <cell r="V3569" t="str">
            <v>funded</v>
          </cell>
        </row>
        <row r="3570">
          <cell r="D3570">
            <v>1000</v>
          </cell>
          <cell r="F3570" t="str">
            <v>successful</v>
          </cell>
          <cell r="R3570" t="str">
            <v>plays</v>
          </cell>
          <cell r="U3570">
            <v>30</v>
          </cell>
          <cell r="V3570" t="str">
            <v>funded</v>
          </cell>
        </row>
        <row r="3571">
          <cell r="D3571">
            <v>5000</v>
          </cell>
          <cell r="F3571" t="str">
            <v>successful</v>
          </cell>
          <cell r="R3571" t="str">
            <v>plays</v>
          </cell>
          <cell r="U3571">
            <v>30</v>
          </cell>
          <cell r="V3571" t="str">
            <v>funded</v>
          </cell>
        </row>
        <row r="3572">
          <cell r="D3572">
            <v>2000</v>
          </cell>
          <cell r="F3572" t="str">
            <v>successful</v>
          </cell>
          <cell r="R3572" t="str">
            <v>plays</v>
          </cell>
          <cell r="U3572">
            <v>27.959687499998836</v>
          </cell>
          <cell r="V3572" t="str">
            <v>funded</v>
          </cell>
        </row>
        <row r="3573">
          <cell r="D3573">
            <v>1500</v>
          </cell>
          <cell r="F3573" t="str">
            <v>successful</v>
          </cell>
          <cell r="R3573" t="str">
            <v>plays</v>
          </cell>
          <cell r="U3573">
            <v>30</v>
          </cell>
          <cell r="V3573" t="str">
            <v>funded</v>
          </cell>
        </row>
        <row r="3574">
          <cell r="D3574">
            <v>500</v>
          </cell>
          <cell r="F3574" t="str">
            <v>successful</v>
          </cell>
          <cell r="R3574" t="str">
            <v>plays</v>
          </cell>
          <cell r="U3574">
            <v>30</v>
          </cell>
          <cell r="V3574" t="str">
            <v>funded</v>
          </cell>
        </row>
        <row r="3575">
          <cell r="D3575">
            <v>3000</v>
          </cell>
          <cell r="F3575" t="str">
            <v>successful</v>
          </cell>
          <cell r="R3575" t="str">
            <v>plays</v>
          </cell>
          <cell r="U3575">
            <v>30.041666666664241</v>
          </cell>
          <cell r="V3575" t="str">
            <v>funded</v>
          </cell>
        </row>
        <row r="3576">
          <cell r="D3576">
            <v>5800</v>
          </cell>
          <cell r="F3576" t="str">
            <v>successful</v>
          </cell>
          <cell r="R3576" t="str">
            <v>plays</v>
          </cell>
          <cell r="U3576">
            <v>30.041666666664241</v>
          </cell>
          <cell r="V3576" t="str">
            <v>funded</v>
          </cell>
        </row>
        <row r="3577">
          <cell r="D3577">
            <v>10000</v>
          </cell>
          <cell r="F3577" t="str">
            <v>successful</v>
          </cell>
          <cell r="R3577" t="str">
            <v>plays</v>
          </cell>
          <cell r="U3577">
            <v>31.382094907414285</v>
          </cell>
          <cell r="V3577" t="str">
            <v>funded</v>
          </cell>
        </row>
        <row r="3578">
          <cell r="D3578">
            <v>100</v>
          </cell>
          <cell r="F3578" t="str">
            <v>successful</v>
          </cell>
          <cell r="R3578" t="str">
            <v>plays</v>
          </cell>
          <cell r="U3578">
            <v>60.041666666671517</v>
          </cell>
          <cell r="V3578" t="str">
            <v>funded</v>
          </cell>
        </row>
        <row r="3579">
          <cell r="D3579">
            <v>600</v>
          </cell>
          <cell r="F3579" t="str">
            <v>successful</v>
          </cell>
          <cell r="R3579" t="str">
            <v>plays</v>
          </cell>
          <cell r="U3579">
            <v>26.482604166667443</v>
          </cell>
          <cell r="V3579" t="str">
            <v>funded</v>
          </cell>
        </row>
        <row r="3580">
          <cell r="D3580">
            <v>1500</v>
          </cell>
          <cell r="F3580" t="str">
            <v>successful</v>
          </cell>
          <cell r="R3580" t="str">
            <v>plays</v>
          </cell>
          <cell r="U3580">
            <v>30</v>
          </cell>
          <cell r="V3580" t="str">
            <v>funded</v>
          </cell>
        </row>
        <row r="3581">
          <cell r="D3581">
            <v>500</v>
          </cell>
          <cell r="F3581" t="str">
            <v>successful</v>
          </cell>
          <cell r="R3581" t="str">
            <v>plays</v>
          </cell>
          <cell r="U3581">
            <v>29.958333333328483</v>
          </cell>
          <cell r="V3581" t="str">
            <v>funded</v>
          </cell>
        </row>
        <row r="3582">
          <cell r="D3582">
            <v>900</v>
          </cell>
          <cell r="F3582" t="str">
            <v>successful</v>
          </cell>
          <cell r="R3582" t="str">
            <v>plays</v>
          </cell>
          <cell r="U3582">
            <v>38.031458333331102</v>
          </cell>
          <cell r="V3582" t="str">
            <v>funded</v>
          </cell>
        </row>
        <row r="3583">
          <cell r="D3583">
            <v>1500</v>
          </cell>
          <cell r="F3583" t="str">
            <v>successful</v>
          </cell>
          <cell r="R3583" t="str">
            <v>plays</v>
          </cell>
          <cell r="U3583">
            <v>14</v>
          </cell>
          <cell r="V3583" t="str">
            <v>funded</v>
          </cell>
        </row>
        <row r="3584">
          <cell r="D3584">
            <v>1000</v>
          </cell>
          <cell r="F3584" t="str">
            <v>successful</v>
          </cell>
          <cell r="R3584" t="str">
            <v>plays</v>
          </cell>
          <cell r="U3584">
            <v>14</v>
          </cell>
          <cell r="V3584" t="str">
            <v>funded</v>
          </cell>
        </row>
        <row r="3585">
          <cell r="D3585">
            <v>3000</v>
          </cell>
          <cell r="F3585" t="str">
            <v>successful</v>
          </cell>
          <cell r="R3585" t="str">
            <v>plays</v>
          </cell>
          <cell r="U3585">
            <v>59.958333333335759</v>
          </cell>
          <cell r="V3585" t="str">
            <v>funded</v>
          </cell>
        </row>
        <row r="3586">
          <cell r="D3586">
            <v>3000</v>
          </cell>
          <cell r="F3586" t="str">
            <v>successful</v>
          </cell>
          <cell r="R3586" t="str">
            <v>plays</v>
          </cell>
          <cell r="U3586">
            <v>30</v>
          </cell>
          <cell r="V3586" t="str">
            <v>funded</v>
          </cell>
        </row>
        <row r="3587">
          <cell r="D3587">
            <v>3400</v>
          </cell>
          <cell r="F3587" t="str">
            <v>successful</v>
          </cell>
          <cell r="R3587" t="str">
            <v>plays</v>
          </cell>
          <cell r="U3587">
            <v>30</v>
          </cell>
          <cell r="V3587" t="str">
            <v>funded</v>
          </cell>
        </row>
        <row r="3588">
          <cell r="D3588">
            <v>7500</v>
          </cell>
          <cell r="F3588" t="str">
            <v>successful</v>
          </cell>
          <cell r="R3588" t="str">
            <v>plays</v>
          </cell>
          <cell r="U3588">
            <v>60</v>
          </cell>
          <cell r="V3588" t="str">
            <v>funded</v>
          </cell>
        </row>
        <row r="3589">
          <cell r="D3589">
            <v>500</v>
          </cell>
          <cell r="F3589" t="str">
            <v>successful</v>
          </cell>
          <cell r="R3589" t="str">
            <v>plays</v>
          </cell>
          <cell r="U3589">
            <v>45.251689814816928</v>
          </cell>
          <cell r="V3589" t="str">
            <v>funded</v>
          </cell>
        </row>
        <row r="3590">
          <cell r="D3590">
            <v>200</v>
          </cell>
          <cell r="F3590" t="str">
            <v>successful</v>
          </cell>
          <cell r="R3590" t="str">
            <v>plays</v>
          </cell>
          <cell r="U3590">
            <v>22.129513888881775</v>
          </cell>
          <cell r="V3590" t="str">
            <v>funded</v>
          </cell>
        </row>
        <row r="3591">
          <cell r="D3591">
            <v>4000</v>
          </cell>
          <cell r="F3591" t="str">
            <v>successful</v>
          </cell>
          <cell r="R3591" t="str">
            <v>plays</v>
          </cell>
          <cell r="U3591">
            <v>25</v>
          </cell>
          <cell r="V3591" t="str">
            <v>funded</v>
          </cell>
        </row>
        <row r="3592">
          <cell r="D3592">
            <v>5000</v>
          </cell>
          <cell r="F3592" t="str">
            <v>successful</v>
          </cell>
          <cell r="R3592" t="str">
            <v>plays</v>
          </cell>
          <cell r="U3592">
            <v>30</v>
          </cell>
          <cell r="V3592" t="str">
            <v>funded</v>
          </cell>
        </row>
        <row r="3593">
          <cell r="D3593">
            <v>700</v>
          </cell>
          <cell r="F3593" t="str">
            <v>successful</v>
          </cell>
          <cell r="R3593" t="str">
            <v>plays</v>
          </cell>
          <cell r="U3593">
            <v>24.25921296296292</v>
          </cell>
          <cell r="V3593" t="str">
            <v>funded</v>
          </cell>
        </row>
        <row r="3594">
          <cell r="D3594">
            <v>2000</v>
          </cell>
          <cell r="F3594" t="str">
            <v>successful</v>
          </cell>
          <cell r="R3594" t="str">
            <v>plays</v>
          </cell>
          <cell r="U3594">
            <v>57.377696759263927</v>
          </cell>
          <cell r="V3594" t="str">
            <v>funded</v>
          </cell>
        </row>
        <row r="3595">
          <cell r="D3595">
            <v>3000</v>
          </cell>
          <cell r="F3595" t="str">
            <v>successful</v>
          </cell>
          <cell r="R3595" t="str">
            <v>plays</v>
          </cell>
          <cell r="U3595">
            <v>34.95278935184615</v>
          </cell>
          <cell r="V3595" t="str">
            <v>funded</v>
          </cell>
        </row>
        <row r="3596">
          <cell r="D3596">
            <v>1600</v>
          </cell>
          <cell r="F3596" t="str">
            <v>successful</v>
          </cell>
          <cell r="R3596" t="str">
            <v>plays</v>
          </cell>
          <cell r="U3596">
            <v>25</v>
          </cell>
          <cell r="V3596" t="str">
            <v>funded</v>
          </cell>
        </row>
        <row r="3597">
          <cell r="D3597">
            <v>2600</v>
          </cell>
          <cell r="F3597" t="str">
            <v>successful</v>
          </cell>
          <cell r="R3597" t="str">
            <v>plays</v>
          </cell>
          <cell r="U3597">
            <v>26.282604166670353</v>
          </cell>
          <cell r="V3597" t="str">
            <v>funded</v>
          </cell>
        </row>
        <row r="3598">
          <cell r="D3598">
            <v>1100</v>
          </cell>
          <cell r="F3598" t="str">
            <v>successful</v>
          </cell>
          <cell r="R3598" t="str">
            <v>plays</v>
          </cell>
          <cell r="U3598">
            <v>21</v>
          </cell>
          <cell r="V3598" t="str">
            <v>funded</v>
          </cell>
        </row>
        <row r="3599">
          <cell r="D3599">
            <v>2500</v>
          </cell>
          <cell r="F3599" t="str">
            <v>successful</v>
          </cell>
          <cell r="R3599" t="str">
            <v>plays</v>
          </cell>
          <cell r="U3599">
            <v>14.663773148145992</v>
          </cell>
          <cell r="V3599" t="str">
            <v>funded</v>
          </cell>
        </row>
        <row r="3600">
          <cell r="D3600">
            <v>1000</v>
          </cell>
          <cell r="F3600" t="str">
            <v>successful</v>
          </cell>
          <cell r="R3600" t="str">
            <v>plays</v>
          </cell>
          <cell r="U3600">
            <v>18.408773148148612</v>
          </cell>
          <cell r="V3600" t="str">
            <v>funded</v>
          </cell>
        </row>
        <row r="3601">
          <cell r="D3601">
            <v>500</v>
          </cell>
          <cell r="F3601" t="str">
            <v>successful</v>
          </cell>
          <cell r="R3601" t="str">
            <v>plays</v>
          </cell>
          <cell r="U3601">
            <v>25.205127314809943</v>
          </cell>
          <cell r="V3601" t="str">
            <v>funded</v>
          </cell>
        </row>
        <row r="3602">
          <cell r="D3602">
            <v>10</v>
          </cell>
          <cell r="F3602" t="str">
            <v>successful</v>
          </cell>
          <cell r="R3602" t="str">
            <v>plays</v>
          </cell>
          <cell r="U3602">
            <v>28</v>
          </cell>
          <cell r="V3602" t="str">
            <v>funded</v>
          </cell>
        </row>
        <row r="3603">
          <cell r="D3603">
            <v>2000</v>
          </cell>
          <cell r="F3603" t="str">
            <v>successful</v>
          </cell>
          <cell r="R3603" t="str">
            <v>plays</v>
          </cell>
          <cell r="U3603">
            <v>30</v>
          </cell>
          <cell r="V3603" t="str">
            <v>funded</v>
          </cell>
        </row>
        <row r="3604">
          <cell r="D3604">
            <v>4000</v>
          </cell>
          <cell r="F3604" t="str">
            <v>successful</v>
          </cell>
          <cell r="R3604" t="str">
            <v>plays</v>
          </cell>
          <cell r="U3604">
            <v>60</v>
          </cell>
          <cell r="V3604" t="str">
            <v>funded</v>
          </cell>
        </row>
        <row r="3605">
          <cell r="D3605">
            <v>1500</v>
          </cell>
          <cell r="F3605" t="str">
            <v>successful</v>
          </cell>
          <cell r="R3605" t="str">
            <v>plays</v>
          </cell>
          <cell r="U3605">
            <v>30.041666666671517</v>
          </cell>
          <cell r="V3605" t="str">
            <v>funded</v>
          </cell>
        </row>
        <row r="3606">
          <cell r="D3606">
            <v>3000</v>
          </cell>
          <cell r="F3606" t="str">
            <v>successful</v>
          </cell>
          <cell r="R3606" t="str">
            <v>plays</v>
          </cell>
          <cell r="U3606">
            <v>6.2752777777786832</v>
          </cell>
          <cell r="V3606" t="str">
            <v>funded</v>
          </cell>
        </row>
        <row r="3607">
          <cell r="D3607">
            <v>250</v>
          </cell>
          <cell r="F3607" t="str">
            <v>successful</v>
          </cell>
          <cell r="R3607" t="str">
            <v>plays</v>
          </cell>
          <cell r="U3607">
            <v>30</v>
          </cell>
          <cell r="V3607" t="str">
            <v>funded</v>
          </cell>
        </row>
        <row r="3608">
          <cell r="D3608">
            <v>3000</v>
          </cell>
          <cell r="F3608" t="str">
            <v>successful</v>
          </cell>
          <cell r="R3608" t="str">
            <v>plays</v>
          </cell>
          <cell r="U3608">
            <v>30</v>
          </cell>
          <cell r="V3608" t="str">
            <v>funded</v>
          </cell>
        </row>
        <row r="3609">
          <cell r="D3609">
            <v>550</v>
          </cell>
          <cell r="F3609" t="str">
            <v>successful</v>
          </cell>
          <cell r="R3609" t="str">
            <v>plays</v>
          </cell>
          <cell r="U3609">
            <v>14.036087962958845</v>
          </cell>
          <cell r="V3609" t="str">
            <v>funded</v>
          </cell>
        </row>
        <row r="3610">
          <cell r="D3610">
            <v>800</v>
          </cell>
          <cell r="F3610" t="str">
            <v>successful</v>
          </cell>
          <cell r="R3610" t="str">
            <v>plays</v>
          </cell>
          <cell r="U3610">
            <v>31.873958333322662</v>
          </cell>
          <cell r="V3610" t="str">
            <v>funded</v>
          </cell>
        </row>
        <row r="3611">
          <cell r="D3611">
            <v>1960</v>
          </cell>
          <cell r="F3611" t="str">
            <v>successful</v>
          </cell>
          <cell r="R3611" t="str">
            <v>plays</v>
          </cell>
          <cell r="U3611">
            <v>29.958333333343035</v>
          </cell>
          <cell r="V3611" t="str">
            <v>funded</v>
          </cell>
        </row>
        <row r="3612">
          <cell r="D3612">
            <v>1000</v>
          </cell>
          <cell r="F3612" t="str">
            <v>successful</v>
          </cell>
          <cell r="R3612" t="str">
            <v>plays</v>
          </cell>
          <cell r="U3612">
            <v>30</v>
          </cell>
          <cell r="V3612" t="str">
            <v>funded</v>
          </cell>
        </row>
        <row r="3613">
          <cell r="D3613">
            <v>2500</v>
          </cell>
          <cell r="F3613" t="str">
            <v>successful</v>
          </cell>
          <cell r="R3613" t="str">
            <v>plays</v>
          </cell>
          <cell r="U3613">
            <v>30</v>
          </cell>
          <cell r="V3613" t="str">
            <v>funded</v>
          </cell>
        </row>
        <row r="3614">
          <cell r="D3614">
            <v>5000</v>
          </cell>
          <cell r="F3614" t="str">
            <v>successful</v>
          </cell>
          <cell r="R3614" t="str">
            <v>plays</v>
          </cell>
          <cell r="U3614">
            <v>10</v>
          </cell>
          <cell r="V3614" t="str">
            <v>funded</v>
          </cell>
        </row>
        <row r="3615">
          <cell r="D3615">
            <v>1250</v>
          </cell>
          <cell r="F3615" t="str">
            <v>successful</v>
          </cell>
          <cell r="R3615" t="str">
            <v>plays</v>
          </cell>
          <cell r="U3615">
            <v>30</v>
          </cell>
          <cell r="V3615" t="str">
            <v>funded</v>
          </cell>
        </row>
        <row r="3616">
          <cell r="D3616">
            <v>2500</v>
          </cell>
          <cell r="F3616" t="str">
            <v>successful</v>
          </cell>
          <cell r="R3616" t="str">
            <v>plays</v>
          </cell>
          <cell r="U3616">
            <v>30</v>
          </cell>
          <cell r="V3616" t="str">
            <v>funded</v>
          </cell>
        </row>
        <row r="3617">
          <cell r="D3617">
            <v>2500</v>
          </cell>
          <cell r="F3617" t="str">
            <v>successful</v>
          </cell>
          <cell r="R3617" t="str">
            <v>plays</v>
          </cell>
          <cell r="U3617">
            <v>30</v>
          </cell>
          <cell r="V3617" t="str">
            <v>funded</v>
          </cell>
        </row>
        <row r="3618">
          <cell r="D3618">
            <v>2500</v>
          </cell>
          <cell r="F3618" t="str">
            <v>successful</v>
          </cell>
          <cell r="R3618" t="str">
            <v>plays</v>
          </cell>
          <cell r="U3618">
            <v>29.958333333335759</v>
          </cell>
          <cell r="V3618" t="str">
            <v>funded</v>
          </cell>
        </row>
        <row r="3619">
          <cell r="D3619">
            <v>740</v>
          </cell>
          <cell r="F3619" t="str">
            <v>successful</v>
          </cell>
          <cell r="R3619" t="str">
            <v>plays</v>
          </cell>
          <cell r="U3619">
            <v>14.38971064814541</v>
          </cell>
          <cell r="V3619" t="str">
            <v>funded</v>
          </cell>
        </row>
        <row r="3620">
          <cell r="D3620">
            <v>2000</v>
          </cell>
          <cell r="F3620" t="str">
            <v>successful</v>
          </cell>
          <cell r="R3620" t="str">
            <v>plays</v>
          </cell>
          <cell r="U3620">
            <v>30</v>
          </cell>
          <cell r="V3620" t="str">
            <v>funded</v>
          </cell>
        </row>
        <row r="3621">
          <cell r="D3621">
            <v>1000</v>
          </cell>
          <cell r="F3621" t="str">
            <v>successful</v>
          </cell>
          <cell r="R3621" t="str">
            <v>plays</v>
          </cell>
          <cell r="U3621">
            <v>32.784421296295477</v>
          </cell>
          <cell r="V3621" t="str">
            <v>funded</v>
          </cell>
        </row>
        <row r="3622">
          <cell r="D3622">
            <v>10500</v>
          </cell>
          <cell r="F3622" t="str">
            <v>successful</v>
          </cell>
          <cell r="R3622" t="str">
            <v>plays</v>
          </cell>
          <cell r="U3622">
            <v>30.228460648155306</v>
          </cell>
          <cell r="V3622" t="str">
            <v>funded</v>
          </cell>
        </row>
        <row r="3623">
          <cell r="D3623">
            <v>3000</v>
          </cell>
          <cell r="F3623" t="str">
            <v>successful</v>
          </cell>
          <cell r="R3623" t="str">
            <v>plays</v>
          </cell>
          <cell r="U3623">
            <v>23.93930555555562</v>
          </cell>
          <cell r="V3623" t="str">
            <v>funded</v>
          </cell>
        </row>
        <row r="3624">
          <cell r="D3624">
            <v>1000</v>
          </cell>
          <cell r="F3624" t="str">
            <v>successful</v>
          </cell>
          <cell r="R3624" t="str">
            <v>plays</v>
          </cell>
          <cell r="U3624">
            <v>32.91908564815094</v>
          </cell>
          <cell r="V3624" t="str">
            <v>funded</v>
          </cell>
        </row>
        <row r="3625">
          <cell r="D3625">
            <v>2500</v>
          </cell>
          <cell r="F3625" t="str">
            <v>successful</v>
          </cell>
          <cell r="R3625" t="str">
            <v>plays</v>
          </cell>
          <cell r="U3625">
            <v>17.554745370369346</v>
          </cell>
          <cell r="V3625" t="str">
            <v>funded</v>
          </cell>
        </row>
        <row r="3626">
          <cell r="D3626">
            <v>3000</v>
          </cell>
          <cell r="F3626" t="str">
            <v>successful</v>
          </cell>
          <cell r="R3626" t="str">
            <v>plays</v>
          </cell>
          <cell r="U3626">
            <v>60</v>
          </cell>
          <cell r="V3626" t="str">
            <v>funded</v>
          </cell>
        </row>
        <row r="3627">
          <cell r="D3627">
            <v>3000</v>
          </cell>
          <cell r="F3627" t="str">
            <v>successful</v>
          </cell>
          <cell r="R3627" t="str">
            <v>plays</v>
          </cell>
          <cell r="U3627">
            <v>30</v>
          </cell>
          <cell r="V3627" t="str">
            <v>funded</v>
          </cell>
        </row>
        <row r="3628">
          <cell r="D3628">
            <v>4000</v>
          </cell>
          <cell r="F3628" t="str">
            <v>successful</v>
          </cell>
          <cell r="R3628" t="str">
            <v>plays</v>
          </cell>
          <cell r="U3628">
            <v>21</v>
          </cell>
          <cell r="V3628" t="str">
            <v>funded</v>
          </cell>
        </row>
        <row r="3629">
          <cell r="D3629">
            <v>2000</v>
          </cell>
          <cell r="F3629" t="str">
            <v>successful</v>
          </cell>
          <cell r="R3629" t="str">
            <v>plays</v>
          </cell>
          <cell r="U3629">
            <v>50.424224537040573</v>
          </cell>
          <cell r="V3629" t="str">
            <v>funded</v>
          </cell>
        </row>
        <row r="3630">
          <cell r="D3630">
            <v>100000</v>
          </cell>
          <cell r="F3630" t="str">
            <v>failed</v>
          </cell>
          <cell r="R3630" t="str">
            <v>musical</v>
          </cell>
          <cell r="U3630">
            <v>60.041666666671517</v>
          </cell>
          <cell r="V3630" t="str">
            <v>underfunded</v>
          </cell>
        </row>
        <row r="3631">
          <cell r="D3631">
            <v>1000000</v>
          </cell>
          <cell r="F3631" t="str">
            <v>failed</v>
          </cell>
          <cell r="R3631" t="str">
            <v>musical</v>
          </cell>
          <cell r="U3631">
            <v>58.613842592589208</v>
          </cell>
          <cell r="V3631" t="str">
            <v>underfunded</v>
          </cell>
        </row>
        <row r="3632">
          <cell r="D3632">
            <v>3000</v>
          </cell>
          <cell r="F3632" t="str">
            <v>failed</v>
          </cell>
          <cell r="R3632" t="str">
            <v>musical</v>
          </cell>
          <cell r="U3632">
            <v>30.041666666671517</v>
          </cell>
          <cell r="V3632" t="str">
            <v>underfunded</v>
          </cell>
        </row>
        <row r="3633">
          <cell r="D3633">
            <v>17100</v>
          </cell>
          <cell r="F3633" t="str">
            <v>failed</v>
          </cell>
          <cell r="R3633" t="str">
            <v>musical</v>
          </cell>
          <cell r="U3633">
            <v>24.412534722228884</v>
          </cell>
          <cell r="V3633" t="str">
            <v>underfunded</v>
          </cell>
        </row>
        <row r="3634">
          <cell r="D3634">
            <v>500</v>
          </cell>
          <cell r="F3634" t="str">
            <v>failed</v>
          </cell>
          <cell r="R3634" t="str">
            <v>musical</v>
          </cell>
          <cell r="U3634">
            <v>20</v>
          </cell>
          <cell r="V3634" t="str">
            <v>underfunded</v>
          </cell>
        </row>
        <row r="3635">
          <cell r="D3635">
            <v>5000</v>
          </cell>
          <cell r="F3635" t="str">
            <v>failed</v>
          </cell>
          <cell r="R3635" t="str">
            <v>musical</v>
          </cell>
          <cell r="U3635">
            <v>43.418206018526689</v>
          </cell>
          <cell r="V3635" t="str">
            <v>underfunded</v>
          </cell>
        </row>
        <row r="3636">
          <cell r="D3636">
            <v>75000</v>
          </cell>
          <cell r="F3636" t="str">
            <v>failed</v>
          </cell>
          <cell r="R3636" t="str">
            <v>musical</v>
          </cell>
          <cell r="U3636">
            <v>47.999606481484079</v>
          </cell>
          <cell r="V3636" t="str">
            <v>underfunded</v>
          </cell>
        </row>
        <row r="3637">
          <cell r="D3637">
            <v>3500</v>
          </cell>
          <cell r="F3637" t="str">
            <v>failed</v>
          </cell>
          <cell r="R3637" t="str">
            <v>musical</v>
          </cell>
          <cell r="U3637">
            <v>30</v>
          </cell>
          <cell r="V3637" t="str">
            <v>underfunded</v>
          </cell>
        </row>
        <row r="3638">
          <cell r="D3638">
            <v>150000</v>
          </cell>
          <cell r="F3638" t="str">
            <v>failed</v>
          </cell>
          <cell r="R3638" t="str">
            <v>musical</v>
          </cell>
          <cell r="U3638">
            <v>35</v>
          </cell>
          <cell r="V3638" t="str">
            <v>underfunded</v>
          </cell>
        </row>
        <row r="3639">
          <cell r="D3639">
            <v>3000</v>
          </cell>
          <cell r="F3639" t="str">
            <v>failed</v>
          </cell>
          <cell r="R3639" t="str">
            <v>musical</v>
          </cell>
          <cell r="U3639">
            <v>30</v>
          </cell>
          <cell r="V3639" t="str">
            <v>underfunded</v>
          </cell>
        </row>
        <row r="3640">
          <cell r="D3640">
            <v>3300</v>
          </cell>
          <cell r="F3640" t="str">
            <v>failed</v>
          </cell>
          <cell r="R3640" t="str">
            <v>musical</v>
          </cell>
          <cell r="U3640">
            <v>59.958333333328483</v>
          </cell>
          <cell r="V3640" t="str">
            <v>underfunded</v>
          </cell>
        </row>
        <row r="3641">
          <cell r="D3641">
            <v>25000</v>
          </cell>
          <cell r="F3641" t="str">
            <v>failed</v>
          </cell>
          <cell r="R3641" t="str">
            <v>musical</v>
          </cell>
          <cell r="U3641">
            <v>59.955486111110076</v>
          </cell>
          <cell r="V3641" t="str">
            <v>underfunded</v>
          </cell>
        </row>
        <row r="3642">
          <cell r="D3642">
            <v>1000</v>
          </cell>
          <cell r="F3642" t="str">
            <v>failed</v>
          </cell>
          <cell r="R3642" t="str">
            <v>musical</v>
          </cell>
          <cell r="U3642">
            <v>30</v>
          </cell>
          <cell r="V3642" t="str">
            <v>underfunded</v>
          </cell>
        </row>
        <row r="3643">
          <cell r="D3643">
            <v>3000</v>
          </cell>
          <cell r="F3643" t="str">
            <v>failed</v>
          </cell>
          <cell r="R3643" t="str">
            <v>musical</v>
          </cell>
          <cell r="U3643">
            <v>17.581261574072414</v>
          </cell>
          <cell r="V3643" t="str">
            <v>underfunded</v>
          </cell>
        </row>
        <row r="3644">
          <cell r="D3644">
            <v>700</v>
          </cell>
          <cell r="F3644" t="str">
            <v>failed</v>
          </cell>
          <cell r="R3644" t="str">
            <v>musical</v>
          </cell>
          <cell r="U3644">
            <v>40.892048611101927</v>
          </cell>
          <cell r="V3644" t="str">
            <v>underfunded</v>
          </cell>
        </row>
        <row r="3645">
          <cell r="D3645">
            <v>25000</v>
          </cell>
          <cell r="F3645" t="str">
            <v>failed</v>
          </cell>
          <cell r="R3645" t="str">
            <v>musical</v>
          </cell>
          <cell r="U3645">
            <v>40.041666666664241</v>
          </cell>
          <cell r="V3645" t="str">
            <v>underfunded</v>
          </cell>
        </row>
        <row r="3646">
          <cell r="D3646">
            <v>5000</v>
          </cell>
          <cell r="F3646" t="str">
            <v>failed</v>
          </cell>
          <cell r="R3646" t="str">
            <v>musical</v>
          </cell>
          <cell r="U3646">
            <v>27.965891203704814</v>
          </cell>
          <cell r="V3646" t="str">
            <v>underfunded</v>
          </cell>
        </row>
        <row r="3647">
          <cell r="D3647">
            <v>1000</v>
          </cell>
          <cell r="F3647" t="str">
            <v>failed</v>
          </cell>
          <cell r="R3647" t="str">
            <v>musical</v>
          </cell>
          <cell r="U3647">
            <v>30.041666666671517</v>
          </cell>
          <cell r="V3647" t="str">
            <v>underfunded</v>
          </cell>
        </row>
        <row r="3648">
          <cell r="D3648">
            <v>10000</v>
          </cell>
          <cell r="F3648" t="str">
            <v>failed</v>
          </cell>
          <cell r="R3648" t="str">
            <v>musical</v>
          </cell>
          <cell r="U3648">
            <v>31.557847222225973</v>
          </cell>
          <cell r="V3648" t="str">
            <v>underfunded</v>
          </cell>
        </row>
        <row r="3649">
          <cell r="D3649">
            <v>500</v>
          </cell>
          <cell r="F3649" t="str">
            <v>failed</v>
          </cell>
          <cell r="R3649" t="str">
            <v>musical</v>
          </cell>
          <cell r="U3649">
            <v>45</v>
          </cell>
          <cell r="V3649" t="str">
            <v>underfunded</v>
          </cell>
        </row>
        <row r="3650">
          <cell r="D3650">
            <v>40000</v>
          </cell>
          <cell r="F3650" t="str">
            <v>successful</v>
          </cell>
          <cell r="R3650" t="str">
            <v>plays</v>
          </cell>
          <cell r="U3650">
            <v>30</v>
          </cell>
          <cell r="V3650" t="str">
            <v>funded</v>
          </cell>
        </row>
        <row r="3651">
          <cell r="D3651">
            <v>750</v>
          </cell>
          <cell r="F3651" t="str">
            <v>successful</v>
          </cell>
          <cell r="R3651" t="str">
            <v>plays</v>
          </cell>
          <cell r="U3651">
            <v>26</v>
          </cell>
          <cell r="V3651" t="str">
            <v>funded</v>
          </cell>
        </row>
        <row r="3652">
          <cell r="D3652">
            <v>500</v>
          </cell>
          <cell r="F3652" t="str">
            <v>successful</v>
          </cell>
          <cell r="R3652" t="str">
            <v>plays</v>
          </cell>
          <cell r="U3652">
            <v>21</v>
          </cell>
          <cell r="V3652" t="str">
            <v>funded</v>
          </cell>
        </row>
        <row r="3653">
          <cell r="D3653">
            <v>500</v>
          </cell>
          <cell r="F3653" t="str">
            <v>successful</v>
          </cell>
          <cell r="R3653" t="str">
            <v>plays</v>
          </cell>
          <cell r="U3653">
            <v>33.01965277778072</v>
          </cell>
          <cell r="V3653" t="str">
            <v>funded</v>
          </cell>
        </row>
        <row r="3654">
          <cell r="D3654">
            <v>300</v>
          </cell>
          <cell r="F3654" t="str">
            <v>successful</v>
          </cell>
          <cell r="R3654" t="str">
            <v>plays</v>
          </cell>
          <cell r="U3654">
            <v>10.521273148151522</v>
          </cell>
          <cell r="V3654" t="str">
            <v>funded</v>
          </cell>
        </row>
        <row r="3655">
          <cell r="D3655">
            <v>2000</v>
          </cell>
          <cell r="F3655" t="str">
            <v>successful</v>
          </cell>
          <cell r="R3655" t="str">
            <v>plays</v>
          </cell>
          <cell r="U3655">
            <v>30</v>
          </cell>
          <cell r="V3655" t="str">
            <v>funded</v>
          </cell>
        </row>
        <row r="3656">
          <cell r="D3656">
            <v>1500</v>
          </cell>
          <cell r="F3656" t="str">
            <v>successful</v>
          </cell>
          <cell r="R3656" t="str">
            <v>plays</v>
          </cell>
          <cell r="U3656">
            <v>23.291828703702777</v>
          </cell>
          <cell r="V3656" t="str">
            <v>funded</v>
          </cell>
        </row>
        <row r="3657">
          <cell r="D3657">
            <v>5000</v>
          </cell>
          <cell r="F3657" t="str">
            <v>successful</v>
          </cell>
          <cell r="R3657" t="str">
            <v>plays</v>
          </cell>
          <cell r="U3657">
            <v>29.487754629633855</v>
          </cell>
          <cell r="V3657" t="str">
            <v>funded</v>
          </cell>
        </row>
        <row r="3658">
          <cell r="D3658">
            <v>5000</v>
          </cell>
          <cell r="F3658" t="str">
            <v>successful</v>
          </cell>
          <cell r="R3658" t="str">
            <v>plays</v>
          </cell>
          <cell r="U3658">
            <v>30.047499999993306</v>
          </cell>
          <cell r="V3658" t="str">
            <v>funded</v>
          </cell>
        </row>
        <row r="3659">
          <cell r="D3659">
            <v>2000</v>
          </cell>
          <cell r="F3659" t="str">
            <v>successful</v>
          </cell>
          <cell r="R3659" t="str">
            <v>plays</v>
          </cell>
          <cell r="U3659">
            <v>23.274317129624251</v>
          </cell>
          <cell r="V3659" t="str">
            <v>funded</v>
          </cell>
        </row>
        <row r="3660">
          <cell r="D3660">
            <v>1500</v>
          </cell>
          <cell r="F3660" t="str">
            <v>successful</v>
          </cell>
          <cell r="R3660" t="str">
            <v>plays</v>
          </cell>
          <cell r="U3660">
            <v>46.30740740741021</v>
          </cell>
          <cell r="V3660" t="str">
            <v>funded</v>
          </cell>
        </row>
        <row r="3661">
          <cell r="D3661">
            <v>3000</v>
          </cell>
          <cell r="F3661" t="str">
            <v>successful</v>
          </cell>
          <cell r="R3661" t="str">
            <v>plays</v>
          </cell>
          <cell r="U3661">
            <v>27.33321759258979</v>
          </cell>
          <cell r="V3661" t="str">
            <v>funded</v>
          </cell>
        </row>
        <row r="3662">
          <cell r="D3662">
            <v>250</v>
          </cell>
          <cell r="F3662" t="str">
            <v>successful</v>
          </cell>
          <cell r="R3662" t="str">
            <v>plays</v>
          </cell>
          <cell r="U3662">
            <v>25</v>
          </cell>
          <cell r="V3662" t="str">
            <v>funded</v>
          </cell>
        </row>
        <row r="3663">
          <cell r="D3663">
            <v>3000</v>
          </cell>
          <cell r="F3663" t="str">
            <v>successful</v>
          </cell>
          <cell r="R3663" t="str">
            <v>plays</v>
          </cell>
          <cell r="U3663">
            <v>22.270000000004075</v>
          </cell>
          <cell r="V3663" t="str">
            <v>funded</v>
          </cell>
        </row>
        <row r="3664">
          <cell r="D3664">
            <v>8000</v>
          </cell>
          <cell r="F3664" t="str">
            <v>successful</v>
          </cell>
          <cell r="R3664" t="str">
            <v>plays</v>
          </cell>
          <cell r="U3664">
            <v>29.958333333328483</v>
          </cell>
          <cell r="V3664" t="str">
            <v>funded</v>
          </cell>
        </row>
        <row r="3665">
          <cell r="D3665">
            <v>225</v>
          </cell>
          <cell r="F3665" t="str">
            <v>successful</v>
          </cell>
          <cell r="R3665" t="str">
            <v>plays</v>
          </cell>
          <cell r="U3665">
            <v>60.041666666671517</v>
          </cell>
          <cell r="V3665" t="str">
            <v>funded</v>
          </cell>
        </row>
        <row r="3666">
          <cell r="D3666">
            <v>800</v>
          </cell>
          <cell r="F3666" t="str">
            <v>successful</v>
          </cell>
          <cell r="R3666" t="str">
            <v>plays</v>
          </cell>
          <cell r="U3666">
            <v>14</v>
          </cell>
          <cell r="V3666" t="str">
            <v>funded</v>
          </cell>
        </row>
        <row r="3667">
          <cell r="D3667">
            <v>620</v>
          </cell>
          <cell r="F3667" t="str">
            <v>successful</v>
          </cell>
          <cell r="R3667" t="str">
            <v>plays</v>
          </cell>
          <cell r="U3667">
            <v>11.021041666666861</v>
          </cell>
          <cell r="V3667" t="str">
            <v>funded</v>
          </cell>
        </row>
        <row r="3668">
          <cell r="D3668">
            <v>1200</v>
          </cell>
          <cell r="F3668" t="str">
            <v>successful</v>
          </cell>
          <cell r="R3668" t="str">
            <v>plays</v>
          </cell>
          <cell r="U3668">
            <v>21.386782407404098</v>
          </cell>
          <cell r="V3668" t="str">
            <v>funded</v>
          </cell>
        </row>
        <row r="3669">
          <cell r="D3669">
            <v>3000</v>
          </cell>
          <cell r="F3669" t="str">
            <v>successful</v>
          </cell>
          <cell r="R3669" t="str">
            <v>plays</v>
          </cell>
          <cell r="U3669">
            <v>30</v>
          </cell>
          <cell r="V3669" t="str">
            <v>funded</v>
          </cell>
        </row>
        <row r="3670">
          <cell r="D3670">
            <v>1000</v>
          </cell>
          <cell r="F3670" t="str">
            <v>successful</v>
          </cell>
          <cell r="R3670" t="str">
            <v>plays</v>
          </cell>
          <cell r="U3670">
            <v>23.216759259259561</v>
          </cell>
          <cell r="V3670" t="str">
            <v>funded</v>
          </cell>
        </row>
        <row r="3671">
          <cell r="D3671">
            <v>1000</v>
          </cell>
          <cell r="F3671" t="str">
            <v>successful</v>
          </cell>
          <cell r="R3671" t="str">
            <v>plays</v>
          </cell>
          <cell r="U3671">
            <v>30</v>
          </cell>
          <cell r="V3671" t="str">
            <v>funded</v>
          </cell>
        </row>
        <row r="3672">
          <cell r="D3672">
            <v>220</v>
          </cell>
          <cell r="F3672" t="str">
            <v>successful</v>
          </cell>
          <cell r="R3672" t="str">
            <v>plays</v>
          </cell>
          <cell r="U3672">
            <v>13.444317129629781</v>
          </cell>
          <cell r="V3672" t="str">
            <v>funded</v>
          </cell>
        </row>
        <row r="3673">
          <cell r="D3673">
            <v>3500</v>
          </cell>
          <cell r="F3673" t="str">
            <v>successful</v>
          </cell>
          <cell r="R3673" t="str">
            <v>plays</v>
          </cell>
          <cell r="U3673">
            <v>20.537881944444962</v>
          </cell>
          <cell r="V3673" t="str">
            <v>funded</v>
          </cell>
        </row>
        <row r="3674">
          <cell r="D3674">
            <v>3000</v>
          </cell>
          <cell r="F3674" t="str">
            <v>successful</v>
          </cell>
          <cell r="R3674" t="str">
            <v>plays</v>
          </cell>
          <cell r="U3674">
            <v>30</v>
          </cell>
          <cell r="V3674" t="str">
            <v>funded</v>
          </cell>
        </row>
        <row r="3675">
          <cell r="D3675">
            <v>4000</v>
          </cell>
          <cell r="F3675" t="str">
            <v>successful</v>
          </cell>
          <cell r="R3675" t="str">
            <v>plays</v>
          </cell>
          <cell r="U3675">
            <v>34.241006944444962</v>
          </cell>
          <cell r="V3675" t="str">
            <v>funded</v>
          </cell>
        </row>
        <row r="3676">
          <cell r="D3676">
            <v>4500</v>
          </cell>
          <cell r="F3676" t="str">
            <v>successful</v>
          </cell>
          <cell r="R3676" t="str">
            <v>plays</v>
          </cell>
          <cell r="U3676">
            <v>60</v>
          </cell>
          <cell r="V3676" t="str">
            <v>funded</v>
          </cell>
        </row>
        <row r="3677">
          <cell r="D3677">
            <v>50</v>
          </cell>
          <cell r="F3677" t="str">
            <v>successful</v>
          </cell>
          <cell r="R3677" t="str">
            <v>plays</v>
          </cell>
          <cell r="U3677">
            <v>12.361319444440596</v>
          </cell>
          <cell r="V3677" t="str">
            <v>funded</v>
          </cell>
        </row>
        <row r="3678">
          <cell r="D3678">
            <v>800</v>
          </cell>
          <cell r="F3678" t="str">
            <v>successful</v>
          </cell>
          <cell r="R3678" t="str">
            <v>plays</v>
          </cell>
          <cell r="U3678">
            <v>18</v>
          </cell>
          <cell r="V3678" t="str">
            <v>funded</v>
          </cell>
        </row>
        <row r="3679">
          <cell r="D3679">
            <v>12000</v>
          </cell>
          <cell r="F3679" t="str">
            <v>successful</v>
          </cell>
          <cell r="R3679" t="str">
            <v>plays</v>
          </cell>
          <cell r="U3679">
            <v>20.591689814820711</v>
          </cell>
          <cell r="V3679" t="str">
            <v>funded</v>
          </cell>
        </row>
        <row r="3680">
          <cell r="D3680">
            <v>2000</v>
          </cell>
          <cell r="F3680" t="str">
            <v>successful</v>
          </cell>
          <cell r="R3680" t="str">
            <v>plays</v>
          </cell>
          <cell r="U3680">
            <v>35</v>
          </cell>
          <cell r="V3680" t="str">
            <v>funded</v>
          </cell>
        </row>
        <row r="3681">
          <cell r="D3681">
            <v>2000</v>
          </cell>
          <cell r="F3681" t="str">
            <v>successful</v>
          </cell>
          <cell r="R3681" t="str">
            <v>plays</v>
          </cell>
          <cell r="U3681">
            <v>34.446284722223936</v>
          </cell>
          <cell r="V3681" t="str">
            <v>funded</v>
          </cell>
        </row>
        <row r="3682">
          <cell r="D3682">
            <v>3000</v>
          </cell>
          <cell r="F3682" t="str">
            <v>successful</v>
          </cell>
          <cell r="R3682" t="str">
            <v>plays</v>
          </cell>
          <cell r="U3682">
            <v>21</v>
          </cell>
          <cell r="V3682" t="str">
            <v>funded</v>
          </cell>
        </row>
        <row r="3683">
          <cell r="D3683">
            <v>1000</v>
          </cell>
          <cell r="F3683" t="str">
            <v>successful</v>
          </cell>
          <cell r="R3683" t="str">
            <v>plays</v>
          </cell>
          <cell r="U3683">
            <v>10</v>
          </cell>
          <cell r="V3683" t="str">
            <v>funded</v>
          </cell>
        </row>
        <row r="3684">
          <cell r="D3684">
            <v>3000</v>
          </cell>
          <cell r="F3684" t="str">
            <v>successful</v>
          </cell>
          <cell r="R3684" t="str">
            <v>plays</v>
          </cell>
          <cell r="U3684">
            <v>33.605578703703941</v>
          </cell>
          <cell r="V3684" t="str">
            <v>funded</v>
          </cell>
        </row>
        <row r="3685">
          <cell r="D3685">
            <v>3500</v>
          </cell>
          <cell r="F3685" t="str">
            <v>successful</v>
          </cell>
          <cell r="R3685" t="str">
            <v>plays</v>
          </cell>
          <cell r="U3685">
            <v>30</v>
          </cell>
          <cell r="V3685" t="str">
            <v>funded</v>
          </cell>
        </row>
        <row r="3686">
          <cell r="D3686">
            <v>750</v>
          </cell>
          <cell r="F3686" t="str">
            <v>successful</v>
          </cell>
          <cell r="R3686" t="str">
            <v>plays</v>
          </cell>
          <cell r="U3686">
            <v>30</v>
          </cell>
          <cell r="V3686" t="str">
            <v>funded</v>
          </cell>
        </row>
        <row r="3687">
          <cell r="D3687">
            <v>5000</v>
          </cell>
          <cell r="F3687" t="str">
            <v>successful</v>
          </cell>
          <cell r="R3687" t="str">
            <v>plays</v>
          </cell>
          <cell r="U3687">
            <v>25.281724537038826</v>
          </cell>
          <cell r="V3687" t="str">
            <v>funded</v>
          </cell>
        </row>
        <row r="3688">
          <cell r="D3688">
            <v>350</v>
          </cell>
          <cell r="F3688" t="str">
            <v>successful</v>
          </cell>
          <cell r="R3688" t="str">
            <v>plays</v>
          </cell>
          <cell r="U3688">
            <v>14.503240740741603</v>
          </cell>
          <cell r="V3688" t="str">
            <v>funded</v>
          </cell>
        </row>
        <row r="3689">
          <cell r="D3689">
            <v>5000</v>
          </cell>
          <cell r="F3689" t="str">
            <v>successful</v>
          </cell>
          <cell r="R3689" t="str">
            <v>plays</v>
          </cell>
          <cell r="U3689">
            <v>30</v>
          </cell>
          <cell r="V3689" t="str">
            <v>funded</v>
          </cell>
        </row>
        <row r="3690">
          <cell r="D3690">
            <v>3000</v>
          </cell>
          <cell r="F3690" t="str">
            <v>successful</v>
          </cell>
          <cell r="R3690" t="str">
            <v>plays</v>
          </cell>
          <cell r="U3690">
            <v>30</v>
          </cell>
          <cell r="V3690" t="str">
            <v>funded</v>
          </cell>
        </row>
        <row r="3691">
          <cell r="D3691">
            <v>3000</v>
          </cell>
          <cell r="F3691" t="str">
            <v>successful</v>
          </cell>
          <cell r="R3691" t="str">
            <v>plays</v>
          </cell>
          <cell r="U3691">
            <v>29.107187500005239</v>
          </cell>
          <cell r="V3691" t="str">
            <v>funded</v>
          </cell>
        </row>
        <row r="3692">
          <cell r="D3692">
            <v>1500</v>
          </cell>
          <cell r="F3692" t="str">
            <v>successful</v>
          </cell>
          <cell r="R3692" t="str">
            <v>plays</v>
          </cell>
          <cell r="U3692">
            <v>30.041666666664241</v>
          </cell>
          <cell r="V3692" t="str">
            <v>funded</v>
          </cell>
        </row>
        <row r="3693">
          <cell r="D3693">
            <v>40000</v>
          </cell>
          <cell r="F3693" t="str">
            <v>successful</v>
          </cell>
          <cell r="R3693" t="str">
            <v>plays</v>
          </cell>
          <cell r="U3693">
            <v>44.507071759260725</v>
          </cell>
          <cell r="V3693" t="str">
            <v>funded</v>
          </cell>
        </row>
        <row r="3694">
          <cell r="D3694">
            <v>1000</v>
          </cell>
          <cell r="F3694" t="str">
            <v>successful</v>
          </cell>
          <cell r="R3694" t="str">
            <v>plays</v>
          </cell>
          <cell r="U3694">
            <v>9.0349652777804295</v>
          </cell>
          <cell r="V3694" t="str">
            <v>funded</v>
          </cell>
        </row>
        <row r="3695">
          <cell r="D3695">
            <v>333</v>
          </cell>
          <cell r="F3695" t="str">
            <v>successful</v>
          </cell>
          <cell r="R3695" t="str">
            <v>plays</v>
          </cell>
          <cell r="U3695">
            <v>29.746192129634437</v>
          </cell>
          <cell r="V3695" t="str">
            <v>funded</v>
          </cell>
        </row>
        <row r="3696">
          <cell r="D3696">
            <v>3500</v>
          </cell>
          <cell r="F3696" t="str">
            <v>successful</v>
          </cell>
          <cell r="R3696" t="str">
            <v>plays</v>
          </cell>
          <cell r="U3696">
            <v>36.949456018512137</v>
          </cell>
          <cell r="V3696" t="str">
            <v>funded</v>
          </cell>
        </row>
        <row r="3697">
          <cell r="D3697">
            <v>4000</v>
          </cell>
          <cell r="F3697" t="str">
            <v>successful</v>
          </cell>
          <cell r="R3697" t="str">
            <v>plays</v>
          </cell>
          <cell r="U3697">
            <v>20</v>
          </cell>
          <cell r="V3697" t="str">
            <v>funded</v>
          </cell>
        </row>
        <row r="3698">
          <cell r="D3698">
            <v>2000</v>
          </cell>
          <cell r="F3698" t="str">
            <v>successful</v>
          </cell>
          <cell r="R3698" t="str">
            <v>plays</v>
          </cell>
          <cell r="U3698">
            <v>60</v>
          </cell>
          <cell r="V3698" t="str">
            <v>funded</v>
          </cell>
        </row>
        <row r="3699">
          <cell r="D3699">
            <v>2000</v>
          </cell>
          <cell r="F3699" t="str">
            <v>successful</v>
          </cell>
          <cell r="R3699" t="str">
            <v>plays</v>
          </cell>
          <cell r="U3699">
            <v>21</v>
          </cell>
          <cell r="V3699" t="str">
            <v>funded</v>
          </cell>
        </row>
        <row r="3700">
          <cell r="D3700">
            <v>5000</v>
          </cell>
          <cell r="F3700" t="str">
            <v>successful</v>
          </cell>
          <cell r="R3700" t="str">
            <v>plays</v>
          </cell>
          <cell r="U3700">
            <v>30</v>
          </cell>
          <cell r="V3700" t="str">
            <v>funded</v>
          </cell>
        </row>
        <row r="3701">
          <cell r="D3701">
            <v>2500</v>
          </cell>
          <cell r="F3701" t="str">
            <v>successful</v>
          </cell>
          <cell r="R3701" t="str">
            <v>plays</v>
          </cell>
          <cell r="U3701">
            <v>30</v>
          </cell>
          <cell r="V3701" t="str">
            <v>funded</v>
          </cell>
        </row>
        <row r="3702">
          <cell r="D3702">
            <v>500</v>
          </cell>
          <cell r="F3702" t="str">
            <v>successful</v>
          </cell>
          <cell r="R3702" t="str">
            <v>plays</v>
          </cell>
          <cell r="U3702">
            <v>30.081018518518249</v>
          </cell>
          <cell r="V3702" t="str">
            <v>funded</v>
          </cell>
        </row>
        <row r="3703">
          <cell r="D3703">
            <v>1500</v>
          </cell>
          <cell r="F3703" t="str">
            <v>successful</v>
          </cell>
          <cell r="R3703" t="str">
            <v>plays</v>
          </cell>
          <cell r="U3703">
            <v>30</v>
          </cell>
          <cell r="V3703" t="str">
            <v>funded</v>
          </cell>
        </row>
        <row r="3704">
          <cell r="D3704">
            <v>3000</v>
          </cell>
          <cell r="F3704" t="str">
            <v>successful</v>
          </cell>
          <cell r="R3704" t="str">
            <v>plays</v>
          </cell>
          <cell r="U3704">
            <v>37.419629629628616</v>
          </cell>
          <cell r="V3704" t="str">
            <v>funded</v>
          </cell>
        </row>
        <row r="3705">
          <cell r="D3705">
            <v>1050</v>
          </cell>
          <cell r="F3705" t="str">
            <v>successful</v>
          </cell>
          <cell r="R3705" t="str">
            <v>plays</v>
          </cell>
          <cell r="U3705">
            <v>38.786481481482042</v>
          </cell>
          <cell r="V3705" t="str">
            <v>funded</v>
          </cell>
        </row>
        <row r="3706">
          <cell r="D3706">
            <v>300</v>
          </cell>
          <cell r="F3706" t="str">
            <v>successful</v>
          </cell>
          <cell r="R3706" t="str">
            <v>plays</v>
          </cell>
          <cell r="U3706">
            <v>60</v>
          </cell>
          <cell r="V3706" t="str">
            <v>funded</v>
          </cell>
        </row>
        <row r="3707">
          <cell r="D3707">
            <v>2827</v>
          </cell>
          <cell r="F3707" t="str">
            <v>successful</v>
          </cell>
          <cell r="R3707" t="str">
            <v>plays</v>
          </cell>
          <cell r="U3707">
            <v>21.207013888888469</v>
          </cell>
          <cell r="V3707" t="str">
            <v>funded</v>
          </cell>
        </row>
        <row r="3708">
          <cell r="D3708">
            <v>1500</v>
          </cell>
          <cell r="F3708" t="str">
            <v>successful</v>
          </cell>
          <cell r="R3708" t="str">
            <v>plays</v>
          </cell>
          <cell r="U3708">
            <v>15</v>
          </cell>
          <cell r="V3708" t="str">
            <v>funded</v>
          </cell>
        </row>
        <row r="3709">
          <cell r="D3709">
            <v>1000</v>
          </cell>
          <cell r="F3709" t="str">
            <v>successful</v>
          </cell>
          <cell r="R3709" t="str">
            <v>plays</v>
          </cell>
          <cell r="U3709">
            <v>21.178032407406135</v>
          </cell>
          <cell r="V3709" t="str">
            <v>funded</v>
          </cell>
        </row>
        <row r="3710">
          <cell r="D3710">
            <v>700</v>
          </cell>
          <cell r="F3710" t="str">
            <v>successful</v>
          </cell>
          <cell r="R3710" t="str">
            <v>plays</v>
          </cell>
          <cell r="U3710">
            <v>14</v>
          </cell>
          <cell r="V3710" t="str">
            <v>funded</v>
          </cell>
        </row>
        <row r="3711">
          <cell r="D3711">
            <v>1000</v>
          </cell>
          <cell r="F3711" t="str">
            <v>successful</v>
          </cell>
          <cell r="R3711" t="str">
            <v>plays</v>
          </cell>
          <cell r="U3711">
            <v>30</v>
          </cell>
          <cell r="V3711" t="str">
            <v>funded</v>
          </cell>
        </row>
        <row r="3712">
          <cell r="D3712">
            <v>1300</v>
          </cell>
          <cell r="F3712" t="str">
            <v>successful</v>
          </cell>
          <cell r="R3712" t="str">
            <v>plays</v>
          </cell>
          <cell r="U3712">
            <v>25</v>
          </cell>
          <cell r="V3712" t="str">
            <v>funded</v>
          </cell>
        </row>
        <row r="3713">
          <cell r="D3713">
            <v>500</v>
          </cell>
          <cell r="F3713" t="str">
            <v>successful</v>
          </cell>
          <cell r="R3713" t="str">
            <v>plays</v>
          </cell>
          <cell r="U3713">
            <v>25.942442129628034</v>
          </cell>
          <cell r="V3713" t="str">
            <v>funded</v>
          </cell>
        </row>
        <row r="3714">
          <cell r="D3714">
            <v>7500</v>
          </cell>
          <cell r="F3714" t="str">
            <v>successful</v>
          </cell>
          <cell r="R3714" t="str">
            <v>plays</v>
          </cell>
          <cell r="U3714">
            <v>21.118900462963211</v>
          </cell>
          <cell r="V3714" t="str">
            <v>funded</v>
          </cell>
        </row>
        <row r="3715">
          <cell r="D3715">
            <v>2000</v>
          </cell>
          <cell r="F3715" t="str">
            <v>successful</v>
          </cell>
          <cell r="R3715" t="str">
            <v>plays</v>
          </cell>
          <cell r="U3715">
            <v>20</v>
          </cell>
          <cell r="V3715" t="str">
            <v>funded</v>
          </cell>
        </row>
        <row r="3716">
          <cell r="D3716">
            <v>10000</v>
          </cell>
          <cell r="F3716" t="str">
            <v>successful</v>
          </cell>
          <cell r="R3716" t="str">
            <v>plays</v>
          </cell>
          <cell r="U3716">
            <v>31.609641203700448</v>
          </cell>
          <cell r="V3716" t="str">
            <v>funded</v>
          </cell>
        </row>
        <row r="3717">
          <cell r="D3717">
            <v>3500</v>
          </cell>
          <cell r="F3717" t="str">
            <v>successful</v>
          </cell>
          <cell r="R3717" t="str">
            <v>plays</v>
          </cell>
          <cell r="U3717">
            <v>57.540520833339542</v>
          </cell>
          <cell r="V3717" t="str">
            <v>funded</v>
          </cell>
        </row>
        <row r="3718">
          <cell r="D3718">
            <v>800</v>
          </cell>
          <cell r="F3718" t="str">
            <v>successful</v>
          </cell>
          <cell r="R3718" t="str">
            <v>plays</v>
          </cell>
          <cell r="U3718">
            <v>30</v>
          </cell>
          <cell r="V3718" t="str">
            <v>funded</v>
          </cell>
        </row>
        <row r="3719">
          <cell r="D3719">
            <v>4000</v>
          </cell>
          <cell r="F3719" t="str">
            <v>successful</v>
          </cell>
          <cell r="R3719" t="str">
            <v>plays</v>
          </cell>
          <cell r="U3719">
            <v>31</v>
          </cell>
          <cell r="V3719" t="str">
            <v>funded</v>
          </cell>
        </row>
        <row r="3720">
          <cell r="D3720">
            <v>500</v>
          </cell>
          <cell r="F3720" t="str">
            <v>successful</v>
          </cell>
          <cell r="R3720" t="str">
            <v>plays</v>
          </cell>
          <cell r="U3720">
            <v>30</v>
          </cell>
          <cell r="V3720" t="str">
            <v>funded</v>
          </cell>
        </row>
        <row r="3721">
          <cell r="D3721">
            <v>200</v>
          </cell>
          <cell r="F3721" t="str">
            <v>successful</v>
          </cell>
          <cell r="R3721" t="str">
            <v>plays</v>
          </cell>
          <cell r="U3721">
            <v>30</v>
          </cell>
          <cell r="V3721" t="str">
            <v>funded</v>
          </cell>
        </row>
        <row r="3722">
          <cell r="D3722">
            <v>3300</v>
          </cell>
          <cell r="F3722" t="str">
            <v>successful</v>
          </cell>
          <cell r="R3722" t="str">
            <v>plays</v>
          </cell>
          <cell r="U3722">
            <v>22</v>
          </cell>
          <cell r="V3722" t="str">
            <v>funded</v>
          </cell>
        </row>
        <row r="3723">
          <cell r="D3723">
            <v>5000</v>
          </cell>
          <cell r="F3723" t="str">
            <v>successful</v>
          </cell>
          <cell r="R3723" t="str">
            <v>plays</v>
          </cell>
          <cell r="U3723">
            <v>21.041666666664241</v>
          </cell>
          <cell r="V3723" t="str">
            <v>funded</v>
          </cell>
        </row>
        <row r="3724">
          <cell r="D3724">
            <v>1500</v>
          </cell>
          <cell r="F3724" t="str">
            <v>successful</v>
          </cell>
          <cell r="R3724" t="str">
            <v>plays</v>
          </cell>
          <cell r="U3724">
            <v>30.285798611112114</v>
          </cell>
          <cell r="V3724" t="str">
            <v>funded</v>
          </cell>
        </row>
        <row r="3725">
          <cell r="D3725">
            <v>4500</v>
          </cell>
          <cell r="F3725" t="str">
            <v>successful</v>
          </cell>
          <cell r="R3725" t="str">
            <v>plays</v>
          </cell>
          <cell r="U3725">
            <v>30.041666666664241</v>
          </cell>
          <cell r="V3725" t="str">
            <v>funded</v>
          </cell>
        </row>
        <row r="3726">
          <cell r="D3726">
            <v>4300</v>
          </cell>
          <cell r="F3726" t="str">
            <v>successful</v>
          </cell>
          <cell r="R3726" t="str">
            <v>plays</v>
          </cell>
          <cell r="U3726">
            <v>29.466898148137261</v>
          </cell>
          <cell r="V3726" t="str">
            <v>funded</v>
          </cell>
        </row>
        <row r="3727">
          <cell r="D3727">
            <v>300</v>
          </cell>
          <cell r="F3727" t="str">
            <v>successful</v>
          </cell>
          <cell r="R3727" t="str">
            <v>plays</v>
          </cell>
          <cell r="U3727">
            <v>16.950613425920892</v>
          </cell>
          <cell r="V3727" t="str">
            <v>funded</v>
          </cell>
        </row>
        <row r="3728">
          <cell r="D3728">
            <v>850</v>
          </cell>
          <cell r="F3728" t="str">
            <v>successful</v>
          </cell>
          <cell r="R3728" t="str">
            <v>plays</v>
          </cell>
          <cell r="U3728">
            <v>27.734131944438559</v>
          </cell>
          <cell r="V3728" t="str">
            <v>funded</v>
          </cell>
        </row>
        <row r="3729">
          <cell r="D3729">
            <v>2000</v>
          </cell>
          <cell r="F3729" t="str">
            <v>successful</v>
          </cell>
          <cell r="R3729" t="str">
            <v>plays</v>
          </cell>
          <cell r="U3729">
            <v>30.856550925920601</v>
          </cell>
          <cell r="V3729" t="str">
            <v>funded</v>
          </cell>
        </row>
        <row r="3730">
          <cell r="D3730">
            <v>20000</v>
          </cell>
          <cell r="F3730" t="str">
            <v>failed</v>
          </cell>
          <cell r="R3730" t="str">
            <v>plays</v>
          </cell>
          <cell r="U3730">
            <v>30</v>
          </cell>
          <cell r="V3730" t="str">
            <v>underfunded</v>
          </cell>
        </row>
        <row r="3731">
          <cell r="D3731">
            <v>5000</v>
          </cell>
          <cell r="F3731" t="str">
            <v>failed</v>
          </cell>
          <cell r="R3731" t="str">
            <v>plays</v>
          </cell>
          <cell r="U3731">
            <v>44.958333333328483</v>
          </cell>
          <cell r="V3731" t="str">
            <v>underfunded</v>
          </cell>
        </row>
        <row r="3732">
          <cell r="D3732">
            <v>1000</v>
          </cell>
          <cell r="F3732" t="str">
            <v>failed</v>
          </cell>
          <cell r="R3732" t="str">
            <v>plays</v>
          </cell>
          <cell r="U3732">
            <v>30</v>
          </cell>
          <cell r="V3732" t="str">
            <v>underfunded</v>
          </cell>
        </row>
        <row r="3733">
          <cell r="D3733">
            <v>5500</v>
          </cell>
          <cell r="F3733" t="str">
            <v>failed</v>
          </cell>
          <cell r="R3733" t="str">
            <v>plays</v>
          </cell>
          <cell r="U3733">
            <v>30.388125000004948</v>
          </cell>
          <cell r="V3733" t="str">
            <v>underfunded</v>
          </cell>
        </row>
        <row r="3734">
          <cell r="D3734">
            <v>850</v>
          </cell>
          <cell r="F3734" t="str">
            <v>failed</v>
          </cell>
          <cell r="R3734" t="str">
            <v>plays</v>
          </cell>
          <cell r="U3734">
            <v>59.822534722217824</v>
          </cell>
          <cell r="V3734" t="str">
            <v>underfunded</v>
          </cell>
        </row>
        <row r="3735">
          <cell r="D3735">
            <v>1500</v>
          </cell>
          <cell r="F3735" t="str">
            <v>failed</v>
          </cell>
          <cell r="R3735" t="str">
            <v>plays</v>
          </cell>
          <cell r="U3735">
            <v>9.9131018518528435</v>
          </cell>
          <cell r="V3735" t="str">
            <v>underfunded</v>
          </cell>
        </row>
        <row r="3736">
          <cell r="D3736">
            <v>1500</v>
          </cell>
          <cell r="F3736" t="str">
            <v>failed</v>
          </cell>
          <cell r="R3736" t="str">
            <v>plays</v>
          </cell>
          <cell r="U3736">
            <v>60</v>
          </cell>
          <cell r="V3736" t="str">
            <v>underfunded</v>
          </cell>
        </row>
        <row r="3737">
          <cell r="D3737">
            <v>150</v>
          </cell>
          <cell r="F3737" t="str">
            <v>failed</v>
          </cell>
          <cell r="R3737" t="str">
            <v>plays</v>
          </cell>
          <cell r="U3737">
            <v>30</v>
          </cell>
          <cell r="V3737" t="str">
            <v>underfunded</v>
          </cell>
        </row>
        <row r="3738">
          <cell r="D3738">
            <v>1500</v>
          </cell>
          <cell r="F3738" t="str">
            <v>failed</v>
          </cell>
          <cell r="R3738" t="str">
            <v>plays</v>
          </cell>
          <cell r="U3738">
            <v>38.038275462968159</v>
          </cell>
          <cell r="V3738" t="str">
            <v>underfunded</v>
          </cell>
        </row>
        <row r="3739">
          <cell r="D3739">
            <v>700</v>
          </cell>
          <cell r="F3739" t="str">
            <v>failed</v>
          </cell>
          <cell r="R3739" t="str">
            <v>plays</v>
          </cell>
          <cell r="U3739">
            <v>22.599965277782758</v>
          </cell>
          <cell r="V3739" t="str">
            <v>underfunded</v>
          </cell>
        </row>
        <row r="3740">
          <cell r="D3740">
            <v>1500</v>
          </cell>
          <cell r="F3740" t="str">
            <v>failed</v>
          </cell>
          <cell r="R3740" t="str">
            <v>plays</v>
          </cell>
          <cell r="U3740">
            <v>21.97795138888614</v>
          </cell>
          <cell r="V3740" t="str">
            <v>underfunded</v>
          </cell>
        </row>
        <row r="3741">
          <cell r="D3741">
            <v>4000</v>
          </cell>
          <cell r="F3741" t="str">
            <v>failed</v>
          </cell>
          <cell r="R3741" t="str">
            <v>plays</v>
          </cell>
          <cell r="U3741">
            <v>20</v>
          </cell>
          <cell r="V3741" t="str">
            <v>underfunded</v>
          </cell>
        </row>
        <row r="3742">
          <cell r="D3742">
            <v>2000</v>
          </cell>
          <cell r="F3742" t="str">
            <v>failed</v>
          </cell>
          <cell r="R3742" t="str">
            <v>plays</v>
          </cell>
          <cell r="U3742">
            <v>29.98938657407416</v>
          </cell>
          <cell r="V3742" t="str">
            <v>underfunded</v>
          </cell>
        </row>
        <row r="3743">
          <cell r="D3743">
            <v>20000</v>
          </cell>
          <cell r="F3743" t="str">
            <v>failed</v>
          </cell>
          <cell r="R3743" t="str">
            <v>plays</v>
          </cell>
          <cell r="U3743">
            <v>30</v>
          </cell>
          <cell r="V3743" t="str">
            <v>underfunded</v>
          </cell>
        </row>
        <row r="3744">
          <cell r="D3744">
            <v>5000</v>
          </cell>
          <cell r="F3744" t="str">
            <v>failed</v>
          </cell>
          <cell r="R3744" t="str">
            <v>plays</v>
          </cell>
          <cell r="U3744">
            <v>30</v>
          </cell>
          <cell r="V3744" t="str">
            <v>underfunded</v>
          </cell>
        </row>
        <row r="3745">
          <cell r="D3745">
            <v>2200</v>
          </cell>
          <cell r="F3745" t="str">
            <v>failed</v>
          </cell>
          <cell r="R3745" t="str">
            <v>plays</v>
          </cell>
          <cell r="U3745">
            <v>30</v>
          </cell>
          <cell r="V3745" t="str">
            <v>underfunded</v>
          </cell>
        </row>
        <row r="3746">
          <cell r="D3746">
            <v>1200</v>
          </cell>
          <cell r="F3746" t="str">
            <v>failed</v>
          </cell>
          <cell r="R3746" t="str">
            <v>plays</v>
          </cell>
          <cell r="U3746">
            <v>31.351712962961756</v>
          </cell>
          <cell r="V3746" t="str">
            <v>underfunded</v>
          </cell>
        </row>
        <row r="3747">
          <cell r="D3747">
            <v>100</v>
          </cell>
          <cell r="F3747" t="str">
            <v>failed</v>
          </cell>
          <cell r="R3747" t="str">
            <v>plays</v>
          </cell>
          <cell r="U3747">
            <v>30</v>
          </cell>
          <cell r="V3747" t="str">
            <v>underfunded</v>
          </cell>
        </row>
        <row r="3748">
          <cell r="D3748">
            <v>8500</v>
          </cell>
          <cell r="F3748" t="str">
            <v>failed</v>
          </cell>
          <cell r="R3748" t="str">
            <v>plays</v>
          </cell>
          <cell r="U3748">
            <v>30</v>
          </cell>
          <cell r="V3748" t="str">
            <v>underfunded</v>
          </cell>
        </row>
        <row r="3749">
          <cell r="D3749">
            <v>2500</v>
          </cell>
          <cell r="F3749" t="str">
            <v>failed</v>
          </cell>
          <cell r="R3749" t="str">
            <v>plays</v>
          </cell>
          <cell r="U3749">
            <v>26.657916666670644</v>
          </cell>
          <cell r="V3749" t="str">
            <v>underfunded</v>
          </cell>
        </row>
        <row r="3750">
          <cell r="D3750">
            <v>5000</v>
          </cell>
          <cell r="F3750" t="str">
            <v>successful</v>
          </cell>
          <cell r="R3750" t="str">
            <v>musical</v>
          </cell>
          <cell r="U3750">
            <v>20.542870370365563</v>
          </cell>
          <cell r="V3750" t="str">
            <v>funded</v>
          </cell>
        </row>
        <row r="3751">
          <cell r="D3751">
            <v>500</v>
          </cell>
          <cell r="F3751" t="str">
            <v>successful</v>
          </cell>
          <cell r="R3751" t="str">
            <v>musical</v>
          </cell>
          <cell r="U3751">
            <v>31.038796296299552</v>
          </cell>
          <cell r="V3751" t="str">
            <v>funded</v>
          </cell>
        </row>
        <row r="3752">
          <cell r="D3752">
            <v>6000</v>
          </cell>
          <cell r="F3752" t="str">
            <v>successful</v>
          </cell>
          <cell r="R3752" t="str">
            <v>musical</v>
          </cell>
          <cell r="U3752">
            <v>28.35106481481489</v>
          </cell>
          <cell r="V3752" t="str">
            <v>funded</v>
          </cell>
        </row>
        <row r="3753">
          <cell r="D3753">
            <v>1000</v>
          </cell>
          <cell r="F3753" t="str">
            <v>successful</v>
          </cell>
          <cell r="R3753" t="str">
            <v>musical</v>
          </cell>
          <cell r="U3753">
            <v>59.958333333328483</v>
          </cell>
          <cell r="V3753" t="str">
            <v>funded</v>
          </cell>
        </row>
        <row r="3754">
          <cell r="D3754">
            <v>500</v>
          </cell>
          <cell r="F3754" t="str">
            <v>successful</v>
          </cell>
          <cell r="R3754" t="str">
            <v>musical</v>
          </cell>
          <cell r="U3754">
            <v>40.072511574078817</v>
          </cell>
          <cell r="V3754" t="str">
            <v>funded</v>
          </cell>
        </row>
        <row r="3755">
          <cell r="D3755">
            <v>5000</v>
          </cell>
          <cell r="F3755" t="str">
            <v>successful</v>
          </cell>
          <cell r="R3755" t="str">
            <v>musical</v>
          </cell>
          <cell r="U3755">
            <v>29.175925925927004</v>
          </cell>
          <cell r="V3755" t="str">
            <v>funded</v>
          </cell>
        </row>
        <row r="3756">
          <cell r="D3756">
            <v>2500</v>
          </cell>
          <cell r="F3756" t="str">
            <v>successful</v>
          </cell>
          <cell r="R3756" t="str">
            <v>musical</v>
          </cell>
          <cell r="U3756">
            <v>37.326423611113569</v>
          </cell>
          <cell r="V3756" t="str">
            <v>funded</v>
          </cell>
        </row>
        <row r="3757">
          <cell r="D3757">
            <v>550</v>
          </cell>
          <cell r="F3757" t="str">
            <v>successful</v>
          </cell>
          <cell r="R3757" t="str">
            <v>musical</v>
          </cell>
          <cell r="U3757">
            <v>30</v>
          </cell>
          <cell r="V3757" t="str">
            <v>funded</v>
          </cell>
        </row>
        <row r="3758">
          <cell r="D3758">
            <v>4500</v>
          </cell>
          <cell r="F3758" t="str">
            <v>successful</v>
          </cell>
          <cell r="R3758" t="str">
            <v>musical</v>
          </cell>
          <cell r="U3758">
            <v>30</v>
          </cell>
          <cell r="V3758" t="str">
            <v>funded</v>
          </cell>
        </row>
        <row r="3759">
          <cell r="D3759">
            <v>3500</v>
          </cell>
          <cell r="F3759" t="str">
            <v>successful</v>
          </cell>
          <cell r="R3759" t="str">
            <v>musical</v>
          </cell>
          <cell r="U3759">
            <v>20</v>
          </cell>
          <cell r="V3759" t="str">
            <v>funded</v>
          </cell>
        </row>
        <row r="3760">
          <cell r="D3760">
            <v>1500</v>
          </cell>
          <cell r="F3760" t="str">
            <v>successful</v>
          </cell>
          <cell r="R3760" t="str">
            <v>musical</v>
          </cell>
          <cell r="U3760">
            <v>30.736828703709762</v>
          </cell>
          <cell r="V3760" t="str">
            <v>funded</v>
          </cell>
        </row>
        <row r="3761">
          <cell r="D3761">
            <v>4000</v>
          </cell>
          <cell r="F3761" t="str">
            <v>successful</v>
          </cell>
          <cell r="R3761" t="str">
            <v>musical</v>
          </cell>
          <cell r="U3761">
            <v>60</v>
          </cell>
          <cell r="V3761" t="str">
            <v>funded</v>
          </cell>
        </row>
        <row r="3762">
          <cell r="D3762">
            <v>5000</v>
          </cell>
          <cell r="F3762" t="str">
            <v>successful</v>
          </cell>
          <cell r="R3762" t="str">
            <v>musical</v>
          </cell>
          <cell r="U3762">
            <v>25</v>
          </cell>
          <cell r="V3762" t="str">
            <v>funded</v>
          </cell>
        </row>
        <row r="3763">
          <cell r="D3763">
            <v>500</v>
          </cell>
          <cell r="F3763" t="str">
            <v>successful</v>
          </cell>
          <cell r="R3763" t="str">
            <v>musical</v>
          </cell>
          <cell r="U3763">
            <v>53.491469907399733</v>
          </cell>
          <cell r="V3763" t="str">
            <v>funded</v>
          </cell>
        </row>
        <row r="3764">
          <cell r="D3764">
            <v>1250</v>
          </cell>
          <cell r="F3764" t="str">
            <v>successful</v>
          </cell>
          <cell r="R3764" t="str">
            <v>musical</v>
          </cell>
          <cell r="U3764">
            <v>25</v>
          </cell>
          <cell r="V3764" t="str">
            <v>funded</v>
          </cell>
        </row>
        <row r="3765">
          <cell r="D3765">
            <v>5000</v>
          </cell>
          <cell r="F3765" t="str">
            <v>successful</v>
          </cell>
          <cell r="R3765" t="str">
            <v>musical</v>
          </cell>
          <cell r="U3765">
            <v>29.958333333335759</v>
          </cell>
          <cell r="V3765" t="str">
            <v>funded</v>
          </cell>
        </row>
        <row r="3766">
          <cell r="D3766">
            <v>1500</v>
          </cell>
          <cell r="F3766" t="str">
            <v>successful</v>
          </cell>
          <cell r="R3766" t="str">
            <v>musical</v>
          </cell>
          <cell r="U3766">
            <v>19.182037037026021</v>
          </cell>
          <cell r="V3766" t="str">
            <v>funded</v>
          </cell>
        </row>
        <row r="3767">
          <cell r="D3767">
            <v>7000</v>
          </cell>
          <cell r="F3767" t="str">
            <v>successful</v>
          </cell>
          <cell r="R3767" t="str">
            <v>musical</v>
          </cell>
          <cell r="U3767">
            <v>30</v>
          </cell>
          <cell r="V3767" t="str">
            <v>funded</v>
          </cell>
        </row>
        <row r="3768">
          <cell r="D3768">
            <v>10000</v>
          </cell>
          <cell r="F3768" t="str">
            <v>successful</v>
          </cell>
          <cell r="R3768" t="str">
            <v>musical</v>
          </cell>
          <cell r="U3768">
            <v>35</v>
          </cell>
          <cell r="V3768" t="str">
            <v>funded</v>
          </cell>
        </row>
        <row r="3769">
          <cell r="D3769">
            <v>2000</v>
          </cell>
          <cell r="F3769" t="str">
            <v>successful</v>
          </cell>
          <cell r="R3769" t="str">
            <v>musical</v>
          </cell>
          <cell r="U3769">
            <v>14.18799768518511</v>
          </cell>
          <cell r="V3769" t="str">
            <v>funded</v>
          </cell>
        </row>
        <row r="3770">
          <cell r="D3770">
            <v>4000</v>
          </cell>
          <cell r="F3770" t="str">
            <v>successful</v>
          </cell>
          <cell r="R3770" t="str">
            <v>musical</v>
          </cell>
          <cell r="U3770">
            <v>30</v>
          </cell>
          <cell r="V3770" t="str">
            <v>funded</v>
          </cell>
        </row>
        <row r="3771">
          <cell r="D3771">
            <v>1100</v>
          </cell>
          <cell r="F3771" t="str">
            <v>successful</v>
          </cell>
          <cell r="R3771" t="str">
            <v>musical</v>
          </cell>
          <cell r="U3771">
            <v>30</v>
          </cell>
          <cell r="V3771" t="str">
            <v>funded</v>
          </cell>
        </row>
        <row r="3772">
          <cell r="D3772">
            <v>2000</v>
          </cell>
          <cell r="F3772" t="str">
            <v>successful</v>
          </cell>
          <cell r="R3772" t="str">
            <v>musical</v>
          </cell>
          <cell r="U3772">
            <v>30</v>
          </cell>
          <cell r="V3772" t="str">
            <v>funded</v>
          </cell>
        </row>
        <row r="3773">
          <cell r="D3773">
            <v>1000</v>
          </cell>
          <cell r="F3773" t="str">
            <v>successful</v>
          </cell>
          <cell r="R3773" t="str">
            <v>musical</v>
          </cell>
          <cell r="U3773">
            <v>14.14291666666395</v>
          </cell>
          <cell r="V3773" t="str">
            <v>funded</v>
          </cell>
        </row>
        <row r="3774">
          <cell r="D3774">
            <v>5000</v>
          </cell>
          <cell r="F3774" t="str">
            <v>successful</v>
          </cell>
          <cell r="R3774" t="str">
            <v>musical</v>
          </cell>
          <cell r="U3774">
            <v>20.633032407407882</v>
          </cell>
          <cell r="V3774" t="str">
            <v>funded</v>
          </cell>
        </row>
        <row r="3775">
          <cell r="D3775">
            <v>5000</v>
          </cell>
          <cell r="F3775" t="str">
            <v>successful</v>
          </cell>
          <cell r="R3775" t="str">
            <v>musical</v>
          </cell>
          <cell r="U3775">
            <v>33.083715277782176</v>
          </cell>
          <cell r="V3775" t="str">
            <v>funded</v>
          </cell>
        </row>
        <row r="3776">
          <cell r="D3776">
            <v>2500</v>
          </cell>
          <cell r="F3776" t="str">
            <v>successful</v>
          </cell>
          <cell r="R3776" t="str">
            <v>musical</v>
          </cell>
          <cell r="U3776">
            <v>16</v>
          </cell>
          <cell r="V3776" t="str">
            <v>funded</v>
          </cell>
        </row>
        <row r="3777">
          <cell r="D3777">
            <v>2000</v>
          </cell>
          <cell r="F3777" t="str">
            <v>successful</v>
          </cell>
          <cell r="R3777" t="str">
            <v>musical</v>
          </cell>
          <cell r="U3777">
            <v>27.224039351858664</v>
          </cell>
          <cell r="V3777" t="str">
            <v>funded</v>
          </cell>
        </row>
        <row r="3778">
          <cell r="D3778">
            <v>8000</v>
          </cell>
          <cell r="F3778" t="str">
            <v>successful</v>
          </cell>
          <cell r="R3778" t="str">
            <v>musical</v>
          </cell>
          <cell r="U3778">
            <v>37.673865740740439</v>
          </cell>
          <cell r="V3778" t="str">
            <v>funded</v>
          </cell>
        </row>
        <row r="3779">
          <cell r="D3779">
            <v>2000</v>
          </cell>
          <cell r="F3779" t="str">
            <v>successful</v>
          </cell>
          <cell r="R3779" t="str">
            <v>musical</v>
          </cell>
          <cell r="U3779">
            <v>22.055312499993306</v>
          </cell>
          <cell r="V3779" t="str">
            <v>funded</v>
          </cell>
        </row>
        <row r="3780">
          <cell r="D3780">
            <v>2400</v>
          </cell>
          <cell r="F3780" t="str">
            <v>successful</v>
          </cell>
          <cell r="R3780" t="str">
            <v>musical</v>
          </cell>
          <cell r="U3780">
            <v>60</v>
          </cell>
          <cell r="V3780" t="str">
            <v>funded</v>
          </cell>
        </row>
        <row r="3781">
          <cell r="D3781">
            <v>15000</v>
          </cell>
          <cell r="F3781" t="str">
            <v>successful</v>
          </cell>
          <cell r="R3781" t="str">
            <v>musical</v>
          </cell>
          <cell r="U3781">
            <v>29.958333333343035</v>
          </cell>
          <cell r="V3781" t="str">
            <v>funded</v>
          </cell>
        </row>
        <row r="3782">
          <cell r="D3782">
            <v>2500</v>
          </cell>
          <cell r="F3782" t="str">
            <v>successful</v>
          </cell>
          <cell r="R3782" t="str">
            <v>musical</v>
          </cell>
          <cell r="U3782">
            <v>32.617766203693463</v>
          </cell>
          <cell r="V3782" t="str">
            <v>funded</v>
          </cell>
        </row>
        <row r="3783">
          <cell r="D3783">
            <v>4500</v>
          </cell>
          <cell r="F3783" t="str">
            <v>successful</v>
          </cell>
          <cell r="R3783" t="str">
            <v>musical</v>
          </cell>
          <cell r="U3783">
            <v>25</v>
          </cell>
          <cell r="V3783" t="str">
            <v>funded</v>
          </cell>
        </row>
        <row r="3784">
          <cell r="D3784">
            <v>2000</v>
          </cell>
          <cell r="F3784" t="str">
            <v>successful</v>
          </cell>
          <cell r="R3784" t="str">
            <v>musical</v>
          </cell>
          <cell r="U3784">
            <v>29.096099537026021</v>
          </cell>
          <cell r="V3784" t="str">
            <v>funded</v>
          </cell>
        </row>
        <row r="3785">
          <cell r="D3785">
            <v>1200</v>
          </cell>
          <cell r="F3785" t="str">
            <v>successful</v>
          </cell>
          <cell r="R3785" t="str">
            <v>musical</v>
          </cell>
          <cell r="U3785">
            <v>24.526388888894871</v>
          </cell>
          <cell r="V3785" t="str">
            <v>funded</v>
          </cell>
        </row>
        <row r="3786">
          <cell r="D3786">
            <v>1000</v>
          </cell>
          <cell r="F3786" t="str">
            <v>successful</v>
          </cell>
          <cell r="R3786" t="str">
            <v>musical</v>
          </cell>
          <cell r="U3786">
            <v>30</v>
          </cell>
          <cell r="V3786" t="str">
            <v>funded</v>
          </cell>
        </row>
        <row r="3787">
          <cell r="D3787">
            <v>2000</v>
          </cell>
          <cell r="F3787" t="str">
            <v>successful</v>
          </cell>
          <cell r="R3787" t="str">
            <v>musical</v>
          </cell>
          <cell r="U3787">
            <v>35.780219907406718</v>
          </cell>
          <cell r="V3787" t="str">
            <v>funded</v>
          </cell>
        </row>
        <row r="3788">
          <cell r="D3788">
            <v>6000</v>
          </cell>
          <cell r="F3788" t="str">
            <v>successful</v>
          </cell>
          <cell r="R3788" t="str">
            <v>musical</v>
          </cell>
          <cell r="U3788">
            <v>30</v>
          </cell>
          <cell r="V3788" t="str">
            <v>funded</v>
          </cell>
        </row>
        <row r="3789">
          <cell r="D3789">
            <v>350</v>
          </cell>
          <cell r="F3789" t="str">
            <v>successful</v>
          </cell>
          <cell r="R3789" t="str">
            <v>musical</v>
          </cell>
          <cell r="U3789">
            <v>28.631180555559695</v>
          </cell>
          <cell r="V3789" t="str">
            <v>funded</v>
          </cell>
        </row>
        <row r="3790">
          <cell r="D3790">
            <v>75000</v>
          </cell>
          <cell r="F3790" t="str">
            <v>failed</v>
          </cell>
          <cell r="R3790" t="str">
            <v>musical</v>
          </cell>
          <cell r="U3790">
            <v>27.983344907406718</v>
          </cell>
          <cell r="V3790" t="str">
            <v>underfunded</v>
          </cell>
        </row>
        <row r="3791">
          <cell r="D3791">
            <v>3550</v>
          </cell>
          <cell r="F3791" t="str">
            <v>failed</v>
          </cell>
          <cell r="R3791" t="str">
            <v>musical</v>
          </cell>
          <cell r="U3791">
            <v>32</v>
          </cell>
          <cell r="V3791" t="str">
            <v>underfunded</v>
          </cell>
        </row>
        <row r="3792">
          <cell r="D3792">
            <v>15000</v>
          </cell>
          <cell r="F3792" t="str">
            <v>failed</v>
          </cell>
          <cell r="R3792" t="str">
            <v>musical</v>
          </cell>
          <cell r="U3792">
            <v>30.041666666664241</v>
          </cell>
          <cell r="V3792" t="str">
            <v>underfunded</v>
          </cell>
        </row>
        <row r="3793">
          <cell r="D3793">
            <v>1500</v>
          </cell>
          <cell r="F3793" t="str">
            <v>failed</v>
          </cell>
          <cell r="R3793" t="str">
            <v>musical</v>
          </cell>
          <cell r="U3793">
            <v>60</v>
          </cell>
          <cell r="V3793" t="str">
            <v>underfunded</v>
          </cell>
        </row>
        <row r="3794">
          <cell r="D3794">
            <v>12500</v>
          </cell>
          <cell r="F3794" t="str">
            <v>failed</v>
          </cell>
          <cell r="R3794" t="str">
            <v>musical</v>
          </cell>
          <cell r="U3794">
            <v>30</v>
          </cell>
          <cell r="V3794" t="str">
            <v>underfunded</v>
          </cell>
        </row>
        <row r="3795">
          <cell r="D3795">
            <v>7000</v>
          </cell>
          <cell r="F3795" t="str">
            <v>failed</v>
          </cell>
          <cell r="R3795" t="str">
            <v>musical</v>
          </cell>
          <cell r="U3795">
            <v>21</v>
          </cell>
          <cell r="V3795" t="str">
            <v>underfunded</v>
          </cell>
        </row>
        <row r="3796">
          <cell r="D3796">
            <v>5000</v>
          </cell>
          <cell r="F3796" t="str">
            <v>failed</v>
          </cell>
          <cell r="R3796" t="str">
            <v>musical</v>
          </cell>
          <cell r="U3796">
            <v>30</v>
          </cell>
          <cell r="V3796" t="str">
            <v>underfunded</v>
          </cell>
        </row>
        <row r="3797">
          <cell r="D3797">
            <v>600</v>
          </cell>
          <cell r="F3797" t="str">
            <v>failed</v>
          </cell>
          <cell r="R3797" t="str">
            <v>musical</v>
          </cell>
          <cell r="U3797">
            <v>43.501273148147448</v>
          </cell>
          <cell r="V3797" t="str">
            <v>underfunded</v>
          </cell>
        </row>
        <row r="3798">
          <cell r="D3798">
            <v>22500</v>
          </cell>
          <cell r="F3798" t="str">
            <v>failed</v>
          </cell>
          <cell r="R3798" t="str">
            <v>musical</v>
          </cell>
          <cell r="U3798">
            <v>60</v>
          </cell>
          <cell r="V3798" t="str">
            <v>underfunded</v>
          </cell>
        </row>
        <row r="3799">
          <cell r="D3799">
            <v>6000</v>
          </cell>
          <cell r="F3799" t="str">
            <v>failed</v>
          </cell>
          <cell r="R3799" t="str">
            <v>musical</v>
          </cell>
          <cell r="U3799">
            <v>30</v>
          </cell>
          <cell r="V3799" t="str">
            <v>underfunded</v>
          </cell>
        </row>
        <row r="3800">
          <cell r="D3800">
            <v>70000</v>
          </cell>
          <cell r="F3800" t="str">
            <v>failed</v>
          </cell>
          <cell r="R3800" t="str">
            <v>musical</v>
          </cell>
          <cell r="U3800">
            <v>30</v>
          </cell>
          <cell r="V3800" t="str">
            <v>underfunded</v>
          </cell>
        </row>
        <row r="3801">
          <cell r="D3801">
            <v>10000</v>
          </cell>
          <cell r="F3801" t="str">
            <v>failed</v>
          </cell>
          <cell r="R3801" t="str">
            <v>musical</v>
          </cell>
          <cell r="U3801">
            <v>30</v>
          </cell>
          <cell r="V3801" t="str">
            <v>underfunded</v>
          </cell>
        </row>
        <row r="3802">
          <cell r="D3802">
            <v>22000</v>
          </cell>
          <cell r="F3802" t="str">
            <v>failed</v>
          </cell>
          <cell r="R3802" t="str">
            <v>musical</v>
          </cell>
          <cell r="U3802">
            <v>32.4705671296324</v>
          </cell>
          <cell r="V3802" t="str">
            <v>underfunded</v>
          </cell>
        </row>
        <row r="3803">
          <cell r="D3803">
            <v>5000</v>
          </cell>
          <cell r="F3803" t="str">
            <v>failed</v>
          </cell>
          <cell r="R3803" t="str">
            <v>musical</v>
          </cell>
          <cell r="U3803">
            <v>31</v>
          </cell>
          <cell r="V3803" t="str">
            <v>underfunded</v>
          </cell>
        </row>
        <row r="3804">
          <cell r="D3804">
            <v>3000</v>
          </cell>
          <cell r="F3804" t="str">
            <v>failed</v>
          </cell>
          <cell r="R3804" t="str">
            <v>musical</v>
          </cell>
          <cell r="U3804">
            <v>30</v>
          </cell>
          <cell r="V3804" t="str">
            <v>underfunded</v>
          </cell>
        </row>
        <row r="3805">
          <cell r="D3805">
            <v>12000</v>
          </cell>
          <cell r="F3805" t="str">
            <v>failed</v>
          </cell>
          <cell r="R3805" t="str">
            <v>musical</v>
          </cell>
          <cell r="U3805">
            <v>30</v>
          </cell>
          <cell r="V3805" t="str">
            <v>underfunded</v>
          </cell>
        </row>
        <row r="3806">
          <cell r="D3806">
            <v>8000</v>
          </cell>
          <cell r="F3806" t="str">
            <v>failed</v>
          </cell>
          <cell r="R3806" t="str">
            <v>musical</v>
          </cell>
          <cell r="U3806">
            <v>55.282129629631527</v>
          </cell>
          <cell r="V3806" t="str">
            <v>underfunded</v>
          </cell>
        </row>
        <row r="3807">
          <cell r="D3807">
            <v>150000</v>
          </cell>
          <cell r="F3807" t="str">
            <v>failed</v>
          </cell>
          <cell r="R3807" t="str">
            <v>musical</v>
          </cell>
          <cell r="U3807">
            <v>60</v>
          </cell>
          <cell r="V3807" t="str">
            <v>underfunded</v>
          </cell>
        </row>
        <row r="3808">
          <cell r="D3808">
            <v>7500</v>
          </cell>
          <cell r="F3808" t="str">
            <v>failed</v>
          </cell>
          <cell r="R3808" t="str">
            <v>musical</v>
          </cell>
          <cell r="U3808">
            <v>20</v>
          </cell>
          <cell r="V3808" t="str">
            <v>underfunded</v>
          </cell>
        </row>
        <row r="3809">
          <cell r="D3809">
            <v>1500</v>
          </cell>
          <cell r="F3809" t="str">
            <v>failed</v>
          </cell>
          <cell r="R3809" t="str">
            <v>musical</v>
          </cell>
          <cell r="U3809">
            <v>7</v>
          </cell>
          <cell r="V3809" t="str">
            <v>underfunded</v>
          </cell>
        </row>
        <row r="3810">
          <cell r="D3810">
            <v>1000</v>
          </cell>
          <cell r="F3810" t="str">
            <v>successful</v>
          </cell>
          <cell r="R3810" t="str">
            <v>plays</v>
          </cell>
          <cell r="U3810">
            <v>59.958333333328483</v>
          </cell>
          <cell r="V3810" t="str">
            <v>funded</v>
          </cell>
        </row>
        <row r="3811">
          <cell r="D3811">
            <v>2000</v>
          </cell>
          <cell r="F3811" t="str">
            <v>successful</v>
          </cell>
          <cell r="R3811" t="str">
            <v>plays</v>
          </cell>
          <cell r="U3811">
            <v>50.431631944447872</v>
          </cell>
          <cell r="V3811" t="str">
            <v>funded</v>
          </cell>
        </row>
        <row r="3812">
          <cell r="D3812">
            <v>1500</v>
          </cell>
          <cell r="F3812" t="str">
            <v>successful</v>
          </cell>
          <cell r="R3812" t="str">
            <v>plays</v>
          </cell>
          <cell r="U3812">
            <v>29.958333333328483</v>
          </cell>
          <cell r="V3812" t="str">
            <v>funded</v>
          </cell>
        </row>
        <row r="3813">
          <cell r="D3813">
            <v>250</v>
          </cell>
          <cell r="F3813" t="str">
            <v>successful</v>
          </cell>
          <cell r="R3813" t="str">
            <v>plays</v>
          </cell>
          <cell r="U3813">
            <v>33.83133101851854</v>
          </cell>
          <cell r="V3813" t="str">
            <v>funded</v>
          </cell>
        </row>
        <row r="3814">
          <cell r="D3814">
            <v>2000</v>
          </cell>
          <cell r="F3814" t="str">
            <v>successful</v>
          </cell>
          <cell r="R3814" t="str">
            <v>plays</v>
          </cell>
          <cell r="U3814">
            <v>46.414722222223645</v>
          </cell>
          <cell r="V3814" t="str">
            <v>funded</v>
          </cell>
        </row>
        <row r="3815">
          <cell r="D3815">
            <v>2100</v>
          </cell>
          <cell r="F3815" t="str">
            <v>successful</v>
          </cell>
          <cell r="R3815" t="str">
            <v>plays</v>
          </cell>
          <cell r="U3815">
            <v>38.629155092588917</v>
          </cell>
          <cell r="V3815" t="str">
            <v>funded</v>
          </cell>
        </row>
        <row r="3816">
          <cell r="D3816">
            <v>1500</v>
          </cell>
          <cell r="F3816" t="str">
            <v>successful</v>
          </cell>
          <cell r="R3816" t="str">
            <v>plays</v>
          </cell>
          <cell r="U3816">
            <v>36.261898148150067</v>
          </cell>
          <cell r="V3816" t="str">
            <v>funded</v>
          </cell>
        </row>
        <row r="3817">
          <cell r="D3817">
            <v>1000</v>
          </cell>
          <cell r="F3817" t="str">
            <v>successful</v>
          </cell>
          <cell r="R3817" t="str">
            <v>plays</v>
          </cell>
          <cell r="U3817">
            <v>29.698414351849351</v>
          </cell>
          <cell r="V3817" t="str">
            <v>funded</v>
          </cell>
        </row>
        <row r="3818">
          <cell r="D3818">
            <v>1500</v>
          </cell>
          <cell r="F3818" t="str">
            <v>successful</v>
          </cell>
          <cell r="R3818" t="str">
            <v>plays</v>
          </cell>
          <cell r="U3818">
            <v>30</v>
          </cell>
          <cell r="V3818" t="str">
            <v>funded</v>
          </cell>
        </row>
        <row r="3819">
          <cell r="D3819">
            <v>2000</v>
          </cell>
          <cell r="F3819" t="str">
            <v>successful</v>
          </cell>
          <cell r="R3819" t="str">
            <v>plays</v>
          </cell>
          <cell r="U3819">
            <v>16.469027777784504</v>
          </cell>
          <cell r="V3819" t="str">
            <v>funded</v>
          </cell>
        </row>
        <row r="3820">
          <cell r="D3820">
            <v>250</v>
          </cell>
          <cell r="F3820" t="str">
            <v>successful</v>
          </cell>
          <cell r="R3820" t="str">
            <v>plays</v>
          </cell>
          <cell r="U3820">
            <v>29.958333333328483</v>
          </cell>
          <cell r="V3820" t="str">
            <v>funded</v>
          </cell>
        </row>
        <row r="3821">
          <cell r="D3821">
            <v>1000</v>
          </cell>
          <cell r="F3821" t="str">
            <v>successful</v>
          </cell>
          <cell r="R3821" t="str">
            <v>plays</v>
          </cell>
          <cell r="U3821">
            <v>18.666851851856336</v>
          </cell>
          <cell r="V3821" t="str">
            <v>funded</v>
          </cell>
        </row>
        <row r="3822">
          <cell r="D3822">
            <v>300</v>
          </cell>
          <cell r="F3822" t="str">
            <v>successful</v>
          </cell>
          <cell r="R3822" t="str">
            <v>plays</v>
          </cell>
          <cell r="U3822">
            <v>30</v>
          </cell>
          <cell r="V3822" t="str">
            <v>funded</v>
          </cell>
        </row>
        <row r="3823">
          <cell r="D3823">
            <v>3500</v>
          </cell>
          <cell r="F3823" t="str">
            <v>successful</v>
          </cell>
          <cell r="R3823" t="str">
            <v>plays</v>
          </cell>
          <cell r="U3823">
            <v>32</v>
          </cell>
          <cell r="V3823" t="str">
            <v>funded</v>
          </cell>
        </row>
        <row r="3824">
          <cell r="D3824">
            <v>5000</v>
          </cell>
          <cell r="F3824" t="str">
            <v>successful</v>
          </cell>
          <cell r="R3824" t="str">
            <v>plays</v>
          </cell>
          <cell r="U3824">
            <v>59.119479166671226</v>
          </cell>
          <cell r="V3824" t="str">
            <v>funded</v>
          </cell>
        </row>
        <row r="3825">
          <cell r="D3825">
            <v>2500</v>
          </cell>
          <cell r="F3825" t="str">
            <v>successful</v>
          </cell>
          <cell r="R3825" t="str">
            <v>plays</v>
          </cell>
          <cell r="U3825">
            <v>34.255740740743931</v>
          </cell>
          <cell r="V3825" t="str">
            <v>funded</v>
          </cell>
        </row>
        <row r="3826">
          <cell r="D3826">
            <v>250</v>
          </cell>
          <cell r="F3826" t="str">
            <v>successful</v>
          </cell>
          <cell r="R3826" t="str">
            <v>plays</v>
          </cell>
          <cell r="U3826">
            <v>11.943946759260143</v>
          </cell>
          <cell r="V3826" t="str">
            <v>funded</v>
          </cell>
        </row>
        <row r="3827">
          <cell r="D3827">
            <v>5000</v>
          </cell>
          <cell r="F3827" t="str">
            <v>successful</v>
          </cell>
          <cell r="R3827" t="str">
            <v>plays</v>
          </cell>
          <cell r="U3827">
            <v>21</v>
          </cell>
          <cell r="V3827" t="str">
            <v>funded</v>
          </cell>
        </row>
        <row r="3828">
          <cell r="D3828">
            <v>600</v>
          </cell>
          <cell r="F3828" t="str">
            <v>successful</v>
          </cell>
          <cell r="R3828" t="str">
            <v>plays</v>
          </cell>
          <cell r="U3828">
            <v>30</v>
          </cell>
          <cell r="V3828" t="str">
            <v>funded</v>
          </cell>
        </row>
        <row r="3829">
          <cell r="D3829">
            <v>3000</v>
          </cell>
          <cell r="F3829" t="str">
            <v>successful</v>
          </cell>
          <cell r="R3829" t="str">
            <v>plays</v>
          </cell>
          <cell r="U3829">
            <v>55.071747685185983</v>
          </cell>
          <cell r="V3829" t="str">
            <v>funded</v>
          </cell>
        </row>
        <row r="3830">
          <cell r="D3830">
            <v>5000</v>
          </cell>
          <cell r="F3830" t="str">
            <v>successful</v>
          </cell>
          <cell r="R3830" t="str">
            <v>plays</v>
          </cell>
          <cell r="U3830">
            <v>60.041666666664241</v>
          </cell>
          <cell r="V3830" t="str">
            <v>funded</v>
          </cell>
        </row>
        <row r="3831">
          <cell r="D3831">
            <v>500</v>
          </cell>
          <cell r="F3831" t="str">
            <v>successful</v>
          </cell>
          <cell r="R3831" t="str">
            <v>plays</v>
          </cell>
          <cell r="U3831">
            <v>20</v>
          </cell>
          <cell r="V3831" t="str">
            <v>funded</v>
          </cell>
        </row>
        <row r="3832">
          <cell r="D3832">
            <v>100</v>
          </cell>
          <cell r="F3832" t="str">
            <v>successful</v>
          </cell>
          <cell r="R3832" t="str">
            <v>plays</v>
          </cell>
          <cell r="U3832">
            <v>14</v>
          </cell>
          <cell r="V3832" t="str">
            <v>funded</v>
          </cell>
        </row>
        <row r="3833">
          <cell r="D3833">
            <v>500</v>
          </cell>
          <cell r="F3833" t="str">
            <v>successful</v>
          </cell>
          <cell r="R3833" t="str">
            <v>plays</v>
          </cell>
          <cell r="U3833">
            <v>21.041666666664241</v>
          </cell>
          <cell r="V3833" t="str">
            <v>funded</v>
          </cell>
        </row>
        <row r="3834">
          <cell r="D3834">
            <v>1200</v>
          </cell>
          <cell r="F3834" t="str">
            <v>successful</v>
          </cell>
          <cell r="R3834" t="str">
            <v>plays</v>
          </cell>
          <cell r="U3834">
            <v>45</v>
          </cell>
          <cell r="V3834" t="str">
            <v>funded</v>
          </cell>
        </row>
        <row r="3835">
          <cell r="D3835">
            <v>1200</v>
          </cell>
          <cell r="F3835" t="str">
            <v>successful</v>
          </cell>
          <cell r="R3835" t="str">
            <v>plays</v>
          </cell>
          <cell r="U3835">
            <v>10.925555555557366</v>
          </cell>
          <cell r="V3835" t="str">
            <v>funded</v>
          </cell>
        </row>
        <row r="3836">
          <cell r="D3836">
            <v>3000</v>
          </cell>
          <cell r="F3836" t="str">
            <v>successful</v>
          </cell>
          <cell r="R3836" t="str">
            <v>plays</v>
          </cell>
          <cell r="U3836">
            <v>30</v>
          </cell>
          <cell r="V3836" t="str">
            <v>funded</v>
          </cell>
        </row>
        <row r="3837">
          <cell r="D3837">
            <v>200</v>
          </cell>
          <cell r="F3837" t="str">
            <v>successful</v>
          </cell>
          <cell r="R3837" t="str">
            <v>plays</v>
          </cell>
          <cell r="U3837">
            <v>21</v>
          </cell>
          <cell r="V3837" t="str">
            <v>funded</v>
          </cell>
        </row>
        <row r="3838">
          <cell r="D3838">
            <v>800</v>
          </cell>
          <cell r="F3838" t="str">
            <v>successful</v>
          </cell>
          <cell r="R3838" t="str">
            <v>plays</v>
          </cell>
          <cell r="U3838">
            <v>31.24638888888876</v>
          </cell>
          <cell r="V3838" t="str">
            <v>funded</v>
          </cell>
        </row>
        <row r="3839">
          <cell r="D3839">
            <v>2000</v>
          </cell>
          <cell r="F3839" t="str">
            <v>successful</v>
          </cell>
          <cell r="R3839" t="str">
            <v>plays</v>
          </cell>
          <cell r="U3839">
            <v>36</v>
          </cell>
          <cell r="V3839" t="str">
            <v>funded</v>
          </cell>
        </row>
        <row r="3840">
          <cell r="D3840">
            <v>100000</v>
          </cell>
          <cell r="F3840" t="str">
            <v>successful</v>
          </cell>
          <cell r="R3840" t="str">
            <v>plays</v>
          </cell>
          <cell r="U3840">
            <v>30</v>
          </cell>
          <cell r="V3840" t="str">
            <v>funded</v>
          </cell>
        </row>
        <row r="3841">
          <cell r="D3841">
            <v>2000</v>
          </cell>
          <cell r="F3841" t="str">
            <v>successful</v>
          </cell>
          <cell r="R3841" t="str">
            <v>plays</v>
          </cell>
          <cell r="U3841">
            <v>60</v>
          </cell>
          <cell r="V3841" t="str">
            <v>funded</v>
          </cell>
        </row>
        <row r="3842">
          <cell r="D3842">
            <v>1</v>
          </cell>
          <cell r="F3842" t="str">
            <v>successful</v>
          </cell>
          <cell r="R3842" t="str">
            <v>plays</v>
          </cell>
          <cell r="U3842">
            <v>24.958333333328483</v>
          </cell>
          <cell r="V3842" t="str">
            <v>funded</v>
          </cell>
        </row>
        <row r="3843">
          <cell r="D3843">
            <v>10000</v>
          </cell>
          <cell r="F3843" t="str">
            <v>failed</v>
          </cell>
          <cell r="R3843" t="str">
            <v>plays</v>
          </cell>
          <cell r="U3843">
            <v>60</v>
          </cell>
          <cell r="V3843" t="str">
            <v>underfunded</v>
          </cell>
        </row>
        <row r="3844">
          <cell r="D3844">
            <v>5000</v>
          </cell>
          <cell r="F3844" t="str">
            <v>failed</v>
          </cell>
          <cell r="R3844" t="str">
            <v>plays</v>
          </cell>
          <cell r="U3844">
            <v>30</v>
          </cell>
          <cell r="V3844" t="str">
            <v>underfunded</v>
          </cell>
        </row>
        <row r="3845">
          <cell r="D3845">
            <v>5000</v>
          </cell>
          <cell r="F3845" t="str">
            <v>failed</v>
          </cell>
          <cell r="R3845" t="str">
            <v>plays</v>
          </cell>
          <cell r="U3845">
            <v>25</v>
          </cell>
          <cell r="V3845" t="str">
            <v>underfunded</v>
          </cell>
        </row>
        <row r="3846">
          <cell r="D3846">
            <v>9800</v>
          </cell>
          <cell r="F3846" t="str">
            <v>failed</v>
          </cell>
          <cell r="R3846" t="str">
            <v>plays</v>
          </cell>
          <cell r="U3846">
            <v>26.67368055555562</v>
          </cell>
          <cell r="V3846" t="str">
            <v>underfunded</v>
          </cell>
        </row>
        <row r="3847">
          <cell r="D3847">
            <v>40000</v>
          </cell>
          <cell r="F3847" t="str">
            <v>failed</v>
          </cell>
          <cell r="R3847" t="str">
            <v>plays</v>
          </cell>
          <cell r="U3847">
            <v>30</v>
          </cell>
          <cell r="V3847" t="str">
            <v>underfunded</v>
          </cell>
        </row>
        <row r="3848">
          <cell r="D3848">
            <v>7000</v>
          </cell>
          <cell r="F3848" t="str">
            <v>failed</v>
          </cell>
          <cell r="R3848" t="str">
            <v>plays</v>
          </cell>
          <cell r="U3848">
            <v>31.06942129629897</v>
          </cell>
          <cell r="V3848" t="str">
            <v>underfunded</v>
          </cell>
        </row>
        <row r="3849">
          <cell r="D3849">
            <v>10500</v>
          </cell>
          <cell r="F3849" t="str">
            <v>failed</v>
          </cell>
          <cell r="R3849" t="str">
            <v>plays</v>
          </cell>
          <cell r="U3849">
            <v>45</v>
          </cell>
          <cell r="V3849" t="str">
            <v>underfunded</v>
          </cell>
        </row>
        <row r="3850">
          <cell r="D3850">
            <v>13000</v>
          </cell>
          <cell r="F3850" t="str">
            <v>failed</v>
          </cell>
          <cell r="R3850" t="str">
            <v>plays</v>
          </cell>
          <cell r="U3850">
            <v>30</v>
          </cell>
          <cell r="V3850" t="str">
            <v>underfunded</v>
          </cell>
        </row>
        <row r="3851">
          <cell r="D3851">
            <v>30000</v>
          </cell>
          <cell r="F3851" t="str">
            <v>failed</v>
          </cell>
          <cell r="R3851" t="str">
            <v>plays</v>
          </cell>
          <cell r="U3851">
            <v>30</v>
          </cell>
          <cell r="V3851" t="str">
            <v>underfunded</v>
          </cell>
        </row>
        <row r="3852">
          <cell r="D3852">
            <v>1000</v>
          </cell>
          <cell r="F3852" t="str">
            <v>failed</v>
          </cell>
          <cell r="R3852" t="str">
            <v>plays</v>
          </cell>
          <cell r="U3852">
            <v>30</v>
          </cell>
          <cell r="V3852" t="str">
            <v>underfunded</v>
          </cell>
        </row>
        <row r="3853">
          <cell r="D3853">
            <v>2500</v>
          </cell>
          <cell r="F3853" t="str">
            <v>failed</v>
          </cell>
          <cell r="R3853" t="str">
            <v>plays</v>
          </cell>
          <cell r="U3853">
            <v>30</v>
          </cell>
          <cell r="V3853" t="str">
            <v>underfunded</v>
          </cell>
        </row>
        <row r="3854">
          <cell r="D3854">
            <v>10000</v>
          </cell>
          <cell r="F3854" t="str">
            <v>failed</v>
          </cell>
          <cell r="R3854" t="str">
            <v>plays</v>
          </cell>
          <cell r="U3854">
            <v>24.958333333328483</v>
          </cell>
          <cell r="V3854" t="str">
            <v>underfunded</v>
          </cell>
        </row>
        <row r="3855">
          <cell r="D3855">
            <v>100000</v>
          </cell>
          <cell r="F3855" t="str">
            <v>failed</v>
          </cell>
          <cell r="R3855" t="str">
            <v>plays</v>
          </cell>
          <cell r="U3855">
            <v>35</v>
          </cell>
          <cell r="V3855" t="str">
            <v>underfunded</v>
          </cell>
        </row>
        <row r="3856">
          <cell r="D3856">
            <v>11000</v>
          </cell>
          <cell r="F3856" t="str">
            <v>failed</v>
          </cell>
          <cell r="R3856" t="str">
            <v>plays</v>
          </cell>
          <cell r="U3856">
            <v>30</v>
          </cell>
          <cell r="V3856" t="str">
            <v>underfunded</v>
          </cell>
        </row>
        <row r="3857">
          <cell r="D3857">
            <v>1000</v>
          </cell>
          <cell r="F3857" t="str">
            <v>failed</v>
          </cell>
          <cell r="R3857" t="str">
            <v>plays</v>
          </cell>
          <cell r="U3857">
            <v>29.958333333328483</v>
          </cell>
          <cell r="V3857" t="str">
            <v>underfunded</v>
          </cell>
        </row>
        <row r="3858">
          <cell r="D3858">
            <v>5000</v>
          </cell>
          <cell r="F3858" t="str">
            <v>failed</v>
          </cell>
          <cell r="R3858" t="str">
            <v>plays</v>
          </cell>
          <cell r="U3858">
            <v>29.958333333335759</v>
          </cell>
          <cell r="V3858" t="str">
            <v>underfunded</v>
          </cell>
        </row>
        <row r="3859">
          <cell r="D3859">
            <v>5000</v>
          </cell>
          <cell r="F3859" t="str">
            <v>failed</v>
          </cell>
          <cell r="R3859" t="str">
            <v>plays</v>
          </cell>
          <cell r="U3859">
            <v>22.979513888887595</v>
          </cell>
          <cell r="V3859" t="str">
            <v>underfunded</v>
          </cell>
        </row>
        <row r="3860">
          <cell r="D3860">
            <v>500</v>
          </cell>
          <cell r="F3860" t="str">
            <v>failed</v>
          </cell>
          <cell r="R3860" t="str">
            <v>plays</v>
          </cell>
          <cell r="U3860">
            <v>18.443935185183364</v>
          </cell>
          <cell r="V3860" t="str">
            <v>underfunded</v>
          </cell>
        </row>
        <row r="3861">
          <cell r="D3861">
            <v>2500</v>
          </cell>
          <cell r="F3861" t="str">
            <v>failed</v>
          </cell>
          <cell r="R3861" t="str">
            <v>plays</v>
          </cell>
          <cell r="U3861">
            <v>25.981400462958845</v>
          </cell>
          <cell r="V3861" t="str">
            <v>underfunded</v>
          </cell>
        </row>
        <row r="3862">
          <cell r="D3862">
            <v>6000</v>
          </cell>
          <cell r="F3862" t="str">
            <v>failed</v>
          </cell>
          <cell r="R3862" t="str">
            <v>plays</v>
          </cell>
          <cell r="U3862">
            <v>30</v>
          </cell>
          <cell r="V3862" t="str">
            <v>underfunded</v>
          </cell>
        </row>
        <row r="3863">
          <cell r="D3863">
            <v>2000</v>
          </cell>
          <cell r="F3863" t="str">
            <v>failed</v>
          </cell>
          <cell r="R3863" t="str">
            <v>plays</v>
          </cell>
          <cell r="U3863">
            <v>41.317627314820129</v>
          </cell>
          <cell r="V3863" t="str">
            <v>underfunded</v>
          </cell>
        </row>
        <row r="3864">
          <cell r="D3864">
            <v>7500</v>
          </cell>
          <cell r="F3864" t="str">
            <v>failed</v>
          </cell>
          <cell r="R3864" t="str">
            <v>plays</v>
          </cell>
          <cell r="U3864">
            <v>14.446574074077944</v>
          </cell>
          <cell r="V3864" t="str">
            <v>underfunded</v>
          </cell>
        </row>
        <row r="3865">
          <cell r="D3865">
            <v>6000</v>
          </cell>
          <cell r="F3865" t="str">
            <v>failed</v>
          </cell>
          <cell r="R3865" t="str">
            <v>plays</v>
          </cell>
          <cell r="U3865">
            <v>60.041666666664241</v>
          </cell>
          <cell r="V3865" t="str">
            <v>underfunded</v>
          </cell>
        </row>
        <row r="3866">
          <cell r="D3866">
            <v>5000</v>
          </cell>
          <cell r="F3866" t="str">
            <v>failed</v>
          </cell>
          <cell r="R3866" t="str">
            <v>plays</v>
          </cell>
          <cell r="U3866">
            <v>30.041666666656965</v>
          </cell>
          <cell r="V3866" t="str">
            <v>underfunded</v>
          </cell>
        </row>
        <row r="3867">
          <cell r="D3867">
            <v>2413</v>
          </cell>
          <cell r="F3867" t="str">
            <v>failed</v>
          </cell>
          <cell r="R3867" t="str">
            <v>plays</v>
          </cell>
          <cell r="U3867">
            <v>39.577569444438268</v>
          </cell>
          <cell r="V3867" t="str">
            <v>underfunded</v>
          </cell>
        </row>
        <row r="3868">
          <cell r="D3868">
            <v>2000</v>
          </cell>
          <cell r="F3868" t="str">
            <v>failed</v>
          </cell>
          <cell r="R3868" t="str">
            <v>plays</v>
          </cell>
          <cell r="U3868">
            <v>49.198136574072123</v>
          </cell>
          <cell r="V3868" t="str">
            <v>underfunded</v>
          </cell>
        </row>
        <row r="3869">
          <cell r="D3869">
            <v>2000</v>
          </cell>
          <cell r="F3869" t="str">
            <v>failed</v>
          </cell>
          <cell r="R3869" t="str">
            <v>plays</v>
          </cell>
          <cell r="U3869">
            <v>30</v>
          </cell>
          <cell r="V3869" t="str">
            <v>underfunded</v>
          </cell>
        </row>
        <row r="3870">
          <cell r="D3870">
            <v>5000</v>
          </cell>
          <cell r="F3870" t="str">
            <v>canceled</v>
          </cell>
          <cell r="R3870" t="str">
            <v>musical</v>
          </cell>
          <cell r="U3870">
            <v>25</v>
          </cell>
          <cell r="V3870" t="str">
            <v>underfunded</v>
          </cell>
        </row>
        <row r="3871">
          <cell r="D3871">
            <v>13111</v>
          </cell>
          <cell r="F3871" t="str">
            <v>canceled</v>
          </cell>
          <cell r="R3871" t="str">
            <v>musical</v>
          </cell>
          <cell r="U3871">
            <v>29.408194444440596</v>
          </cell>
          <cell r="V3871" t="str">
            <v>underfunded</v>
          </cell>
        </row>
        <row r="3872">
          <cell r="D3872">
            <v>10000</v>
          </cell>
          <cell r="F3872" t="str">
            <v>canceled</v>
          </cell>
          <cell r="R3872" t="str">
            <v>musical</v>
          </cell>
          <cell r="U3872">
            <v>30</v>
          </cell>
          <cell r="V3872" t="str">
            <v>underfunded</v>
          </cell>
        </row>
        <row r="3873">
          <cell r="D3873">
            <v>1500</v>
          </cell>
          <cell r="F3873" t="str">
            <v>canceled</v>
          </cell>
          <cell r="R3873" t="str">
            <v>musical</v>
          </cell>
          <cell r="U3873">
            <v>59.958333333343035</v>
          </cell>
          <cell r="V3873" t="str">
            <v>underfunded</v>
          </cell>
        </row>
        <row r="3874">
          <cell r="D3874">
            <v>15000</v>
          </cell>
          <cell r="F3874" t="str">
            <v>canceled</v>
          </cell>
          <cell r="R3874" t="str">
            <v>musical</v>
          </cell>
          <cell r="U3874">
            <v>50</v>
          </cell>
          <cell r="V3874" t="str">
            <v>underfunded</v>
          </cell>
        </row>
        <row r="3875">
          <cell r="D3875">
            <v>5500</v>
          </cell>
          <cell r="F3875" t="str">
            <v>canceled</v>
          </cell>
          <cell r="R3875" t="str">
            <v>musical</v>
          </cell>
          <cell r="U3875">
            <v>30</v>
          </cell>
          <cell r="V3875" t="str">
            <v>underfunded</v>
          </cell>
        </row>
        <row r="3876">
          <cell r="D3876">
            <v>620</v>
          </cell>
          <cell r="F3876" t="str">
            <v>canceled</v>
          </cell>
          <cell r="R3876" t="str">
            <v>musical</v>
          </cell>
          <cell r="U3876">
            <v>21.025208333339833</v>
          </cell>
          <cell r="V3876" t="str">
            <v>underfunded</v>
          </cell>
        </row>
        <row r="3877">
          <cell r="D3877">
            <v>30000</v>
          </cell>
          <cell r="F3877" t="str">
            <v>canceled</v>
          </cell>
          <cell r="R3877" t="str">
            <v>musical</v>
          </cell>
          <cell r="U3877">
            <v>1.0698495370452292</v>
          </cell>
          <cell r="V3877" t="str">
            <v>underfunded</v>
          </cell>
        </row>
        <row r="3878">
          <cell r="D3878">
            <v>3900</v>
          </cell>
          <cell r="F3878" t="str">
            <v>canceled</v>
          </cell>
          <cell r="R3878" t="str">
            <v>musical</v>
          </cell>
          <cell r="U3878">
            <v>30</v>
          </cell>
          <cell r="V3878" t="str">
            <v>underfunded</v>
          </cell>
        </row>
        <row r="3879">
          <cell r="D3879">
            <v>25000</v>
          </cell>
          <cell r="F3879" t="str">
            <v>canceled</v>
          </cell>
          <cell r="R3879" t="str">
            <v>musical</v>
          </cell>
          <cell r="U3879">
            <v>30</v>
          </cell>
          <cell r="V3879" t="str">
            <v>underfunded</v>
          </cell>
        </row>
        <row r="3880">
          <cell r="D3880">
            <v>18000</v>
          </cell>
          <cell r="F3880" t="str">
            <v>canceled</v>
          </cell>
          <cell r="R3880" t="str">
            <v>musical</v>
          </cell>
          <cell r="U3880">
            <v>30.347152777780138</v>
          </cell>
          <cell r="V3880" t="str">
            <v>underfunded</v>
          </cell>
        </row>
        <row r="3881">
          <cell r="D3881">
            <v>15000</v>
          </cell>
          <cell r="F3881" t="str">
            <v>canceled</v>
          </cell>
          <cell r="R3881" t="str">
            <v>musical</v>
          </cell>
          <cell r="U3881">
            <v>30</v>
          </cell>
          <cell r="V3881" t="str">
            <v>underfunded</v>
          </cell>
        </row>
        <row r="3882">
          <cell r="D3882">
            <v>7500</v>
          </cell>
          <cell r="F3882" t="str">
            <v>canceled</v>
          </cell>
          <cell r="R3882" t="str">
            <v>musical</v>
          </cell>
          <cell r="U3882">
            <v>35.143287037040864</v>
          </cell>
          <cell r="V3882" t="str">
            <v>underfunded</v>
          </cell>
        </row>
        <row r="3883">
          <cell r="D3883">
            <v>500</v>
          </cell>
          <cell r="F3883" t="str">
            <v>canceled</v>
          </cell>
          <cell r="R3883" t="str">
            <v>musical</v>
          </cell>
          <cell r="U3883">
            <v>30</v>
          </cell>
          <cell r="V3883" t="str">
            <v>underfunded</v>
          </cell>
        </row>
        <row r="3884">
          <cell r="D3884">
            <v>30000</v>
          </cell>
          <cell r="F3884" t="str">
            <v>canceled</v>
          </cell>
          <cell r="R3884" t="str">
            <v>musical</v>
          </cell>
          <cell r="U3884">
            <v>26.9769675925927</v>
          </cell>
          <cell r="V3884" t="str">
            <v>underfunded</v>
          </cell>
        </row>
        <row r="3885">
          <cell r="D3885">
            <v>15000</v>
          </cell>
          <cell r="F3885" t="str">
            <v>canceled</v>
          </cell>
          <cell r="R3885" t="str">
            <v>musical</v>
          </cell>
          <cell r="U3885">
            <v>30</v>
          </cell>
          <cell r="V3885" t="str">
            <v>underfunded</v>
          </cell>
        </row>
        <row r="3886">
          <cell r="D3886">
            <v>10000</v>
          </cell>
          <cell r="F3886" t="str">
            <v>canceled</v>
          </cell>
          <cell r="R3886" t="str">
            <v>musical</v>
          </cell>
          <cell r="U3886">
            <v>24.958333333335759</v>
          </cell>
          <cell r="V3886" t="str">
            <v>underfunded</v>
          </cell>
        </row>
        <row r="3887">
          <cell r="D3887">
            <v>375000</v>
          </cell>
          <cell r="F3887" t="str">
            <v>canceled</v>
          </cell>
          <cell r="R3887" t="str">
            <v>musical</v>
          </cell>
          <cell r="U3887">
            <v>30</v>
          </cell>
          <cell r="V3887" t="str">
            <v>underfunded</v>
          </cell>
        </row>
        <row r="3888">
          <cell r="D3888">
            <v>10000</v>
          </cell>
          <cell r="F3888" t="str">
            <v>canceled</v>
          </cell>
          <cell r="R3888" t="str">
            <v>musical</v>
          </cell>
          <cell r="U3888">
            <v>30</v>
          </cell>
          <cell r="V3888" t="str">
            <v>underfunded</v>
          </cell>
        </row>
        <row r="3889">
          <cell r="D3889">
            <v>2000</v>
          </cell>
          <cell r="F3889" t="str">
            <v>canceled</v>
          </cell>
          <cell r="R3889" t="str">
            <v>musical</v>
          </cell>
          <cell r="U3889">
            <v>46.058692129634437</v>
          </cell>
          <cell r="V3889" t="str">
            <v>underfunded</v>
          </cell>
        </row>
        <row r="3890">
          <cell r="D3890">
            <v>2000</v>
          </cell>
          <cell r="F3890" t="str">
            <v>failed</v>
          </cell>
          <cell r="R3890" t="str">
            <v>plays</v>
          </cell>
          <cell r="U3890">
            <v>30</v>
          </cell>
          <cell r="V3890" t="str">
            <v>underfunded</v>
          </cell>
        </row>
        <row r="3891">
          <cell r="D3891">
            <v>8000</v>
          </cell>
          <cell r="F3891" t="str">
            <v>failed</v>
          </cell>
          <cell r="R3891" t="str">
            <v>plays</v>
          </cell>
          <cell r="U3891">
            <v>31.971412037033588</v>
          </cell>
          <cell r="V3891" t="str">
            <v>underfunded</v>
          </cell>
        </row>
        <row r="3892">
          <cell r="D3892">
            <v>15000</v>
          </cell>
          <cell r="F3892" t="str">
            <v>failed</v>
          </cell>
          <cell r="R3892" t="str">
            <v>plays</v>
          </cell>
          <cell r="U3892">
            <v>60</v>
          </cell>
          <cell r="V3892" t="str">
            <v>underfunded</v>
          </cell>
        </row>
        <row r="3893">
          <cell r="D3893">
            <v>800</v>
          </cell>
          <cell r="F3893" t="str">
            <v>failed</v>
          </cell>
          <cell r="R3893" t="str">
            <v>plays</v>
          </cell>
          <cell r="U3893">
            <v>30.075185185189184</v>
          </cell>
          <cell r="V3893" t="str">
            <v>underfunded</v>
          </cell>
        </row>
        <row r="3894">
          <cell r="D3894">
            <v>1000</v>
          </cell>
          <cell r="F3894" t="str">
            <v>failed</v>
          </cell>
          <cell r="R3894" t="str">
            <v>plays</v>
          </cell>
          <cell r="U3894">
            <v>7.6393865740683395</v>
          </cell>
          <cell r="V3894" t="str">
            <v>underfunded</v>
          </cell>
        </row>
        <row r="3895">
          <cell r="D3895">
            <v>50000</v>
          </cell>
          <cell r="F3895" t="str">
            <v>failed</v>
          </cell>
          <cell r="R3895" t="str">
            <v>plays</v>
          </cell>
          <cell r="U3895">
            <v>41.592129629629198</v>
          </cell>
          <cell r="V3895" t="str">
            <v>underfunded</v>
          </cell>
        </row>
        <row r="3896">
          <cell r="D3896">
            <v>15000</v>
          </cell>
          <cell r="F3896" t="str">
            <v>failed</v>
          </cell>
          <cell r="R3896" t="str">
            <v>plays</v>
          </cell>
          <cell r="U3896">
            <v>30.249166666668316</v>
          </cell>
          <cell r="V3896" t="str">
            <v>underfunded</v>
          </cell>
        </row>
        <row r="3897">
          <cell r="D3897">
            <v>1000</v>
          </cell>
          <cell r="F3897" t="str">
            <v>failed</v>
          </cell>
          <cell r="R3897" t="str">
            <v>plays</v>
          </cell>
          <cell r="U3897">
            <v>31</v>
          </cell>
          <cell r="V3897" t="str">
            <v>underfunded</v>
          </cell>
        </row>
        <row r="3898">
          <cell r="D3898">
            <v>1600</v>
          </cell>
          <cell r="F3898" t="str">
            <v>failed</v>
          </cell>
          <cell r="R3898" t="str">
            <v>plays</v>
          </cell>
          <cell r="U3898">
            <v>14</v>
          </cell>
          <cell r="V3898" t="str">
            <v>underfunded</v>
          </cell>
        </row>
        <row r="3899">
          <cell r="D3899">
            <v>2500</v>
          </cell>
          <cell r="F3899" t="str">
            <v>failed</v>
          </cell>
          <cell r="R3899" t="str">
            <v>plays</v>
          </cell>
          <cell r="U3899">
            <v>30</v>
          </cell>
          <cell r="V3899" t="str">
            <v>underfunded</v>
          </cell>
        </row>
        <row r="3900">
          <cell r="D3900">
            <v>2500</v>
          </cell>
          <cell r="F3900" t="str">
            <v>failed</v>
          </cell>
          <cell r="R3900" t="str">
            <v>plays</v>
          </cell>
          <cell r="U3900">
            <v>40.184375000004366</v>
          </cell>
          <cell r="V3900" t="str">
            <v>underfunded</v>
          </cell>
        </row>
        <row r="3901">
          <cell r="D3901">
            <v>10000</v>
          </cell>
          <cell r="F3901" t="str">
            <v>failed</v>
          </cell>
          <cell r="R3901" t="str">
            <v>plays</v>
          </cell>
          <cell r="U3901">
            <v>20</v>
          </cell>
          <cell r="V3901" t="str">
            <v>underfunded</v>
          </cell>
        </row>
        <row r="3902">
          <cell r="D3902">
            <v>2500</v>
          </cell>
          <cell r="F3902" t="str">
            <v>failed</v>
          </cell>
          <cell r="R3902" t="str">
            <v>plays</v>
          </cell>
          <cell r="U3902">
            <v>30</v>
          </cell>
          <cell r="V3902" t="str">
            <v>underfunded</v>
          </cell>
        </row>
        <row r="3903">
          <cell r="D3903">
            <v>3000</v>
          </cell>
          <cell r="F3903" t="str">
            <v>failed</v>
          </cell>
          <cell r="R3903" t="str">
            <v>plays</v>
          </cell>
          <cell r="U3903">
            <v>40</v>
          </cell>
          <cell r="V3903" t="str">
            <v>underfunded</v>
          </cell>
        </row>
        <row r="3904">
          <cell r="D3904">
            <v>3000</v>
          </cell>
          <cell r="F3904" t="str">
            <v>failed</v>
          </cell>
          <cell r="R3904" t="str">
            <v>plays</v>
          </cell>
          <cell r="U3904">
            <v>25.041666666664241</v>
          </cell>
          <cell r="V3904" t="str">
            <v>underfunded</v>
          </cell>
        </row>
        <row r="3905">
          <cell r="D3905">
            <v>1500</v>
          </cell>
          <cell r="F3905" t="str">
            <v>failed</v>
          </cell>
          <cell r="R3905" t="str">
            <v>plays</v>
          </cell>
          <cell r="U3905">
            <v>44.806886574078817</v>
          </cell>
          <cell r="V3905" t="str">
            <v>underfunded</v>
          </cell>
        </row>
        <row r="3906">
          <cell r="D3906">
            <v>10000</v>
          </cell>
          <cell r="F3906" t="str">
            <v>failed</v>
          </cell>
          <cell r="R3906" t="str">
            <v>plays</v>
          </cell>
          <cell r="U3906">
            <v>13.981944444443798</v>
          </cell>
          <cell r="V3906" t="str">
            <v>underfunded</v>
          </cell>
        </row>
        <row r="3907">
          <cell r="D3907">
            <v>1500</v>
          </cell>
          <cell r="F3907" t="str">
            <v>failed</v>
          </cell>
          <cell r="R3907" t="str">
            <v>plays</v>
          </cell>
          <cell r="U3907">
            <v>42.334456018514175</v>
          </cell>
          <cell r="V3907" t="str">
            <v>underfunded</v>
          </cell>
        </row>
        <row r="3908">
          <cell r="D3908">
            <v>1500</v>
          </cell>
          <cell r="F3908" t="str">
            <v>failed</v>
          </cell>
          <cell r="R3908" t="str">
            <v>plays</v>
          </cell>
          <cell r="U3908">
            <v>37.641284722223645</v>
          </cell>
          <cell r="V3908" t="str">
            <v>underfunded</v>
          </cell>
        </row>
        <row r="3909">
          <cell r="D3909">
            <v>1000</v>
          </cell>
          <cell r="F3909" t="str">
            <v>failed</v>
          </cell>
          <cell r="R3909" t="str">
            <v>plays</v>
          </cell>
          <cell r="U3909">
            <v>32.019374999996217</v>
          </cell>
          <cell r="V3909" t="str">
            <v>underfunded</v>
          </cell>
        </row>
        <row r="3910">
          <cell r="D3910">
            <v>750</v>
          </cell>
          <cell r="F3910" t="str">
            <v>failed</v>
          </cell>
          <cell r="R3910" t="str">
            <v>plays</v>
          </cell>
          <cell r="U3910">
            <v>15</v>
          </cell>
          <cell r="V3910" t="str">
            <v>underfunded</v>
          </cell>
        </row>
        <row r="3911">
          <cell r="D3911">
            <v>60000</v>
          </cell>
          <cell r="F3911" t="str">
            <v>failed</v>
          </cell>
          <cell r="R3911" t="str">
            <v>plays</v>
          </cell>
          <cell r="U3911">
            <v>30</v>
          </cell>
          <cell r="V3911" t="str">
            <v>underfunded</v>
          </cell>
        </row>
        <row r="3912">
          <cell r="D3912">
            <v>6000</v>
          </cell>
          <cell r="F3912" t="str">
            <v>failed</v>
          </cell>
          <cell r="R3912" t="str">
            <v>plays</v>
          </cell>
          <cell r="U3912">
            <v>30</v>
          </cell>
          <cell r="V3912" t="str">
            <v>underfunded</v>
          </cell>
        </row>
        <row r="3913">
          <cell r="D3913">
            <v>8000</v>
          </cell>
          <cell r="F3913" t="str">
            <v>failed</v>
          </cell>
          <cell r="R3913" t="str">
            <v>plays</v>
          </cell>
          <cell r="U3913">
            <v>30.041666666664241</v>
          </cell>
          <cell r="V3913" t="str">
            <v>underfunded</v>
          </cell>
        </row>
        <row r="3914">
          <cell r="D3914">
            <v>15000</v>
          </cell>
          <cell r="F3914" t="str">
            <v>failed</v>
          </cell>
          <cell r="R3914" t="str">
            <v>plays</v>
          </cell>
          <cell r="U3914">
            <v>59.920949074075907</v>
          </cell>
          <cell r="V3914" t="str">
            <v>underfunded</v>
          </cell>
        </row>
        <row r="3915">
          <cell r="D3915">
            <v>10000</v>
          </cell>
          <cell r="F3915" t="str">
            <v>failed</v>
          </cell>
          <cell r="R3915" t="str">
            <v>plays</v>
          </cell>
          <cell r="U3915">
            <v>30.041666666664241</v>
          </cell>
          <cell r="V3915" t="str">
            <v>underfunded</v>
          </cell>
        </row>
        <row r="3916">
          <cell r="D3916">
            <v>2500</v>
          </cell>
          <cell r="F3916" t="str">
            <v>failed</v>
          </cell>
          <cell r="R3916" t="str">
            <v>plays</v>
          </cell>
          <cell r="U3916">
            <v>20.138703703705687</v>
          </cell>
          <cell r="V3916" t="str">
            <v>underfunded</v>
          </cell>
        </row>
        <row r="3917">
          <cell r="D3917">
            <v>1500</v>
          </cell>
          <cell r="F3917" t="str">
            <v>failed</v>
          </cell>
          <cell r="R3917" t="str">
            <v>plays</v>
          </cell>
          <cell r="U3917">
            <v>30</v>
          </cell>
          <cell r="V3917" t="str">
            <v>underfunded</v>
          </cell>
        </row>
        <row r="3918">
          <cell r="D3918">
            <v>2000</v>
          </cell>
          <cell r="F3918" t="str">
            <v>failed</v>
          </cell>
          <cell r="R3918" t="str">
            <v>plays</v>
          </cell>
          <cell r="U3918">
            <v>30</v>
          </cell>
          <cell r="V3918" t="str">
            <v>underfunded</v>
          </cell>
        </row>
        <row r="3919">
          <cell r="D3919">
            <v>3500</v>
          </cell>
          <cell r="F3919" t="str">
            <v>failed</v>
          </cell>
          <cell r="R3919" t="str">
            <v>plays</v>
          </cell>
          <cell r="U3919">
            <v>30</v>
          </cell>
          <cell r="V3919" t="str">
            <v>underfunded</v>
          </cell>
        </row>
        <row r="3920">
          <cell r="D3920">
            <v>60000</v>
          </cell>
          <cell r="F3920" t="str">
            <v>failed</v>
          </cell>
          <cell r="R3920" t="str">
            <v>plays</v>
          </cell>
          <cell r="U3920">
            <v>12.002048611109785</v>
          </cell>
          <cell r="V3920" t="str">
            <v>underfunded</v>
          </cell>
        </row>
        <row r="3921">
          <cell r="D3921">
            <v>5000</v>
          </cell>
          <cell r="F3921" t="str">
            <v>failed</v>
          </cell>
          <cell r="R3921" t="str">
            <v>plays</v>
          </cell>
          <cell r="U3921">
            <v>28.315127314810525</v>
          </cell>
          <cell r="V3921" t="str">
            <v>underfunded</v>
          </cell>
        </row>
        <row r="3922">
          <cell r="D3922">
            <v>2500</v>
          </cell>
          <cell r="F3922" t="str">
            <v>failed</v>
          </cell>
          <cell r="R3922" t="str">
            <v>plays</v>
          </cell>
          <cell r="U3922">
            <v>30.041666666671517</v>
          </cell>
          <cell r="V3922" t="str">
            <v>underfunded</v>
          </cell>
        </row>
        <row r="3923">
          <cell r="D3923">
            <v>3000</v>
          </cell>
          <cell r="F3923" t="str">
            <v>failed</v>
          </cell>
          <cell r="R3923" t="str">
            <v>plays</v>
          </cell>
          <cell r="U3923">
            <v>12.207696759258397</v>
          </cell>
          <cell r="V3923" t="str">
            <v>underfunded</v>
          </cell>
        </row>
        <row r="3924">
          <cell r="D3924">
            <v>750</v>
          </cell>
          <cell r="F3924" t="str">
            <v>failed</v>
          </cell>
          <cell r="R3924" t="str">
            <v>plays</v>
          </cell>
          <cell r="U3924">
            <v>45.189699074064265</v>
          </cell>
          <cell r="V3924" t="str">
            <v>underfunded</v>
          </cell>
        </row>
        <row r="3925">
          <cell r="D3925">
            <v>11500</v>
          </cell>
          <cell r="F3925" t="str">
            <v>failed</v>
          </cell>
          <cell r="R3925" t="str">
            <v>plays</v>
          </cell>
          <cell r="U3925">
            <v>28</v>
          </cell>
          <cell r="V3925" t="str">
            <v>underfunded</v>
          </cell>
        </row>
        <row r="3926">
          <cell r="D3926">
            <v>15000</v>
          </cell>
          <cell r="F3926" t="str">
            <v>failed</v>
          </cell>
          <cell r="R3926" t="str">
            <v>plays</v>
          </cell>
          <cell r="U3926">
            <v>30</v>
          </cell>
          <cell r="V3926" t="str">
            <v>underfunded</v>
          </cell>
        </row>
        <row r="3927">
          <cell r="D3927">
            <v>150</v>
          </cell>
          <cell r="F3927" t="str">
            <v>failed</v>
          </cell>
          <cell r="R3927" t="str">
            <v>plays</v>
          </cell>
          <cell r="U3927">
            <v>30</v>
          </cell>
          <cell r="V3927" t="str">
            <v>underfunded</v>
          </cell>
        </row>
        <row r="3928">
          <cell r="D3928">
            <v>5000</v>
          </cell>
          <cell r="F3928" t="str">
            <v>failed</v>
          </cell>
          <cell r="R3928" t="str">
            <v>plays</v>
          </cell>
          <cell r="U3928">
            <v>30</v>
          </cell>
          <cell r="V3928" t="str">
            <v>underfunded</v>
          </cell>
        </row>
        <row r="3929">
          <cell r="D3929">
            <v>2500</v>
          </cell>
          <cell r="F3929" t="str">
            <v>failed</v>
          </cell>
          <cell r="R3929" t="str">
            <v>plays</v>
          </cell>
          <cell r="U3929">
            <v>30</v>
          </cell>
          <cell r="V3929" t="str">
            <v>underfunded</v>
          </cell>
        </row>
        <row r="3930">
          <cell r="D3930">
            <v>5000</v>
          </cell>
          <cell r="F3930" t="str">
            <v>failed</v>
          </cell>
          <cell r="R3930" t="str">
            <v>plays</v>
          </cell>
          <cell r="U3930">
            <v>27.524456018516503</v>
          </cell>
          <cell r="V3930" t="str">
            <v>underfunded</v>
          </cell>
        </row>
        <row r="3931">
          <cell r="D3931">
            <v>20000</v>
          </cell>
          <cell r="F3931" t="str">
            <v>failed</v>
          </cell>
          <cell r="R3931" t="str">
            <v>plays</v>
          </cell>
          <cell r="U3931">
            <v>30</v>
          </cell>
          <cell r="V3931" t="str">
            <v>underfunded</v>
          </cell>
        </row>
        <row r="3932">
          <cell r="D3932">
            <v>10000</v>
          </cell>
          <cell r="F3932" t="str">
            <v>failed</v>
          </cell>
          <cell r="R3932" t="str">
            <v>plays</v>
          </cell>
          <cell r="U3932">
            <v>27.911250000004657</v>
          </cell>
          <cell r="V3932" t="str">
            <v>underfunded</v>
          </cell>
        </row>
        <row r="3933">
          <cell r="D3933">
            <v>8000</v>
          </cell>
          <cell r="F3933" t="str">
            <v>failed</v>
          </cell>
          <cell r="R3933" t="str">
            <v>plays</v>
          </cell>
          <cell r="U3933">
            <v>25</v>
          </cell>
          <cell r="V3933" t="str">
            <v>underfunded</v>
          </cell>
        </row>
        <row r="3934">
          <cell r="D3934">
            <v>12000</v>
          </cell>
          <cell r="F3934" t="str">
            <v>failed</v>
          </cell>
          <cell r="R3934" t="str">
            <v>plays</v>
          </cell>
          <cell r="U3934">
            <v>29.958333333335759</v>
          </cell>
          <cell r="V3934" t="str">
            <v>underfunded</v>
          </cell>
        </row>
        <row r="3935">
          <cell r="D3935">
            <v>7000</v>
          </cell>
          <cell r="F3935" t="str">
            <v>failed</v>
          </cell>
          <cell r="R3935" t="str">
            <v>plays</v>
          </cell>
          <cell r="U3935">
            <v>29.061550925922347</v>
          </cell>
          <cell r="V3935" t="str">
            <v>underfunded</v>
          </cell>
        </row>
        <row r="3936">
          <cell r="D3936">
            <v>5000</v>
          </cell>
          <cell r="F3936" t="str">
            <v>failed</v>
          </cell>
          <cell r="R3936" t="str">
            <v>plays</v>
          </cell>
          <cell r="U3936">
            <v>44.86991898148699</v>
          </cell>
          <cell r="V3936" t="str">
            <v>underfunded</v>
          </cell>
        </row>
        <row r="3937">
          <cell r="D3937">
            <v>3000</v>
          </cell>
          <cell r="F3937" t="str">
            <v>failed</v>
          </cell>
          <cell r="R3937" t="str">
            <v>plays</v>
          </cell>
          <cell r="U3937">
            <v>60</v>
          </cell>
          <cell r="V3937" t="str">
            <v>underfunded</v>
          </cell>
        </row>
        <row r="3938">
          <cell r="D3938">
            <v>20000</v>
          </cell>
          <cell r="F3938" t="str">
            <v>failed</v>
          </cell>
          <cell r="R3938" t="str">
            <v>plays</v>
          </cell>
          <cell r="U3938">
            <v>30.041666666664241</v>
          </cell>
          <cell r="V3938" t="str">
            <v>underfunded</v>
          </cell>
        </row>
        <row r="3939">
          <cell r="D3939">
            <v>2885</v>
          </cell>
          <cell r="F3939" t="str">
            <v>failed</v>
          </cell>
          <cell r="R3939" t="str">
            <v>plays</v>
          </cell>
          <cell r="U3939">
            <v>28</v>
          </cell>
          <cell r="V3939" t="str">
            <v>underfunded</v>
          </cell>
        </row>
        <row r="3940">
          <cell r="D3940">
            <v>3255</v>
          </cell>
          <cell r="F3940" t="str">
            <v>failed</v>
          </cell>
          <cell r="R3940" t="str">
            <v>plays</v>
          </cell>
          <cell r="U3940">
            <v>31</v>
          </cell>
          <cell r="V3940" t="str">
            <v>underfunded</v>
          </cell>
        </row>
        <row r="3941">
          <cell r="D3941">
            <v>5000</v>
          </cell>
          <cell r="F3941" t="str">
            <v>failed</v>
          </cell>
          <cell r="R3941" t="str">
            <v>plays</v>
          </cell>
          <cell r="U3941">
            <v>3.7872800925906631</v>
          </cell>
          <cell r="V3941" t="str">
            <v>underfunded</v>
          </cell>
        </row>
        <row r="3942">
          <cell r="D3942">
            <v>5000</v>
          </cell>
          <cell r="F3942" t="str">
            <v>failed</v>
          </cell>
          <cell r="R3942" t="str">
            <v>plays</v>
          </cell>
          <cell r="U3942">
            <v>45</v>
          </cell>
          <cell r="V3942" t="str">
            <v>underfunded</v>
          </cell>
        </row>
        <row r="3943">
          <cell r="D3943">
            <v>5500</v>
          </cell>
          <cell r="F3943" t="str">
            <v>failed</v>
          </cell>
          <cell r="R3943" t="str">
            <v>plays</v>
          </cell>
          <cell r="U3943">
            <v>27.454432870377786</v>
          </cell>
          <cell r="V3943" t="str">
            <v>underfunded</v>
          </cell>
        </row>
        <row r="3944">
          <cell r="D3944">
            <v>1200</v>
          </cell>
          <cell r="F3944" t="str">
            <v>failed</v>
          </cell>
          <cell r="R3944" t="str">
            <v>plays</v>
          </cell>
          <cell r="U3944">
            <v>60</v>
          </cell>
          <cell r="V3944" t="str">
            <v>underfunded</v>
          </cell>
        </row>
        <row r="3945">
          <cell r="D3945">
            <v>5000</v>
          </cell>
          <cell r="F3945" t="str">
            <v>failed</v>
          </cell>
          <cell r="R3945" t="str">
            <v>plays</v>
          </cell>
          <cell r="U3945">
            <v>30.922824074077653</v>
          </cell>
          <cell r="V3945" t="str">
            <v>underfunded</v>
          </cell>
        </row>
        <row r="3946">
          <cell r="D3946">
            <v>5000</v>
          </cell>
          <cell r="F3946" t="str">
            <v>failed</v>
          </cell>
          <cell r="R3946" t="str">
            <v>plays</v>
          </cell>
          <cell r="U3946">
            <v>30</v>
          </cell>
          <cell r="V3946" t="str">
            <v>underfunded</v>
          </cell>
        </row>
        <row r="3947">
          <cell r="D3947">
            <v>2000</v>
          </cell>
          <cell r="F3947" t="str">
            <v>failed</v>
          </cell>
          <cell r="R3947" t="str">
            <v>plays</v>
          </cell>
          <cell r="U3947">
            <v>30</v>
          </cell>
          <cell r="V3947" t="str">
            <v>underfunded</v>
          </cell>
        </row>
        <row r="3948">
          <cell r="D3948">
            <v>6000</v>
          </cell>
          <cell r="F3948" t="str">
            <v>failed</v>
          </cell>
          <cell r="R3948" t="str">
            <v>plays</v>
          </cell>
          <cell r="U3948">
            <v>31.499745370369055</v>
          </cell>
          <cell r="V3948" t="str">
            <v>underfunded</v>
          </cell>
        </row>
        <row r="3949">
          <cell r="D3949">
            <v>3000</v>
          </cell>
          <cell r="F3949" t="str">
            <v>failed</v>
          </cell>
          <cell r="R3949" t="str">
            <v>plays</v>
          </cell>
          <cell r="U3949">
            <v>30</v>
          </cell>
          <cell r="V3949" t="str">
            <v>underfunded</v>
          </cell>
        </row>
        <row r="3950">
          <cell r="D3950">
            <v>30000</v>
          </cell>
          <cell r="F3950" t="str">
            <v>failed</v>
          </cell>
          <cell r="R3950" t="str">
            <v>plays</v>
          </cell>
          <cell r="U3950">
            <v>60</v>
          </cell>
          <cell r="V3950" t="str">
            <v>underfunded</v>
          </cell>
        </row>
        <row r="3951">
          <cell r="D3951">
            <v>10000</v>
          </cell>
          <cell r="F3951" t="str">
            <v>failed</v>
          </cell>
          <cell r="R3951" t="str">
            <v>plays</v>
          </cell>
          <cell r="U3951">
            <v>30</v>
          </cell>
          <cell r="V3951" t="str">
            <v>underfunded</v>
          </cell>
        </row>
        <row r="3952">
          <cell r="D3952">
            <v>4000</v>
          </cell>
          <cell r="F3952" t="str">
            <v>failed</v>
          </cell>
          <cell r="R3952" t="str">
            <v>plays</v>
          </cell>
          <cell r="U3952">
            <v>29.071990740740148</v>
          </cell>
          <cell r="V3952" t="str">
            <v>underfunded</v>
          </cell>
        </row>
        <row r="3953">
          <cell r="D3953">
            <v>200000</v>
          </cell>
          <cell r="F3953" t="str">
            <v>failed</v>
          </cell>
          <cell r="R3953" t="str">
            <v>plays</v>
          </cell>
          <cell r="U3953">
            <v>59.958333333328483</v>
          </cell>
          <cell r="V3953" t="str">
            <v>underfunded</v>
          </cell>
        </row>
        <row r="3954">
          <cell r="D3954">
            <v>26000</v>
          </cell>
          <cell r="F3954" t="str">
            <v>failed</v>
          </cell>
          <cell r="R3954" t="str">
            <v>plays</v>
          </cell>
          <cell r="U3954">
            <v>60</v>
          </cell>
          <cell r="V3954" t="str">
            <v>underfunded</v>
          </cell>
        </row>
        <row r="3955">
          <cell r="D3955">
            <v>17600</v>
          </cell>
          <cell r="F3955" t="str">
            <v>failed</v>
          </cell>
          <cell r="R3955" t="str">
            <v>plays</v>
          </cell>
          <cell r="U3955">
            <v>30.930023148146574</v>
          </cell>
          <cell r="V3955" t="str">
            <v>underfunded</v>
          </cell>
        </row>
        <row r="3956">
          <cell r="D3956">
            <v>25000</v>
          </cell>
          <cell r="F3956" t="str">
            <v>failed</v>
          </cell>
          <cell r="R3956" t="str">
            <v>plays</v>
          </cell>
          <cell r="U3956">
            <v>60</v>
          </cell>
          <cell r="V3956" t="str">
            <v>underfunded</v>
          </cell>
        </row>
        <row r="3957">
          <cell r="D3957">
            <v>1750</v>
          </cell>
          <cell r="F3957" t="str">
            <v>failed</v>
          </cell>
          <cell r="R3957" t="str">
            <v>plays</v>
          </cell>
          <cell r="U3957">
            <v>30.041666666664241</v>
          </cell>
          <cell r="V3957" t="str">
            <v>underfunded</v>
          </cell>
        </row>
        <row r="3958">
          <cell r="D3958">
            <v>5500</v>
          </cell>
          <cell r="F3958" t="str">
            <v>failed</v>
          </cell>
          <cell r="R3958" t="str">
            <v>plays</v>
          </cell>
          <cell r="U3958">
            <v>27.081863425926713</v>
          </cell>
          <cell r="V3958" t="str">
            <v>underfunded</v>
          </cell>
        </row>
        <row r="3959">
          <cell r="D3959">
            <v>28000</v>
          </cell>
          <cell r="F3959" t="str">
            <v>failed</v>
          </cell>
          <cell r="R3959" t="str">
            <v>plays</v>
          </cell>
          <cell r="U3959">
            <v>46</v>
          </cell>
          <cell r="V3959" t="str">
            <v>underfunded</v>
          </cell>
        </row>
        <row r="3960">
          <cell r="D3960">
            <v>2000</v>
          </cell>
          <cell r="F3960" t="str">
            <v>failed</v>
          </cell>
          <cell r="R3960" t="str">
            <v>plays</v>
          </cell>
          <cell r="U3960">
            <v>36.632962962961756</v>
          </cell>
          <cell r="V3960" t="str">
            <v>underfunded</v>
          </cell>
        </row>
        <row r="3961">
          <cell r="D3961">
            <v>1200</v>
          </cell>
          <cell r="F3961" t="str">
            <v>failed</v>
          </cell>
          <cell r="R3961" t="str">
            <v>plays</v>
          </cell>
          <cell r="U3961">
            <v>30</v>
          </cell>
          <cell r="V3961" t="str">
            <v>underfunded</v>
          </cell>
        </row>
        <row r="3962">
          <cell r="D3962">
            <v>3000</v>
          </cell>
          <cell r="F3962" t="str">
            <v>failed</v>
          </cell>
          <cell r="R3962" t="str">
            <v>plays</v>
          </cell>
          <cell r="U3962">
            <v>30</v>
          </cell>
          <cell r="V3962" t="str">
            <v>underfunded</v>
          </cell>
        </row>
        <row r="3963">
          <cell r="D3963">
            <v>5000</v>
          </cell>
          <cell r="F3963" t="str">
            <v>failed</v>
          </cell>
          <cell r="R3963" t="str">
            <v>plays</v>
          </cell>
          <cell r="U3963">
            <v>22</v>
          </cell>
          <cell r="V3963" t="str">
            <v>underfunded</v>
          </cell>
        </row>
        <row r="3964">
          <cell r="D3964">
            <v>1400</v>
          </cell>
          <cell r="F3964" t="str">
            <v>failed</v>
          </cell>
          <cell r="R3964" t="str">
            <v>plays</v>
          </cell>
          <cell r="U3964">
            <v>25</v>
          </cell>
          <cell r="V3964" t="str">
            <v>underfunded</v>
          </cell>
        </row>
        <row r="3965">
          <cell r="D3965">
            <v>10000</v>
          </cell>
          <cell r="F3965" t="str">
            <v>failed</v>
          </cell>
          <cell r="R3965" t="str">
            <v>plays</v>
          </cell>
          <cell r="U3965">
            <v>30.041666666664241</v>
          </cell>
          <cell r="V3965" t="str">
            <v>underfunded</v>
          </cell>
        </row>
        <row r="3966">
          <cell r="D3966">
            <v>2000</v>
          </cell>
          <cell r="F3966" t="str">
            <v>failed</v>
          </cell>
          <cell r="R3966" t="str">
            <v>plays</v>
          </cell>
          <cell r="U3966">
            <v>59.958333333328483</v>
          </cell>
          <cell r="V3966" t="str">
            <v>underfunded</v>
          </cell>
        </row>
        <row r="3967">
          <cell r="D3967">
            <v>2000</v>
          </cell>
          <cell r="F3967" t="str">
            <v>failed</v>
          </cell>
          <cell r="R3967" t="str">
            <v>plays</v>
          </cell>
          <cell r="U3967">
            <v>59.958333333328483</v>
          </cell>
          <cell r="V3967" t="str">
            <v>underfunded</v>
          </cell>
        </row>
        <row r="3968">
          <cell r="D3968">
            <v>7500</v>
          </cell>
          <cell r="F3968" t="str">
            <v>failed</v>
          </cell>
          <cell r="R3968" t="str">
            <v>plays</v>
          </cell>
          <cell r="U3968">
            <v>42.41275462962949</v>
          </cell>
          <cell r="V3968" t="str">
            <v>underfunded</v>
          </cell>
        </row>
        <row r="3969">
          <cell r="D3969">
            <v>1700</v>
          </cell>
          <cell r="F3969" t="str">
            <v>failed</v>
          </cell>
          <cell r="R3969" t="str">
            <v>plays</v>
          </cell>
          <cell r="U3969">
            <v>30</v>
          </cell>
          <cell r="V3969" t="str">
            <v>underfunded</v>
          </cell>
        </row>
        <row r="3970">
          <cell r="D3970">
            <v>5000</v>
          </cell>
          <cell r="F3970" t="str">
            <v>failed</v>
          </cell>
          <cell r="R3970" t="str">
            <v>plays</v>
          </cell>
          <cell r="U3970">
            <v>60</v>
          </cell>
          <cell r="V3970" t="str">
            <v>underfunded</v>
          </cell>
        </row>
        <row r="3971">
          <cell r="D3971">
            <v>2825</v>
          </cell>
          <cell r="F3971" t="str">
            <v>failed</v>
          </cell>
          <cell r="R3971" t="str">
            <v>plays</v>
          </cell>
          <cell r="U3971">
            <v>9.3084953703728388</v>
          </cell>
          <cell r="V3971" t="str">
            <v>underfunded</v>
          </cell>
        </row>
        <row r="3972">
          <cell r="D3972">
            <v>15000</v>
          </cell>
          <cell r="F3972" t="str">
            <v>failed</v>
          </cell>
          <cell r="R3972" t="str">
            <v>plays</v>
          </cell>
          <cell r="U3972">
            <v>30</v>
          </cell>
          <cell r="V3972" t="str">
            <v>underfunded</v>
          </cell>
        </row>
        <row r="3973">
          <cell r="D3973">
            <v>14000</v>
          </cell>
          <cell r="F3973" t="str">
            <v>failed</v>
          </cell>
          <cell r="R3973" t="str">
            <v>plays</v>
          </cell>
          <cell r="U3973">
            <v>30</v>
          </cell>
          <cell r="V3973" t="str">
            <v>underfunded</v>
          </cell>
        </row>
        <row r="3974">
          <cell r="D3974">
            <v>1000</v>
          </cell>
          <cell r="F3974" t="str">
            <v>failed</v>
          </cell>
          <cell r="R3974" t="str">
            <v>plays</v>
          </cell>
          <cell r="U3974">
            <v>60</v>
          </cell>
          <cell r="V3974" t="str">
            <v>underfunded</v>
          </cell>
        </row>
        <row r="3975">
          <cell r="D3975">
            <v>5000</v>
          </cell>
          <cell r="F3975" t="str">
            <v>failed</v>
          </cell>
          <cell r="R3975" t="str">
            <v>plays</v>
          </cell>
          <cell r="U3975">
            <v>29.482523148151813</v>
          </cell>
          <cell r="V3975" t="str">
            <v>underfunded</v>
          </cell>
        </row>
        <row r="3976">
          <cell r="D3976">
            <v>1000</v>
          </cell>
          <cell r="F3976" t="str">
            <v>failed</v>
          </cell>
          <cell r="R3976" t="str">
            <v>plays</v>
          </cell>
          <cell r="U3976">
            <v>30</v>
          </cell>
          <cell r="V3976" t="str">
            <v>underfunded</v>
          </cell>
        </row>
        <row r="3977">
          <cell r="D3977">
            <v>678</v>
          </cell>
          <cell r="F3977" t="str">
            <v>failed</v>
          </cell>
          <cell r="R3977" t="str">
            <v>plays</v>
          </cell>
          <cell r="U3977">
            <v>30</v>
          </cell>
          <cell r="V3977" t="str">
            <v>underfunded</v>
          </cell>
        </row>
        <row r="3978">
          <cell r="D3978">
            <v>1300</v>
          </cell>
          <cell r="F3978" t="str">
            <v>failed</v>
          </cell>
          <cell r="R3978" t="str">
            <v>plays</v>
          </cell>
          <cell r="U3978">
            <v>21.433321759257524</v>
          </cell>
          <cell r="V3978" t="str">
            <v>underfunded</v>
          </cell>
        </row>
        <row r="3979">
          <cell r="D3979">
            <v>90000</v>
          </cell>
          <cell r="F3979" t="str">
            <v>failed</v>
          </cell>
          <cell r="R3979" t="str">
            <v>plays</v>
          </cell>
          <cell r="U3979">
            <v>30</v>
          </cell>
          <cell r="V3979" t="str">
            <v>underfunded</v>
          </cell>
        </row>
        <row r="3980">
          <cell r="D3980">
            <v>2000</v>
          </cell>
          <cell r="F3980" t="str">
            <v>failed</v>
          </cell>
          <cell r="R3980" t="str">
            <v>plays</v>
          </cell>
          <cell r="U3980">
            <v>60</v>
          </cell>
          <cell r="V3980" t="str">
            <v>underfunded</v>
          </cell>
        </row>
        <row r="3981">
          <cell r="D3981">
            <v>6000</v>
          </cell>
          <cell r="F3981" t="str">
            <v>failed</v>
          </cell>
          <cell r="R3981" t="str">
            <v>plays</v>
          </cell>
          <cell r="U3981">
            <v>22.929895833323826</v>
          </cell>
          <cell r="V3981" t="str">
            <v>underfunded</v>
          </cell>
        </row>
        <row r="3982">
          <cell r="D3982">
            <v>2500</v>
          </cell>
          <cell r="F3982" t="str">
            <v>failed</v>
          </cell>
          <cell r="R3982" t="str">
            <v>plays</v>
          </cell>
          <cell r="U3982">
            <v>30</v>
          </cell>
          <cell r="V3982" t="str">
            <v>underfunded</v>
          </cell>
        </row>
        <row r="3983">
          <cell r="D3983">
            <v>30000</v>
          </cell>
          <cell r="F3983" t="str">
            <v>failed</v>
          </cell>
          <cell r="R3983" t="str">
            <v>plays</v>
          </cell>
          <cell r="U3983">
            <v>60</v>
          </cell>
          <cell r="V3983" t="str">
            <v>underfunded</v>
          </cell>
        </row>
        <row r="3984">
          <cell r="D3984">
            <v>850</v>
          </cell>
          <cell r="F3984" t="str">
            <v>failed</v>
          </cell>
          <cell r="R3984" t="str">
            <v>plays</v>
          </cell>
          <cell r="U3984">
            <v>60</v>
          </cell>
          <cell r="V3984" t="str">
            <v>underfunded</v>
          </cell>
        </row>
        <row r="3985">
          <cell r="D3985">
            <v>11140</v>
          </cell>
          <cell r="F3985" t="str">
            <v>failed</v>
          </cell>
          <cell r="R3985" t="str">
            <v>plays</v>
          </cell>
          <cell r="U3985">
            <v>31.421111111114442</v>
          </cell>
          <cell r="V3985" t="str">
            <v>underfunded</v>
          </cell>
        </row>
        <row r="3986">
          <cell r="D3986">
            <v>1500</v>
          </cell>
          <cell r="F3986" t="str">
            <v>failed</v>
          </cell>
          <cell r="R3986" t="str">
            <v>plays</v>
          </cell>
          <cell r="U3986">
            <v>30.036527777781885</v>
          </cell>
          <cell r="V3986" t="str">
            <v>underfunded</v>
          </cell>
        </row>
        <row r="3987">
          <cell r="D3987">
            <v>2000</v>
          </cell>
          <cell r="F3987" t="str">
            <v>failed</v>
          </cell>
          <cell r="R3987" t="str">
            <v>plays</v>
          </cell>
          <cell r="U3987">
            <v>21.171064814814599</v>
          </cell>
          <cell r="V3987" t="str">
            <v>underfunded</v>
          </cell>
        </row>
        <row r="3988">
          <cell r="D3988">
            <v>5000</v>
          </cell>
          <cell r="F3988" t="str">
            <v>failed</v>
          </cell>
          <cell r="R3988" t="str">
            <v>plays</v>
          </cell>
          <cell r="U3988">
            <v>28.995902777780429</v>
          </cell>
          <cell r="V3988" t="str">
            <v>underfunded</v>
          </cell>
        </row>
        <row r="3989">
          <cell r="D3989">
            <v>400</v>
          </cell>
          <cell r="F3989" t="str">
            <v>failed</v>
          </cell>
          <cell r="R3989" t="str">
            <v>plays</v>
          </cell>
          <cell r="U3989">
            <v>10</v>
          </cell>
          <cell r="V3989" t="str">
            <v>underfunded</v>
          </cell>
        </row>
        <row r="3990">
          <cell r="D3990">
            <v>1500</v>
          </cell>
          <cell r="F3990" t="str">
            <v>failed</v>
          </cell>
          <cell r="R3990" t="str">
            <v>plays</v>
          </cell>
          <cell r="U3990">
            <v>15</v>
          </cell>
          <cell r="V3990" t="str">
            <v>underfunded</v>
          </cell>
        </row>
        <row r="3991">
          <cell r="D3991">
            <v>3000</v>
          </cell>
          <cell r="F3991" t="str">
            <v>failed</v>
          </cell>
          <cell r="R3991" t="str">
            <v>plays</v>
          </cell>
          <cell r="U3991">
            <v>30.041666666671517</v>
          </cell>
          <cell r="V3991" t="str">
            <v>underfunded</v>
          </cell>
        </row>
        <row r="3992">
          <cell r="D3992">
            <v>1650</v>
          </cell>
          <cell r="F3992" t="str">
            <v>failed</v>
          </cell>
          <cell r="R3992" t="str">
            <v>plays</v>
          </cell>
          <cell r="U3992">
            <v>30</v>
          </cell>
          <cell r="V3992" t="str">
            <v>underfunded</v>
          </cell>
        </row>
        <row r="3993">
          <cell r="D3993">
            <v>500</v>
          </cell>
          <cell r="F3993" t="str">
            <v>failed</v>
          </cell>
          <cell r="R3993" t="str">
            <v>plays</v>
          </cell>
          <cell r="U3993">
            <v>30</v>
          </cell>
          <cell r="V3993" t="str">
            <v>underfunded</v>
          </cell>
        </row>
        <row r="3994">
          <cell r="D3994">
            <v>10000</v>
          </cell>
          <cell r="F3994" t="str">
            <v>failed</v>
          </cell>
          <cell r="R3994" t="str">
            <v>plays</v>
          </cell>
          <cell r="U3994">
            <v>60.041666666671517</v>
          </cell>
          <cell r="V3994" t="str">
            <v>underfunded</v>
          </cell>
        </row>
        <row r="3995">
          <cell r="D3995">
            <v>50000</v>
          </cell>
          <cell r="F3995" t="str">
            <v>failed</v>
          </cell>
          <cell r="R3995" t="str">
            <v>plays</v>
          </cell>
          <cell r="U3995">
            <v>30</v>
          </cell>
          <cell r="V3995" t="str">
            <v>underfunded</v>
          </cell>
        </row>
        <row r="3996">
          <cell r="D3996">
            <v>2000</v>
          </cell>
          <cell r="F3996" t="str">
            <v>failed</v>
          </cell>
          <cell r="R3996" t="str">
            <v>plays</v>
          </cell>
          <cell r="U3996">
            <v>30</v>
          </cell>
          <cell r="V3996" t="str">
            <v>underfunded</v>
          </cell>
        </row>
        <row r="3997">
          <cell r="D3997">
            <v>200</v>
          </cell>
          <cell r="F3997" t="str">
            <v>failed</v>
          </cell>
          <cell r="R3997" t="str">
            <v>plays</v>
          </cell>
          <cell r="U3997">
            <v>29.793321759258106</v>
          </cell>
          <cell r="V3997" t="str">
            <v>underfunded</v>
          </cell>
        </row>
        <row r="3998">
          <cell r="D3998">
            <v>3000</v>
          </cell>
          <cell r="F3998" t="str">
            <v>failed</v>
          </cell>
          <cell r="R3998" t="str">
            <v>plays</v>
          </cell>
          <cell r="U3998">
            <v>13.402500000003783</v>
          </cell>
          <cell r="V3998" t="str">
            <v>underfunded</v>
          </cell>
        </row>
        <row r="3999">
          <cell r="D3999">
            <v>3000</v>
          </cell>
          <cell r="F3999" t="str">
            <v>failed</v>
          </cell>
          <cell r="R3999" t="str">
            <v>plays</v>
          </cell>
          <cell r="U3999">
            <v>29.958333333343035</v>
          </cell>
          <cell r="V3999" t="str">
            <v>underfunded</v>
          </cell>
        </row>
        <row r="4000">
          <cell r="D4000">
            <v>1250</v>
          </cell>
          <cell r="F4000" t="str">
            <v>failed</v>
          </cell>
          <cell r="R4000" t="str">
            <v>plays</v>
          </cell>
          <cell r="U4000">
            <v>29.958333333335759</v>
          </cell>
          <cell r="V4000" t="str">
            <v>underfunded</v>
          </cell>
        </row>
        <row r="4001">
          <cell r="D4001">
            <v>7000</v>
          </cell>
          <cell r="F4001" t="str">
            <v>failed</v>
          </cell>
          <cell r="R4001" t="str">
            <v>plays</v>
          </cell>
          <cell r="U4001">
            <v>39.998969907406718</v>
          </cell>
          <cell r="V4001" t="str">
            <v>underfunded</v>
          </cell>
        </row>
        <row r="4002">
          <cell r="D4002">
            <v>8000</v>
          </cell>
          <cell r="F4002" t="str">
            <v>failed</v>
          </cell>
          <cell r="R4002" t="str">
            <v>plays</v>
          </cell>
          <cell r="U4002">
            <v>59.958333333335759</v>
          </cell>
          <cell r="V4002" t="str">
            <v>underfunded</v>
          </cell>
        </row>
        <row r="4003">
          <cell r="D4003">
            <v>1200</v>
          </cell>
          <cell r="F4003" t="str">
            <v>failed</v>
          </cell>
          <cell r="R4003" t="str">
            <v>plays</v>
          </cell>
          <cell r="U4003">
            <v>19.827453703706851</v>
          </cell>
          <cell r="V4003" t="str">
            <v>underfunded</v>
          </cell>
        </row>
        <row r="4004">
          <cell r="D4004">
            <v>1250</v>
          </cell>
          <cell r="F4004" t="str">
            <v>failed</v>
          </cell>
          <cell r="R4004" t="str">
            <v>plays</v>
          </cell>
          <cell r="U4004">
            <v>30</v>
          </cell>
          <cell r="V4004" t="str">
            <v>underfunded</v>
          </cell>
        </row>
        <row r="4005">
          <cell r="D4005">
            <v>2000</v>
          </cell>
          <cell r="F4005" t="str">
            <v>failed</v>
          </cell>
          <cell r="R4005" t="str">
            <v>plays</v>
          </cell>
          <cell r="U4005">
            <v>30</v>
          </cell>
          <cell r="V4005" t="str">
            <v>underfunded</v>
          </cell>
        </row>
        <row r="4006">
          <cell r="D4006">
            <v>500</v>
          </cell>
          <cell r="F4006" t="str">
            <v>failed</v>
          </cell>
          <cell r="R4006" t="str">
            <v>plays</v>
          </cell>
          <cell r="U4006">
            <v>30</v>
          </cell>
          <cell r="V4006" t="str">
            <v>underfunded</v>
          </cell>
        </row>
        <row r="4007">
          <cell r="D4007">
            <v>3000</v>
          </cell>
          <cell r="F4007" t="str">
            <v>failed</v>
          </cell>
          <cell r="R4007" t="str">
            <v>plays</v>
          </cell>
          <cell r="U4007">
            <v>60</v>
          </cell>
          <cell r="V4007" t="str">
            <v>underfunded</v>
          </cell>
        </row>
        <row r="4008">
          <cell r="D4008">
            <v>30000</v>
          </cell>
          <cell r="F4008" t="str">
            <v>failed</v>
          </cell>
          <cell r="R4008" t="str">
            <v>plays</v>
          </cell>
          <cell r="U4008">
            <v>25</v>
          </cell>
          <cell r="V4008" t="str">
            <v>underfunded</v>
          </cell>
        </row>
        <row r="4009">
          <cell r="D4009">
            <v>2000</v>
          </cell>
          <cell r="F4009" t="str">
            <v>failed</v>
          </cell>
          <cell r="R4009" t="str">
            <v>plays</v>
          </cell>
          <cell r="U4009">
            <v>28.913182870375749</v>
          </cell>
          <cell r="V4009" t="str">
            <v>underfunded</v>
          </cell>
        </row>
        <row r="4010">
          <cell r="D4010">
            <v>1000</v>
          </cell>
          <cell r="F4010" t="str">
            <v>failed</v>
          </cell>
          <cell r="R4010" t="str">
            <v>plays</v>
          </cell>
          <cell r="U4010">
            <v>30</v>
          </cell>
          <cell r="V4010" t="str">
            <v>underfunded</v>
          </cell>
        </row>
        <row r="4011">
          <cell r="D4011">
            <v>1930</v>
          </cell>
          <cell r="F4011" t="str">
            <v>failed</v>
          </cell>
          <cell r="R4011" t="str">
            <v>plays</v>
          </cell>
          <cell r="U4011">
            <v>40</v>
          </cell>
          <cell r="V4011" t="str">
            <v>underfunded</v>
          </cell>
        </row>
        <row r="4012">
          <cell r="D4012">
            <v>7200</v>
          </cell>
          <cell r="F4012" t="str">
            <v>failed</v>
          </cell>
          <cell r="R4012" t="str">
            <v>plays</v>
          </cell>
          <cell r="U4012">
            <v>17</v>
          </cell>
          <cell r="V4012" t="str">
            <v>underfunded</v>
          </cell>
        </row>
        <row r="4013">
          <cell r="D4013">
            <v>250</v>
          </cell>
          <cell r="F4013" t="str">
            <v>failed</v>
          </cell>
          <cell r="R4013" t="str">
            <v>plays</v>
          </cell>
          <cell r="U4013">
            <v>30</v>
          </cell>
          <cell r="V4013" t="str">
            <v>underfunded</v>
          </cell>
        </row>
        <row r="4014">
          <cell r="D4014">
            <v>575</v>
          </cell>
          <cell r="F4014" t="str">
            <v>failed</v>
          </cell>
          <cell r="R4014" t="str">
            <v>plays</v>
          </cell>
          <cell r="U4014">
            <v>30</v>
          </cell>
          <cell r="V4014" t="str">
            <v>underfunded</v>
          </cell>
        </row>
        <row r="4015">
          <cell r="D4015">
            <v>2000</v>
          </cell>
          <cell r="F4015" t="str">
            <v>failed</v>
          </cell>
          <cell r="R4015" t="str">
            <v>plays</v>
          </cell>
          <cell r="U4015">
            <v>30</v>
          </cell>
          <cell r="V4015" t="str">
            <v>underfunded</v>
          </cell>
        </row>
        <row r="4016">
          <cell r="D4016">
            <v>9000</v>
          </cell>
          <cell r="F4016" t="str">
            <v>failed</v>
          </cell>
          <cell r="R4016" t="str">
            <v>plays</v>
          </cell>
          <cell r="U4016">
            <v>15</v>
          </cell>
          <cell r="V4016" t="str">
            <v>underfunded</v>
          </cell>
        </row>
        <row r="4017">
          <cell r="D4017">
            <v>7000</v>
          </cell>
          <cell r="F4017" t="str">
            <v>failed</v>
          </cell>
          <cell r="R4017" t="str">
            <v>plays</v>
          </cell>
          <cell r="U4017">
            <v>30</v>
          </cell>
          <cell r="V4017" t="str">
            <v>underfunded</v>
          </cell>
        </row>
        <row r="4018">
          <cell r="D4018">
            <v>500</v>
          </cell>
          <cell r="F4018" t="str">
            <v>failed</v>
          </cell>
          <cell r="R4018" t="str">
            <v>plays</v>
          </cell>
          <cell r="U4018">
            <v>30</v>
          </cell>
          <cell r="V4018" t="str">
            <v>underfunded</v>
          </cell>
        </row>
        <row r="4019">
          <cell r="D4019">
            <v>10000</v>
          </cell>
          <cell r="F4019" t="str">
            <v>failed</v>
          </cell>
          <cell r="R4019" t="str">
            <v>plays</v>
          </cell>
          <cell r="U4019">
            <v>30</v>
          </cell>
          <cell r="V4019" t="str">
            <v>underfunded</v>
          </cell>
        </row>
        <row r="4020">
          <cell r="D4020">
            <v>1500</v>
          </cell>
          <cell r="F4020" t="str">
            <v>failed</v>
          </cell>
          <cell r="R4020" t="str">
            <v>plays</v>
          </cell>
          <cell r="U4020">
            <v>30</v>
          </cell>
          <cell r="V4020" t="str">
            <v>underfunded</v>
          </cell>
        </row>
        <row r="4021">
          <cell r="D4021">
            <v>3500</v>
          </cell>
          <cell r="F4021" t="str">
            <v>failed</v>
          </cell>
          <cell r="R4021" t="str">
            <v>plays</v>
          </cell>
          <cell r="U4021">
            <v>58.010231481472147</v>
          </cell>
          <cell r="V4021" t="str">
            <v>underfunded</v>
          </cell>
        </row>
        <row r="4022">
          <cell r="D4022">
            <v>600</v>
          </cell>
          <cell r="F4022" t="str">
            <v>failed</v>
          </cell>
          <cell r="R4022" t="str">
            <v>plays</v>
          </cell>
          <cell r="U4022">
            <v>29.958333333328483</v>
          </cell>
          <cell r="V4022" t="str">
            <v>underfunded</v>
          </cell>
        </row>
        <row r="4023">
          <cell r="D4023">
            <v>15000</v>
          </cell>
          <cell r="F4023" t="str">
            <v>failed</v>
          </cell>
          <cell r="R4023" t="str">
            <v>plays</v>
          </cell>
          <cell r="U4023">
            <v>60</v>
          </cell>
          <cell r="V4023" t="str">
            <v>underfunded</v>
          </cell>
        </row>
        <row r="4024">
          <cell r="D4024">
            <v>18000</v>
          </cell>
          <cell r="F4024" t="str">
            <v>failed</v>
          </cell>
          <cell r="R4024" t="str">
            <v>plays</v>
          </cell>
          <cell r="U4024">
            <v>45.536724537043483</v>
          </cell>
          <cell r="V4024" t="str">
            <v>underfunded</v>
          </cell>
        </row>
        <row r="4025">
          <cell r="D4025">
            <v>7000</v>
          </cell>
          <cell r="F4025" t="str">
            <v>failed</v>
          </cell>
          <cell r="R4025" t="str">
            <v>plays</v>
          </cell>
          <cell r="U4025">
            <v>44.958333333343035</v>
          </cell>
          <cell r="V4025" t="str">
            <v>underfunded</v>
          </cell>
        </row>
        <row r="4026">
          <cell r="D4026">
            <v>800</v>
          </cell>
          <cell r="F4026" t="str">
            <v>failed</v>
          </cell>
          <cell r="R4026" t="str">
            <v>plays</v>
          </cell>
          <cell r="U4026">
            <v>30</v>
          </cell>
          <cell r="V4026" t="str">
            <v>underfunded</v>
          </cell>
        </row>
        <row r="4027">
          <cell r="D4027">
            <v>5000</v>
          </cell>
          <cell r="F4027" t="str">
            <v>failed</v>
          </cell>
          <cell r="R4027" t="str">
            <v>plays</v>
          </cell>
          <cell r="U4027">
            <v>60</v>
          </cell>
          <cell r="V4027" t="str">
            <v>underfunded</v>
          </cell>
        </row>
        <row r="4028">
          <cell r="D4028">
            <v>4000</v>
          </cell>
          <cell r="F4028" t="str">
            <v>failed</v>
          </cell>
          <cell r="R4028" t="str">
            <v>plays</v>
          </cell>
          <cell r="U4028">
            <v>60.041666666664241</v>
          </cell>
          <cell r="V4028" t="str">
            <v>underfunded</v>
          </cell>
        </row>
        <row r="4029">
          <cell r="D4029">
            <v>3000</v>
          </cell>
          <cell r="F4029" t="str">
            <v>failed</v>
          </cell>
          <cell r="R4029" t="str">
            <v>plays</v>
          </cell>
          <cell r="U4029">
            <v>20.070821759261889</v>
          </cell>
          <cell r="V4029" t="str">
            <v>underfunded</v>
          </cell>
        </row>
        <row r="4030">
          <cell r="D4030">
            <v>2000</v>
          </cell>
          <cell r="F4030" t="str">
            <v>failed</v>
          </cell>
          <cell r="R4030" t="str">
            <v>plays</v>
          </cell>
          <cell r="U4030">
            <v>30</v>
          </cell>
          <cell r="V4030" t="str">
            <v>underfunded</v>
          </cell>
        </row>
        <row r="4031">
          <cell r="D4031">
            <v>20000</v>
          </cell>
          <cell r="F4031" t="str">
            <v>failed</v>
          </cell>
          <cell r="R4031" t="str">
            <v>plays</v>
          </cell>
          <cell r="U4031">
            <v>30</v>
          </cell>
          <cell r="V4031" t="str">
            <v>underfunded</v>
          </cell>
        </row>
        <row r="4032">
          <cell r="D4032">
            <v>2500</v>
          </cell>
          <cell r="F4032" t="str">
            <v>failed</v>
          </cell>
          <cell r="R4032" t="str">
            <v>plays</v>
          </cell>
          <cell r="U4032">
            <v>29.128946759257815</v>
          </cell>
          <cell r="V4032" t="str">
            <v>underfunded</v>
          </cell>
        </row>
        <row r="4033">
          <cell r="D4033">
            <v>5000</v>
          </cell>
          <cell r="F4033" t="str">
            <v>failed</v>
          </cell>
          <cell r="R4033" t="str">
            <v>plays</v>
          </cell>
          <cell r="U4033">
            <v>50.041666666664241</v>
          </cell>
          <cell r="V4033" t="str">
            <v>underfunded</v>
          </cell>
        </row>
        <row r="4034">
          <cell r="D4034">
            <v>6048</v>
          </cell>
          <cell r="F4034" t="str">
            <v>failed</v>
          </cell>
          <cell r="R4034" t="str">
            <v>plays</v>
          </cell>
          <cell r="U4034">
            <v>60.041666666664241</v>
          </cell>
          <cell r="V4034" t="str">
            <v>underfunded</v>
          </cell>
        </row>
        <row r="4035">
          <cell r="D4035">
            <v>23900</v>
          </cell>
          <cell r="F4035" t="str">
            <v>failed</v>
          </cell>
          <cell r="R4035" t="str">
            <v>plays</v>
          </cell>
          <cell r="U4035">
            <v>31.106203703704523</v>
          </cell>
          <cell r="V4035" t="str">
            <v>underfunded</v>
          </cell>
        </row>
        <row r="4036">
          <cell r="D4036">
            <v>13500</v>
          </cell>
          <cell r="F4036" t="str">
            <v>failed</v>
          </cell>
          <cell r="R4036" t="str">
            <v>plays</v>
          </cell>
          <cell r="U4036">
            <v>29.958333333328483</v>
          </cell>
          <cell r="V4036" t="str">
            <v>underfunded</v>
          </cell>
        </row>
        <row r="4037">
          <cell r="D4037">
            <v>10000</v>
          </cell>
          <cell r="F4037" t="str">
            <v>failed</v>
          </cell>
          <cell r="R4037" t="str">
            <v>plays</v>
          </cell>
          <cell r="U4037">
            <v>30</v>
          </cell>
          <cell r="V4037" t="str">
            <v>underfunded</v>
          </cell>
        </row>
        <row r="4038">
          <cell r="D4038">
            <v>6000</v>
          </cell>
          <cell r="F4038" t="str">
            <v>failed</v>
          </cell>
          <cell r="R4038" t="str">
            <v>plays</v>
          </cell>
          <cell r="U4038">
            <v>17.00041666666948</v>
          </cell>
          <cell r="V4038" t="str">
            <v>underfunded</v>
          </cell>
        </row>
        <row r="4039">
          <cell r="D4039">
            <v>700</v>
          </cell>
          <cell r="F4039" t="str">
            <v>failed</v>
          </cell>
          <cell r="R4039" t="str">
            <v>plays</v>
          </cell>
          <cell r="U4039">
            <v>17.52991898147593</v>
          </cell>
          <cell r="V4039" t="str">
            <v>underfunded</v>
          </cell>
        </row>
        <row r="4040">
          <cell r="D4040">
            <v>2500</v>
          </cell>
          <cell r="F4040" t="str">
            <v>failed</v>
          </cell>
          <cell r="R4040" t="str">
            <v>plays</v>
          </cell>
          <cell r="U4040">
            <v>60</v>
          </cell>
          <cell r="V4040" t="str">
            <v>underfunded</v>
          </cell>
        </row>
        <row r="4041">
          <cell r="D4041">
            <v>500</v>
          </cell>
          <cell r="F4041" t="str">
            <v>failed</v>
          </cell>
          <cell r="R4041" t="str">
            <v>plays</v>
          </cell>
          <cell r="U4041">
            <v>33.578391203700448</v>
          </cell>
          <cell r="V4041" t="str">
            <v>underfunded</v>
          </cell>
        </row>
        <row r="4042">
          <cell r="D4042">
            <v>8000</v>
          </cell>
          <cell r="F4042" t="str">
            <v>failed</v>
          </cell>
          <cell r="R4042" t="str">
            <v>plays</v>
          </cell>
          <cell r="U4042">
            <v>58.893472222218406</v>
          </cell>
          <cell r="V4042" t="str">
            <v>underfunded</v>
          </cell>
        </row>
        <row r="4043">
          <cell r="D4043">
            <v>5000</v>
          </cell>
          <cell r="F4043" t="str">
            <v>failed</v>
          </cell>
          <cell r="R4043" t="str">
            <v>plays</v>
          </cell>
          <cell r="U4043">
            <v>60</v>
          </cell>
          <cell r="V4043" t="str">
            <v>underfunded</v>
          </cell>
        </row>
        <row r="4044">
          <cell r="D4044">
            <v>10000</v>
          </cell>
          <cell r="F4044" t="str">
            <v>failed</v>
          </cell>
          <cell r="R4044" t="str">
            <v>plays</v>
          </cell>
          <cell r="U4044">
            <v>29.718703703700157</v>
          </cell>
          <cell r="V4044" t="str">
            <v>underfunded</v>
          </cell>
        </row>
        <row r="4045">
          <cell r="D4045">
            <v>300</v>
          </cell>
          <cell r="F4045" t="str">
            <v>failed</v>
          </cell>
          <cell r="R4045" t="str">
            <v>plays</v>
          </cell>
          <cell r="U4045">
            <v>15</v>
          </cell>
          <cell r="V4045" t="str">
            <v>underfunded</v>
          </cell>
        </row>
        <row r="4046">
          <cell r="D4046">
            <v>600</v>
          </cell>
          <cell r="F4046" t="str">
            <v>failed</v>
          </cell>
          <cell r="R4046" t="str">
            <v>plays</v>
          </cell>
          <cell r="U4046">
            <v>29.98863425925083</v>
          </cell>
          <cell r="V4046" t="str">
            <v>underfunded</v>
          </cell>
        </row>
        <row r="4047">
          <cell r="D4047">
            <v>5000</v>
          </cell>
          <cell r="F4047" t="str">
            <v>failed</v>
          </cell>
          <cell r="R4047" t="str">
            <v>plays</v>
          </cell>
          <cell r="U4047">
            <v>30</v>
          </cell>
          <cell r="V4047" t="str">
            <v>underfunded</v>
          </cell>
        </row>
        <row r="4048">
          <cell r="D4048">
            <v>5600</v>
          </cell>
          <cell r="F4048" t="str">
            <v>failed</v>
          </cell>
          <cell r="R4048" t="str">
            <v>plays</v>
          </cell>
          <cell r="U4048">
            <v>30</v>
          </cell>
          <cell r="V4048" t="str">
            <v>underfunded</v>
          </cell>
        </row>
        <row r="4049">
          <cell r="D4049">
            <v>5000</v>
          </cell>
          <cell r="F4049" t="str">
            <v>failed</v>
          </cell>
          <cell r="R4049" t="str">
            <v>plays</v>
          </cell>
          <cell r="U4049">
            <v>24.01917824074917</v>
          </cell>
          <cell r="V4049" t="str">
            <v>underfunded</v>
          </cell>
        </row>
        <row r="4050">
          <cell r="D4050">
            <v>17000</v>
          </cell>
          <cell r="F4050" t="str">
            <v>failed</v>
          </cell>
          <cell r="R4050" t="str">
            <v>plays</v>
          </cell>
          <cell r="U4050">
            <v>34.958333333335759</v>
          </cell>
          <cell r="V4050" t="str">
            <v>underfunded</v>
          </cell>
        </row>
        <row r="4051">
          <cell r="D4051">
            <v>20000</v>
          </cell>
          <cell r="F4051" t="str">
            <v>failed</v>
          </cell>
          <cell r="R4051" t="str">
            <v>plays</v>
          </cell>
          <cell r="U4051">
            <v>30</v>
          </cell>
          <cell r="V4051" t="str">
            <v>underfunded</v>
          </cell>
        </row>
        <row r="4052">
          <cell r="D4052">
            <v>1500</v>
          </cell>
          <cell r="F4052" t="str">
            <v>failed</v>
          </cell>
          <cell r="R4052" t="str">
            <v>plays</v>
          </cell>
          <cell r="U4052">
            <v>30</v>
          </cell>
          <cell r="V4052" t="str">
            <v>underfunded</v>
          </cell>
        </row>
        <row r="4053">
          <cell r="D4053">
            <v>500</v>
          </cell>
          <cell r="F4053" t="str">
            <v>failed</v>
          </cell>
          <cell r="R4053" t="str">
            <v>plays</v>
          </cell>
          <cell r="U4053">
            <v>6.4766550925924093</v>
          </cell>
          <cell r="V4053" t="str">
            <v>underfunded</v>
          </cell>
        </row>
        <row r="4054">
          <cell r="D4054">
            <v>3000</v>
          </cell>
          <cell r="F4054" t="str">
            <v>failed</v>
          </cell>
          <cell r="R4054" t="str">
            <v>plays</v>
          </cell>
          <cell r="U4054">
            <v>60</v>
          </cell>
          <cell r="V4054" t="str">
            <v>underfunded</v>
          </cell>
        </row>
        <row r="4055">
          <cell r="D4055">
            <v>500</v>
          </cell>
          <cell r="F4055" t="str">
            <v>failed</v>
          </cell>
          <cell r="R4055" t="str">
            <v>plays</v>
          </cell>
          <cell r="U4055">
            <v>30.143194444441178</v>
          </cell>
          <cell r="V4055" t="str">
            <v>underfunded</v>
          </cell>
        </row>
        <row r="4056">
          <cell r="D4056">
            <v>8880</v>
          </cell>
          <cell r="F4056" t="str">
            <v>failed</v>
          </cell>
          <cell r="R4056" t="str">
            <v>plays</v>
          </cell>
          <cell r="U4056">
            <v>30.325405092597066</v>
          </cell>
          <cell r="V4056" t="str">
            <v>underfunded</v>
          </cell>
        </row>
        <row r="4057">
          <cell r="D4057">
            <v>5000</v>
          </cell>
          <cell r="F4057" t="str">
            <v>failed</v>
          </cell>
          <cell r="R4057" t="str">
            <v>plays</v>
          </cell>
          <cell r="U4057">
            <v>30</v>
          </cell>
          <cell r="V4057" t="str">
            <v>underfunded</v>
          </cell>
        </row>
        <row r="4058">
          <cell r="D4058">
            <v>1500</v>
          </cell>
          <cell r="F4058" t="str">
            <v>failed</v>
          </cell>
          <cell r="R4058" t="str">
            <v>plays</v>
          </cell>
          <cell r="U4058">
            <v>19.899317129624251</v>
          </cell>
          <cell r="V4058" t="str">
            <v>underfunded</v>
          </cell>
        </row>
        <row r="4059">
          <cell r="D4059">
            <v>3500</v>
          </cell>
          <cell r="F4059" t="str">
            <v>failed</v>
          </cell>
          <cell r="R4059" t="str">
            <v>plays</v>
          </cell>
          <cell r="U4059">
            <v>22.989814814805868</v>
          </cell>
          <cell r="V4059" t="str">
            <v>underfunded</v>
          </cell>
        </row>
        <row r="4060">
          <cell r="D4060">
            <v>3750</v>
          </cell>
          <cell r="F4060" t="str">
            <v>failed</v>
          </cell>
          <cell r="R4060" t="str">
            <v>plays</v>
          </cell>
          <cell r="U4060">
            <v>15.105277777780429</v>
          </cell>
          <cell r="V4060" t="str">
            <v>underfunded</v>
          </cell>
        </row>
        <row r="4061">
          <cell r="D4061">
            <v>10000</v>
          </cell>
          <cell r="F4061" t="str">
            <v>failed</v>
          </cell>
          <cell r="R4061" t="str">
            <v>plays</v>
          </cell>
          <cell r="U4061">
            <v>31.484351851853717</v>
          </cell>
          <cell r="V4061" t="str">
            <v>underfunded</v>
          </cell>
        </row>
        <row r="4062">
          <cell r="D4062">
            <v>10000</v>
          </cell>
          <cell r="F4062" t="str">
            <v>failed</v>
          </cell>
          <cell r="R4062" t="str">
            <v>plays</v>
          </cell>
          <cell r="U4062">
            <v>33.971574074072123</v>
          </cell>
          <cell r="V4062" t="str">
            <v>underfunded</v>
          </cell>
        </row>
        <row r="4063">
          <cell r="D4063">
            <v>525</v>
          </cell>
          <cell r="F4063" t="str">
            <v>failed</v>
          </cell>
          <cell r="R4063" t="str">
            <v>plays</v>
          </cell>
          <cell r="U4063">
            <v>59.958333333328483</v>
          </cell>
          <cell r="V4063" t="str">
            <v>underfunded</v>
          </cell>
        </row>
        <row r="4064">
          <cell r="D4064">
            <v>20000</v>
          </cell>
          <cell r="F4064" t="str">
            <v>failed</v>
          </cell>
          <cell r="R4064" t="str">
            <v>plays</v>
          </cell>
          <cell r="U4064">
            <v>30</v>
          </cell>
          <cell r="V4064" t="str">
            <v>underfunded</v>
          </cell>
        </row>
        <row r="4065">
          <cell r="D4065">
            <v>9500</v>
          </cell>
          <cell r="F4065" t="str">
            <v>failed</v>
          </cell>
          <cell r="R4065" t="str">
            <v>plays</v>
          </cell>
          <cell r="U4065">
            <v>30</v>
          </cell>
          <cell r="V4065" t="str">
            <v>underfunded</v>
          </cell>
        </row>
        <row r="4066">
          <cell r="D4066">
            <v>2000</v>
          </cell>
          <cell r="F4066" t="str">
            <v>failed</v>
          </cell>
          <cell r="R4066" t="str">
            <v>plays</v>
          </cell>
          <cell r="U4066">
            <v>30</v>
          </cell>
          <cell r="V4066" t="str">
            <v>underfunded</v>
          </cell>
        </row>
        <row r="4067">
          <cell r="D4067">
            <v>4000</v>
          </cell>
          <cell r="F4067" t="str">
            <v>failed</v>
          </cell>
          <cell r="R4067" t="str">
            <v>plays</v>
          </cell>
          <cell r="U4067">
            <v>30</v>
          </cell>
          <cell r="V4067" t="str">
            <v>underfunded</v>
          </cell>
        </row>
        <row r="4068">
          <cell r="D4068">
            <v>15000</v>
          </cell>
          <cell r="F4068" t="str">
            <v>failed</v>
          </cell>
          <cell r="R4068" t="str">
            <v>plays</v>
          </cell>
          <cell r="U4068">
            <v>30</v>
          </cell>
          <cell r="V4068" t="str">
            <v>underfunded</v>
          </cell>
        </row>
        <row r="4069">
          <cell r="D4069">
            <v>5000</v>
          </cell>
          <cell r="F4069" t="str">
            <v>failed</v>
          </cell>
          <cell r="R4069" t="str">
            <v>plays</v>
          </cell>
          <cell r="U4069">
            <v>40</v>
          </cell>
          <cell r="V4069" t="str">
            <v>underfunded</v>
          </cell>
        </row>
        <row r="4070">
          <cell r="D4070">
            <v>3495</v>
          </cell>
          <cell r="F4070" t="str">
            <v>failed</v>
          </cell>
          <cell r="R4070" t="str">
            <v>plays</v>
          </cell>
          <cell r="U4070">
            <v>29.998206018521159</v>
          </cell>
          <cell r="V4070" t="str">
            <v>underfunded</v>
          </cell>
        </row>
        <row r="4071">
          <cell r="D4071">
            <v>1250</v>
          </cell>
          <cell r="F4071" t="str">
            <v>failed</v>
          </cell>
          <cell r="R4071" t="str">
            <v>plays</v>
          </cell>
          <cell r="U4071">
            <v>40.838472222225391</v>
          </cell>
          <cell r="V4071" t="str">
            <v>underfunded</v>
          </cell>
        </row>
        <row r="4072">
          <cell r="D4072">
            <v>1000</v>
          </cell>
          <cell r="F4072" t="str">
            <v>failed</v>
          </cell>
          <cell r="R4072" t="str">
            <v>plays</v>
          </cell>
          <cell r="U4072">
            <v>32.458101851851097</v>
          </cell>
          <cell r="V4072" t="str">
            <v>underfunded</v>
          </cell>
        </row>
        <row r="4073">
          <cell r="D4073">
            <v>20000</v>
          </cell>
          <cell r="F4073" t="str">
            <v>failed</v>
          </cell>
          <cell r="R4073" t="str">
            <v>plays</v>
          </cell>
          <cell r="U4073">
            <v>30</v>
          </cell>
          <cell r="V4073" t="str">
            <v>underfunded</v>
          </cell>
        </row>
        <row r="4074">
          <cell r="D4074">
            <v>1000</v>
          </cell>
          <cell r="F4074" t="str">
            <v>failed</v>
          </cell>
          <cell r="R4074" t="str">
            <v>plays</v>
          </cell>
          <cell r="U4074">
            <v>60</v>
          </cell>
          <cell r="V4074" t="str">
            <v>underfunded</v>
          </cell>
        </row>
        <row r="4075">
          <cell r="D4075">
            <v>3500</v>
          </cell>
          <cell r="F4075" t="str">
            <v>failed</v>
          </cell>
          <cell r="R4075" t="str">
            <v>plays</v>
          </cell>
          <cell r="U4075">
            <v>54.821458333331975</v>
          </cell>
          <cell r="V4075" t="str">
            <v>underfunded</v>
          </cell>
        </row>
        <row r="4076">
          <cell r="D4076">
            <v>2750</v>
          </cell>
          <cell r="F4076" t="str">
            <v>failed</v>
          </cell>
          <cell r="R4076" t="str">
            <v>plays</v>
          </cell>
          <cell r="U4076">
            <v>30.041666666664241</v>
          </cell>
          <cell r="V4076" t="str">
            <v>underfunded</v>
          </cell>
        </row>
        <row r="4077">
          <cell r="D4077">
            <v>2000</v>
          </cell>
          <cell r="F4077" t="str">
            <v>failed</v>
          </cell>
          <cell r="R4077" t="str">
            <v>plays</v>
          </cell>
          <cell r="U4077">
            <v>41.681840277778974</v>
          </cell>
          <cell r="V4077" t="str">
            <v>underfunded</v>
          </cell>
        </row>
        <row r="4078">
          <cell r="D4078">
            <v>700</v>
          </cell>
          <cell r="F4078" t="str">
            <v>failed</v>
          </cell>
          <cell r="R4078" t="str">
            <v>plays</v>
          </cell>
          <cell r="U4078">
            <v>28.031377314808196</v>
          </cell>
          <cell r="V4078" t="str">
            <v>underfunded</v>
          </cell>
        </row>
        <row r="4079">
          <cell r="D4079">
            <v>15000</v>
          </cell>
          <cell r="F4079" t="str">
            <v>failed</v>
          </cell>
          <cell r="R4079" t="str">
            <v>plays</v>
          </cell>
          <cell r="U4079">
            <v>30</v>
          </cell>
          <cell r="V4079" t="str">
            <v>underfunded</v>
          </cell>
        </row>
        <row r="4080">
          <cell r="D4080">
            <v>250</v>
          </cell>
          <cell r="F4080" t="str">
            <v>failed</v>
          </cell>
          <cell r="R4080" t="str">
            <v>plays</v>
          </cell>
          <cell r="U4080">
            <v>30</v>
          </cell>
          <cell r="V4080" t="str">
            <v>underfunded</v>
          </cell>
        </row>
        <row r="4081">
          <cell r="D4081">
            <v>3000</v>
          </cell>
          <cell r="F4081" t="str">
            <v>failed</v>
          </cell>
          <cell r="R4081" t="str">
            <v>plays</v>
          </cell>
          <cell r="U4081">
            <v>30</v>
          </cell>
          <cell r="V4081" t="str">
            <v>underfunded</v>
          </cell>
        </row>
        <row r="4082">
          <cell r="D4082">
            <v>3000</v>
          </cell>
          <cell r="F4082" t="str">
            <v>failed</v>
          </cell>
          <cell r="R4082" t="str">
            <v>plays</v>
          </cell>
          <cell r="U4082">
            <v>24.089398148149485</v>
          </cell>
          <cell r="V4082" t="str">
            <v>underfunded</v>
          </cell>
        </row>
        <row r="4083">
          <cell r="D4083">
            <v>2224</v>
          </cell>
          <cell r="F4083" t="str">
            <v>failed</v>
          </cell>
          <cell r="R4083" t="str">
            <v>plays</v>
          </cell>
          <cell r="U4083">
            <v>29.958333333343035</v>
          </cell>
          <cell r="V4083" t="str">
            <v>underfunded</v>
          </cell>
        </row>
        <row r="4084">
          <cell r="D4084">
            <v>150</v>
          </cell>
          <cell r="F4084" t="str">
            <v>failed</v>
          </cell>
          <cell r="R4084" t="str">
            <v>plays</v>
          </cell>
          <cell r="U4084">
            <v>15.769062499995925</v>
          </cell>
          <cell r="V4084" t="str">
            <v>underfunded</v>
          </cell>
        </row>
        <row r="4085">
          <cell r="D4085">
            <v>3500</v>
          </cell>
          <cell r="F4085" t="str">
            <v>failed</v>
          </cell>
          <cell r="R4085" t="str">
            <v>plays</v>
          </cell>
          <cell r="U4085">
            <v>30</v>
          </cell>
          <cell r="V4085" t="str">
            <v>underfunded</v>
          </cell>
        </row>
        <row r="4086">
          <cell r="D4086">
            <v>3000</v>
          </cell>
          <cell r="F4086" t="str">
            <v>failed</v>
          </cell>
          <cell r="R4086" t="str">
            <v>plays</v>
          </cell>
          <cell r="U4086">
            <v>30</v>
          </cell>
          <cell r="V4086" t="str">
            <v>underfunded</v>
          </cell>
        </row>
        <row r="4087">
          <cell r="D4087">
            <v>3500</v>
          </cell>
          <cell r="F4087" t="str">
            <v>failed</v>
          </cell>
          <cell r="R4087" t="str">
            <v>plays</v>
          </cell>
          <cell r="U4087">
            <v>28.5620949074073</v>
          </cell>
          <cell r="V4087" t="str">
            <v>underfunded</v>
          </cell>
        </row>
        <row r="4088">
          <cell r="D4088">
            <v>1000</v>
          </cell>
          <cell r="F4088" t="str">
            <v>failed</v>
          </cell>
          <cell r="R4088" t="str">
            <v>plays</v>
          </cell>
          <cell r="U4088">
            <v>24.225706018522033</v>
          </cell>
          <cell r="V4088" t="str">
            <v>underfunded</v>
          </cell>
        </row>
        <row r="4089">
          <cell r="D4089">
            <v>9600</v>
          </cell>
          <cell r="F4089" t="str">
            <v>failed</v>
          </cell>
          <cell r="R4089" t="str">
            <v>plays</v>
          </cell>
          <cell r="U4089">
            <v>30</v>
          </cell>
          <cell r="V4089" t="str">
            <v>underfunded</v>
          </cell>
        </row>
        <row r="4090">
          <cell r="D4090">
            <v>2000</v>
          </cell>
          <cell r="F4090" t="str">
            <v>failed</v>
          </cell>
          <cell r="R4090" t="str">
            <v>plays</v>
          </cell>
          <cell r="U4090">
            <v>29.822175925932243</v>
          </cell>
          <cell r="V4090" t="str">
            <v>underfunded</v>
          </cell>
        </row>
        <row r="4091">
          <cell r="D4091">
            <v>5000</v>
          </cell>
          <cell r="F4091" t="str">
            <v>failed</v>
          </cell>
          <cell r="R4091" t="str">
            <v>plays</v>
          </cell>
          <cell r="U4091">
            <v>33.000138888892252</v>
          </cell>
          <cell r="V4091" t="str">
            <v>underfunded</v>
          </cell>
        </row>
        <row r="4092">
          <cell r="D4092">
            <v>1000</v>
          </cell>
          <cell r="F4092" t="str">
            <v>failed</v>
          </cell>
          <cell r="R4092" t="str">
            <v>plays</v>
          </cell>
          <cell r="U4092">
            <v>13.952118055560277</v>
          </cell>
          <cell r="V4092" t="str">
            <v>underfunded</v>
          </cell>
        </row>
        <row r="4093">
          <cell r="D4093">
            <v>1600</v>
          </cell>
          <cell r="F4093" t="str">
            <v>failed</v>
          </cell>
          <cell r="R4093" t="str">
            <v>plays</v>
          </cell>
          <cell r="U4093">
            <v>30</v>
          </cell>
          <cell r="V4093" t="str">
            <v>underfunded</v>
          </cell>
        </row>
        <row r="4094">
          <cell r="D4094">
            <v>110000</v>
          </cell>
          <cell r="F4094" t="str">
            <v>failed</v>
          </cell>
          <cell r="R4094" t="str">
            <v>plays</v>
          </cell>
          <cell r="U4094">
            <v>59.958333333343035</v>
          </cell>
          <cell r="V4094" t="str">
            <v>underfunded</v>
          </cell>
        </row>
        <row r="4095">
          <cell r="D4095">
            <v>2500</v>
          </cell>
          <cell r="F4095" t="str">
            <v>failed</v>
          </cell>
          <cell r="R4095" t="str">
            <v>plays</v>
          </cell>
          <cell r="U4095">
            <v>60</v>
          </cell>
          <cell r="V4095" t="str">
            <v>underfunded</v>
          </cell>
        </row>
        <row r="4096">
          <cell r="D4096">
            <v>2000</v>
          </cell>
          <cell r="F4096" t="str">
            <v>failed</v>
          </cell>
          <cell r="R4096" t="str">
            <v>plays</v>
          </cell>
          <cell r="U4096">
            <v>44.120833333334303</v>
          </cell>
          <cell r="V4096" t="str">
            <v>underfunded</v>
          </cell>
        </row>
        <row r="4097">
          <cell r="D4097">
            <v>30000</v>
          </cell>
          <cell r="F4097" t="str">
            <v>failed</v>
          </cell>
          <cell r="R4097" t="str">
            <v>plays</v>
          </cell>
          <cell r="U4097">
            <v>30</v>
          </cell>
          <cell r="V4097" t="str">
            <v>underfunded</v>
          </cell>
        </row>
        <row r="4098">
          <cell r="D4098">
            <v>3500</v>
          </cell>
          <cell r="F4098" t="str">
            <v>failed</v>
          </cell>
          <cell r="R4098" t="str">
            <v>plays</v>
          </cell>
          <cell r="U4098">
            <v>43.838437499995052</v>
          </cell>
          <cell r="V4098" t="str">
            <v>underfunded</v>
          </cell>
        </row>
        <row r="4099">
          <cell r="D4099">
            <v>10000</v>
          </cell>
          <cell r="F4099" t="str">
            <v>failed</v>
          </cell>
          <cell r="R4099" t="str">
            <v>plays</v>
          </cell>
          <cell r="U4099">
            <v>56.172025462961756</v>
          </cell>
          <cell r="V4099" t="str">
            <v>underfunded</v>
          </cell>
        </row>
        <row r="4100">
          <cell r="D4100">
            <v>75000</v>
          </cell>
          <cell r="F4100" t="str">
            <v>failed</v>
          </cell>
          <cell r="R4100" t="str">
            <v>plays</v>
          </cell>
          <cell r="U4100">
            <v>30</v>
          </cell>
          <cell r="V4100" t="str">
            <v>underfunded</v>
          </cell>
        </row>
        <row r="4101">
          <cell r="D4101">
            <v>4500</v>
          </cell>
          <cell r="F4101" t="str">
            <v>failed</v>
          </cell>
          <cell r="R4101" t="str">
            <v>plays</v>
          </cell>
          <cell r="U4101">
            <v>45</v>
          </cell>
          <cell r="V4101" t="str">
            <v>underfunded</v>
          </cell>
        </row>
        <row r="4102">
          <cell r="D4102">
            <v>270</v>
          </cell>
          <cell r="F4102" t="str">
            <v>failed</v>
          </cell>
          <cell r="R4102" t="str">
            <v>plays</v>
          </cell>
          <cell r="U4102">
            <v>10</v>
          </cell>
          <cell r="V4102" t="str">
            <v>underfunded</v>
          </cell>
        </row>
        <row r="4103">
          <cell r="D4103">
            <v>600</v>
          </cell>
          <cell r="F4103" t="str">
            <v>failed</v>
          </cell>
          <cell r="R4103" t="str">
            <v>plays</v>
          </cell>
          <cell r="U4103">
            <v>30</v>
          </cell>
          <cell r="V4103" t="str">
            <v>underfunded</v>
          </cell>
        </row>
        <row r="4104">
          <cell r="D4104">
            <v>500</v>
          </cell>
          <cell r="F4104" t="str">
            <v>failed</v>
          </cell>
          <cell r="R4104" t="str">
            <v>plays</v>
          </cell>
          <cell r="U4104">
            <v>30</v>
          </cell>
          <cell r="V4104" t="str">
            <v>underfunded</v>
          </cell>
        </row>
        <row r="4105">
          <cell r="D4105">
            <v>1000</v>
          </cell>
          <cell r="F4105" t="str">
            <v>failed</v>
          </cell>
          <cell r="R4105" t="str">
            <v>plays</v>
          </cell>
          <cell r="U4105">
            <v>53.939282407402061</v>
          </cell>
          <cell r="V4105" t="str">
            <v>underfunded</v>
          </cell>
        </row>
        <row r="4106">
          <cell r="D4106">
            <v>3000</v>
          </cell>
          <cell r="F4106" t="str">
            <v>failed</v>
          </cell>
          <cell r="R4106" t="str">
            <v>plays</v>
          </cell>
          <cell r="U4106">
            <v>30</v>
          </cell>
          <cell r="V4106" t="str">
            <v>underfunded</v>
          </cell>
        </row>
        <row r="4107">
          <cell r="D4107">
            <v>33000</v>
          </cell>
          <cell r="F4107" t="str">
            <v>failed</v>
          </cell>
          <cell r="R4107" t="str">
            <v>plays</v>
          </cell>
          <cell r="U4107">
            <v>33</v>
          </cell>
          <cell r="V4107" t="str">
            <v>underfunded</v>
          </cell>
        </row>
        <row r="4108">
          <cell r="D4108">
            <v>5000</v>
          </cell>
          <cell r="F4108" t="str">
            <v>failed</v>
          </cell>
          <cell r="R4108" t="str">
            <v>plays</v>
          </cell>
          <cell r="U4108">
            <v>42.992291666669189</v>
          </cell>
          <cell r="V4108" t="str">
            <v>underfunded</v>
          </cell>
        </row>
        <row r="4109">
          <cell r="D4109">
            <v>2000</v>
          </cell>
          <cell r="F4109" t="str">
            <v>failed</v>
          </cell>
          <cell r="R4109" t="str">
            <v>plays</v>
          </cell>
          <cell r="U4109">
            <v>23</v>
          </cell>
          <cell r="V4109" t="str">
            <v>underfunded</v>
          </cell>
        </row>
        <row r="4110">
          <cell r="D4110">
            <v>3000</v>
          </cell>
          <cell r="F4110" t="str">
            <v>failed</v>
          </cell>
          <cell r="R4110" t="str">
            <v>plays</v>
          </cell>
          <cell r="U4110">
            <v>30.176655092582223</v>
          </cell>
          <cell r="V4110" t="str">
            <v>underfunded</v>
          </cell>
        </row>
        <row r="4111">
          <cell r="D4111">
            <v>500</v>
          </cell>
          <cell r="F4111" t="str">
            <v>failed</v>
          </cell>
          <cell r="R4111" t="str">
            <v>plays</v>
          </cell>
          <cell r="U4111">
            <v>30.041666666671517</v>
          </cell>
          <cell r="V4111" t="str">
            <v>underfunded</v>
          </cell>
        </row>
        <row r="4112">
          <cell r="D4112">
            <v>300</v>
          </cell>
          <cell r="F4112" t="str">
            <v>failed</v>
          </cell>
          <cell r="R4112" t="str">
            <v>plays</v>
          </cell>
          <cell r="U4112">
            <v>60</v>
          </cell>
          <cell r="V4112" t="str">
            <v>underfunded</v>
          </cell>
        </row>
        <row r="4113">
          <cell r="D4113">
            <v>3000</v>
          </cell>
          <cell r="F4113" t="str">
            <v>failed</v>
          </cell>
          <cell r="R4113" t="str">
            <v>plays</v>
          </cell>
          <cell r="U4113">
            <v>30</v>
          </cell>
          <cell r="V4113" t="str">
            <v>underfunded</v>
          </cell>
        </row>
        <row r="4114">
          <cell r="D4114">
            <v>2500</v>
          </cell>
          <cell r="F4114" t="str">
            <v>failed</v>
          </cell>
          <cell r="R4114" t="str">
            <v>plays</v>
          </cell>
          <cell r="U4114">
            <v>27.053402777775773</v>
          </cell>
          <cell r="V4114" t="str">
            <v>underfunded</v>
          </cell>
        </row>
        <row r="4115">
          <cell r="D4115">
            <v>1500</v>
          </cell>
          <cell r="F4115" t="str">
            <v>failed</v>
          </cell>
          <cell r="R4115" t="str">
            <v>plays</v>
          </cell>
          <cell r="U4115">
            <v>18.700428240743349</v>
          </cell>
          <cell r="V4115" t="str">
            <v>underfunded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8893-BC29-C243-81BF-10FF0950BEF5}">
  <sheetPr codeName="Sheet1"/>
  <dimension ref="A1:L27"/>
  <sheetViews>
    <sheetView tabSelected="1" zoomScale="132" zoomScaleNormal="10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B26" sqref="B26:G27"/>
    </sheetView>
  </sheetViews>
  <sheetFormatPr baseColWidth="10" defaultRowHeight="15"/>
  <cols>
    <col min="1" max="1" width="15" style="1" bestFit="1" customWidth="1"/>
    <col min="2" max="16384" width="10.83203125" style="1"/>
  </cols>
  <sheetData>
    <row r="1" spans="1:12" ht="64">
      <c r="A1" s="1" t="s">
        <v>37</v>
      </c>
      <c r="B1" s="8" t="s">
        <v>26</v>
      </c>
      <c r="C1" s="7" t="s">
        <v>25</v>
      </c>
      <c r="D1" s="11" t="s">
        <v>24</v>
      </c>
      <c r="E1" s="11" t="s">
        <v>23</v>
      </c>
      <c r="F1" s="6" t="s">
        <v>22</v>
      </c>
      <c r="G1" s="10" t="s">
        <v>21</v>
      </c>
      <c r="H1" s="10" t="s">
        <v>20</v>
      </c>
      <c r="I1" s="9" t="s">
        <v>19</v>
      </c>
      <c r="J1" s="8" t="s">
        <v>18</v>
      </c>
      <c r="K1" s="7" t="s">
        <v>17</v>
      </c>
      <c r="L1" s="6" t="s">
        <v>16</v>
      </c>
    </row>
    <row r="2" spans="1:12" ht="16">
      <c r="A2" s="1" t="s">
        <v>36</v>
      </c>
      <c r="B2" s="1">
        <f>COUNTIFS([1]Kickstarter!$R$2:$R$4115,"plays",[1]Kickstarter!$F$2:$F$4115,"successful",[1]Kickstarter!$U$2:$U$4115,"&lt;=7")</f>
        <v>4</v>
      </c>
      <c r="C2" s="5">
        <f>COUNTIFS([1]Kickstarter!$R$2:$R$4115,"plays",[1]Kickstarter!$F$2:$F$4115,"failed",[1]Kickstarter!$U$2:$U$4115,"&lt;=7")</f>
        <v>4</v>
      </c>
      <c r="D2" s="5">
        <f>COUNTIFS([1]Kickstarter!$R$2:$R$4115,"plays",[1]Kickstarter!$F$2:$F$4115,"live",[1]Kickstarter!$U$2:$U$4115,"&lt;=7", [1]Kickstarter!$V$2:$V$4115, "funded")</f>
        <v>0</v>
      </c>
      <c r="E2" s="1">
        <f>COUNTIFS([1]Kickstarter!$R$2:$R$4115,"plays",[1]Kickstarter!$F$2:$F$4115,"live",[1]Kickstarter!$U$2:$U$4115,"&lt;=7", [1]Kickstarter!$V$2:$V$4115, "underfunded")</f>
        <v>0</v>
      </c>
      <c r="F2" s="1">
        <f>COUNTIFS([1]Kickstarter!$R$2:$R$4115,"plays",[1]Kickstarter!$F$2:$F$4115,"canceled",[1]Kickstarter!$U$2:$U$4115,"&lt;=7")</f>
        <v>0</v>
      </c>
      <c r="G2" s="1">
        <f t="shared" ref="G2:G9" si="0">B2+C2+F2</f>
        <v>8</v>
      </c>
      <c r="H2" s="1">
        <f t="shared" ref="H2:H9" si="1">B2+C2+D2+E2+F2</f>
        <v>8</v>
      </c>
      <c r="I2" s="1">
        <f>COUNTIFS([1]Kickstarter!$R$2:$R$4115,"plays",[1]Kickstarter!$U$2:$U$4115,"&lt;=7")</f>
        <v>8</v>
      </c>
      <c r="J2" s="4">
        <f t="shared" ref="J2:J9" si="2">(B2+D2)/I2</f>
        <v>0.5</v>
      </c>
      <c r="K2" s="3">
        <f t="shared" ref="K2:K9" si="3">(C2+E2)/I2</f>
        <v>0.5</v>
      </c>
      <c r="L2" s="1">
        <f t="shared" ref="L2:L9" si="4">F2/I2</f>
        <v>0</v>
      </c>
    </row>
    <row r="3" spans="1:12" ht="16">
      <c r="A3" s="1" t="s">
        <v>35</v>
      </c>
      <c r="B3" s="1">
        <f>COUNTIFS([1]Kickstarter!$R$2:$R$4115,"plays",[1]Kickstarter!$F$2:$F$4115,"successful",[1]Kickstarter!$U$2:$U$4115,"&gt;=8", [1]Kickstarter!$U$2:$U$4115,"&lt;=14")</f>
        <v>46</v>
      </c>
      <c r="C3" s="1">
        <f>COUNTIFS([1]Kickstarter!$R$2:$R$4115,"plays",[1]Kickstarter!$F$2:$F$4115,"failed",[1]Kickstarter!$U$2:$U$4115,"&gt;=8", [1]Kickstarter!$U$2:$U$4115,"&lt;=14")</f>
        <v>14</v>
      </c>
      <c r="D3" s="5">
        <f>COUNTIFS([1]Kickstarter!$R$2:$R$4115,"plays",[1]Kickstarter!$F$2:$F$4115,"live",[1]Kickstarter!$U$2:$U$4115,"&gt;=8", [1]Kickstarter!$U$2:$U$4115,"&lt;=14", [1]Kickstarter!$V$2:$V$4115, "funded")</f>
        <v>0</v>
      </c>
      <c r="E3" s="1">
        <f>COUNTIFS([1]Kickstarter!$R$2:$R$4115,"plays",[1]Kickstarter!$F$2:$F$4115,"live",[1]Kickstarter!$U$2:$U$4115,"&gt;=8", [1]Kickstarter!$U$2:$U$4115,"&lt;=14", [1]Kickstarter!$V$2:$V$4115, "underfunded")</f>
        <v>0</v>
      </c>
      <c r="F3" s="1">
        <f>COUNTIFS([1]Kickstarter!$R$2:$R$4115,"plays",[1]Kickstarter!$F$2:$F$4115,"canceled",[1]Kickstarter!$U$2:$U$4115,"&gt;=8", [1]Kickstarter!$U$2:$U$4115,"&lt;=14")</f>
        <v>0</v>
      </c>
      <c r="G3" s="1">
        <f t="shared" si="0"/>
        <v>60</v>
      </c>
      <c r="H3" s="1">
        <f t="shared" si="1"/>
        <v>60</v>
      </c>
      <c r="I3" s="1">
        <f>COUNTIFS([1]Kickstarter!$R$2:$R$4115,"plays",[1]Kickstarter!$U$2:$U$4115,"&gt;=8", [1]Kickstarter!$U$2:$U$4115,"&lt;=14")</f>
        <v>60</v>
      </c>
      <c r="J3" s="4">
        <f t="shared" si="2"/>
        <v>0.76666666666666672</v>
      </c>
      <c r="K3" s="3">
        <f t="shared" si="3"/>
        <v>0.23333333333333334</v>
      </c>
      <c r="L3" s="1">
        <f t="shared" si="4"/>
        <v>0</v>
      </c>
    </row>
    <row r="4" spans="1:12" ht="16">
      <c r="A4" s="1" t="s">
        <v>34</v>
      </c>
      <c r="B4" s="1">
        <f>COUNTIFS([1]Kickstarter!$R$2:$R$4115,"plays",[1]Kickstarter!$F$2:$F$4115,"successful",[1]Kickstarter!$U$2:$U$4115,"&gt;=15", [1]Kickstarter!$U$2:$U$4115,"&lt;=21")</f>
        <v>76</v>
      </c>
      <c r="C4" s="1">
        <f>COUNTIFS([1]Kickstarter!$R$2:$R$4115,"plays",[1]Kickstarter!$F$2:$F$4115,"failed",[1]Kickstarter!$U$2:$U$4115,"&gt;=15", [1]Kickstarter!$U$2:$U$4115,"&lt;=21")</f>
        <v>21</v>
      </c>
      <c r="D4" s="5">
        <f>COUNTIFS([1]Kickstarter!$R$2:$R$4115,"plays",[1]Kickstarter!$F$2:$F$4115,"live",[1]Kickstarter!$U$2:$U$4115,"&gt;=15", [1]Kickstarter!$U$2:$U$4115,"&lt;=21", [1]Kickstarter!$V$2:$V$4115, "funded")</f>
        <v>0</v>
      </c>
      <c r="E4" s="1">
        <f>COUNTIFS([1]Kickstarter!$R$2:$R$4115,"plays",[1]Kickstarter!$F$2:$F$4115,"live",[1]Kickstarter!$U$2:$U$4115,"&gt;=15", [1]Kickstarter!$U$2:$U$4115,"&lt;=21", [1]Kickstarter!$V$2:$V$4115, "underfunded")</f>
        <v>3</v>
      </c>
      <c r="F4" s="1">
        <f>COUNTIFS([1]Kickstarter!$R$2:$R$4115,"plays",[1]Kickstarter!$F$2:$F$4115,"canceled",[1]Kickstarter!$U$2:$U$4115,"&gt;=15", [1]Kickstarter!$U$2:$U$4115,"&lt;=21")</f>
        <v>0</v>
      </c>
      <c r="G4" s="1">
        <f t="shared" si="0"/>
        <v>97</v>
      </c>
      <c r="H4" s="1">
        <f t="shared" si="1"/>
        <v>100</v>
      </c>
      <c r="I4" s="1">
        <f>COUNTIFS([1]Kickstarter!$R$2:$R$4115,"plays",[1]Kickstarter!$U$2:$U$4115,"&gt;=15", [1]Kickstarter!$U$2:$U$4115,"&lt;=21")</f>
        <v>100</v>
      </c>
      <c r="J4" s="4">
        <f t="shared" si="2"/>
        <v>0.76</v>
      </c>
      <c r="K4" s="3">
        <f t="shared" si="3"/>
        <v>0.24</v>
      </c>
      <c r="L4" s="1">
        <f t="shared" si="4"/>
        <v>0</v>
      </c>
    </row>
    <row r="5" spans="1:12" ht="16">
      <c r="A5" s="1" t="s">
        <v>33</v>
      </c>
      <c r="B5" s="1">
        <f>COUNTIFS([1]Kickstarter!$R$2:$R$4115,"plays",[1]Kickstarter!$F$2:$F$4115,"successful",[1]Kickstarter!$U$2:$U$4115,"&gt;=22", [1]Kickstarter!$U$2:$U$4115,"&lt;=28")</f>
        <v>96</v>
      </c>
      <c r="C5" s="1">
        <f>COUNTIFS([1]Kickstarter!$R$2:$R$4115,"plays",[1]Kickstarter!$F$2:$F$4115,"failed",[1]Kickstarter!$U$2:$U$4115,"&gt;=22", [1]Kickstarter!$U$2:$U$4115,"&lt;=28")</f>
        <v>30</v>
      </c>
      <c r="D5" s="5">
        <f>COUNTIFS([1]Kickstarter!$R$2:$R$4115,"plays",[1]Kickstarter!$F$2:$F$4115,"live",[1]Kickstarter!$U$2:$U$4115,"&gt;=22", [1]Kickstarter!$U$2:$U$4115,"&lt;=28", [1]Kickstarter!$V$2:$V$4115, "funded")</f>
        <v>0</v>
      </c>
      <c r="E5" s="1">
        <f>COUNTIFS([1]Kickstarter!$R$2:$R$4115,"plays",[1]Kickstarter!$F$2:$F$4115,"live",[1]Kickstarter!$U$2:$U$4115,"&gt;=22", [1]Kickstarter!$U$2:$U$4115,"&lt;=28", [1]Kickstarter!$V$2:$V$4115, "underfunded")</f>
        <v>2</v>
      </c>
      <c r="F5" s="1">
        <f>COUNTIFS([1]Kickstarter!$R$2:$R$4115,"plays",[1]Kickstarter!$F$2:$F$4115,"canceled",[1]Kickstarter!$U$2:$U$4115,"&gt;=22", [1]Kickstarter!$U$2:$U$4115,"&lt;=28")</f>
        <v>0</v>
      </c>
      <c r="G5" s="1">
        <f t="shared" si="0"/>
        <v>126</v>
      </c>
      <c r="H5" s="1">
        <f t="shared" si="1"/>
        <v>128</v>
      </c>
      <c r="I5" s="1">
        <f>COUNTIFS([1]Kickstarter!$R$2:$R$4115,"plays",[1]Kickstarter!$U$2:$U$4115,"&gt;=22", [1]Kickstarter!$U$2:$U$4115,"&lt;=28")</f>
        <v>128</v>
      </c>
      <c r="J5" s="4">
        <f t="shared" si="2"/>
        <v>0.75</v>
      </c>
      <c r="K5" s="3">
        <f t="shared" si="3"/>
        <v>0.25</v>
      </c>
      <c r="L5" s="1">
        <f t="shared" si="4"/>
        <v>0</v>
      </c>
    </row>
    <row r="6" spans="1:12" ht="16">
      <c r="A6" s="1" t="s">
        <v>32</v>
      </c>
      <c r="B6" s="5">
        <f>COUNTIFS([1]Kickstarter!$R$2:$R$4115,"plays",[1]Kickstarter!$F$2:$F$4115,"successful",[1]Kickstarter!$U$2:$U$4115,"&gt;=29", [1]Kickstarter!$U$2:$U$4115,"&lt;=35")</f>
        <v>316</v>
      </c>
      <c r="C6" s="5">
        <f>COUNTIFS([1]Kickstarter!$R$2:$R$4115,"plays",[1]Kickstarter!$F$2:$F$4115,"failed",[1]Kickstarter!$U$2:$U$4115,"&gt;=29", [1]Kickstarter!$U$2:$U$4115,"&lt;=35")</f>
        <v>171</v>
      </c>
      <c r="D6" s="5">
        <f>COUNTIFS([1]Kickstarter!$R$2:$R$4115,"plays",[1]Kickstarter!$F$2:$F$4115,"live",[1]Kickstarter!$U$2:$U$4115,"&gt;=29", [1]Kickstarter!$U$2:$U$4115,"&lt;=35", [1]Kickstarter!$V$2:$V$4115, "funded")</f>
        <v>2</v>
      </c>
      <c r="E6" s="5">
        <f>COUNTIFS([1]Kickstarter!$R$2:$R$4115,"plays",[1]Kickstarter!$F$2:$F$4115,"live",[1]Kickstarter!$U$2:$U$4115,"&gt;=29", [1]Kickstarter!$U$2:$U$4115,"&lt;=35", [1]Kickstarter!$V$2:$V$4115, "underfunded")</f>
        <v>5</v>
      </c>
      <c r="F6" s="5">
        <f>COUNTIFS([1]Kickstarter!$R$2:$R$4115,"plays",[1]Kickstarter!$F$2:$F$4115,"canceled",[1]Kickstarter!$U$2:$U$4115,"&gt;=29", [1]Kickstarter!$U$2:$U$4115,"&lt;=35")</f>
        <v>0</v>
      </c>
      <c r="G6" s="1">
        <f t="shared" si="0"/>
        <v>487</v>
      </c>
      <c r="H6" s="1">
        <f t="shared" si="1"/>
        <v>494</v>
      </c>
      <c r="I6" s="1">
        <f>COUNTIFS([1]Kickstarter!$R$2:$R$4115,"plays",[1]Kickstarter!$U$2:$U$4115,"&gt;=29", [1]Kickstarter!$U$2:$U$4115,"&lt;=35")</f>
        <v>494</v>
      </c>
      <c r="J6" s="4">
        <f t="shared" si="2"/>
        <v>0.64372469635627527</v>
      </c>
      <c r="K6" s="3">
        <f t="shared" si="3"/>
        <v>0.35627530364372467</v>
      </c>
      <c r="L6" s="1">
        <f t="shared" si="4"/>
        <v>0</v>
      </c>
    </row>
    <row r="7" spans="1:12" ht="16">
      <c r="A7" s="1" t="s">
        <v>31</v>
      </c>
      <c r="B7" s="5">
        <f>COUNTIFS([1]Kickstarter!$R$2:$R$4115,"plays",[1]Kickstarter!$F$2:$F$4115,"successful",[1]Kickstarter!$U$2:$U$4115,"&gt;=36", [1]Kickstarter!$U$2:$U$4115,"&lt;=42")</f>
        <v>33</v>
      </c>
      <c r="C7" s="5">
        <f>COUNTIFS([1]Kickstarter!$R$2:$R$4115,"plays",[1]Kickstarter!$F$2:$F$4115,"failed",[1]Kickstarter!$U$2:$U$4115,"&gt;=36", [1]Kickstarter!$U$2:$U$4115,"&lt;=42")</f>
        <v>16</v>
      </c>
      <c r="D7" s="5">
        <f>COUNTIFS([1]Kickstarter!$R$2:$R$4115,"plays",[1]Kickstarter!$F$2:$F$4115,"live",[1]Kickstarter!$U$2:$U$4115,"&gt;=36", [1]Kickstarter!$U$2:$U$4115,"&lt;=42", [1]Kickstarter!$V$2:$V$4115, "funded")</f>
        <v>1</v>
      </c>
      <c r="E7" s="5">
        <f>COUNTIFS([1]Kickstarter!$R$2:$R$4115,"plays",[1]Kickstarter!$F$2:$F$4115,"live",[1]Kickstarter!$U$2:$U$4115,"&gt;=36", [1]Kickstarter!$U$2:$U$4115,"&lt;=42", [1]Kickstarter!$V$2:$V$4115, "underfunded")</f>
        <v>2</v>
      </c>
      <c r="F7" s="5">
        <f>COUNTIFS([1]Kickstarter!$R$2:$R$4115,"plays",[1]Kickstarter!$F$2:$F$4115,"canceled",[1]Kickstarter!$U$2:$U$4115,"&gt;=36", [1]Kickstarter!$U$2:$U$4115,"&lt;=42")</f>
        <v>0</v>
      </c>
      <c r="G7" s="1">
        <f t="shared" si="0"/>
        <v>49</v>
      </c>
      <c r="H7" s="1">
        <f t="shared" si="1"/>
        <v>52</v>
      </c>
      <c r="I7" s="1">
        <f>COUNTIFS([1]Kickstarter!$R$2:$R$4115,"plays",[1]Kickstarter!$U$2:$U$4115,"&gt;=36", [1]Kickstarter!$U$2:$U$4115,"&lt;=42")</f>
        <v>52</v>
      </c>
      <c r="J7" s="4">
        <f t="shared" si="2"/>
        <v>0.65384615384615385</v>
      </c>
      <c r="K7" s="3">
        <f t="shared" si="3"/>
        <v>0.34615384615384615</v>
      </c>
      <c r="L7" s="1">
        <f t="shared" si="4"/>
        <v>0</v>
      </c>
    </row>
    <row r="8" spans="1:12" ht="16">
      <c r="A8" s="1" t="s">
        <v>30</v>
      </c>
      <c r="B8" s="5">
        <f>COUNTIFS([1]Kickstarter!$R$2:$R$4115,"plays",[1]Kickstarter!$F$2:$F$4115,"successful",[1]Kickstarter!$U$2:$U$4115,"&gt;=43", [1]Kickstarter!$U$2:$U$4115,"&lt;=49")</f>
        <v>22</v>
      </c>
      <c r="C8" s="5">
        <f>COUNTIFS([1]Kickstarter!$R$2:$R$4115,"plays",[1]Kickstarter!$F$2:$F$4115,"failed",[1]Kickstarter!$U$2:$U$4115,"&gt;=43", [1]Kickstarter!$U$2:$U$4115,"&lt;=49")</f>
        <v>14</v>
      </c>
      <c r="D8" s="5">
        <f>COUNTIFS([1]Kickstarter!$R$2:$R$4115,"plays",[1]Kickstarter!$F$2:$F$4115,"live",[1]Kickstarter!$U$2:$U$4115,"&gt;=43", [1]Kickstarter!$U$2:$U$4115,"&lt;=49", [1]Kickstarter!$V$2:$V$4115, "funded")</f>
        <v>0</v>
      </c>
      <c r="E8" s="5">
        <f>COUNTIFS([1]Kickstarter!$R$2:$R$4115,"plays",[1]Kickstarter!$F$2:$F$4115,"live",[1]Kickstarter!$U$2:$U$4115,"&gt;=43", [1]Kickstarter!$U$2:$U$4115,"&lt;=49", [1]Kickstarter!$V$2:$V$4115, "underfunded")</f>
        <v>1</v>
      </c>
      <c r="F8" s="5">
        <f>COUNTIFS([1]Kickstarter!$R$2:$R$4115,"plays",[1]Kickstarter!$F$2:$F$4115,"canceled",[1]Kickstarter!$U$2:$U$4115,"&gt;=43", [1]Kickstarter!$U$2:$U$4115,"&lt;=49")</f>
        <v>0</v>
      </c>
      <c r="G8" s="1">
        <f t="shared" si="0"/>
        <v>36</v>
      </c>
      <c r="H8" s="1">
        <f t="shared" si="1"/>
        <v>37</v>
      </c>
      <c r="I8" s="1">
        <f>COUNTIFS([1]Kickstarter!$R$2:$R$4115,"plays",[1]Kickstarter!$U$2:$U$4115,"&gt;=43", [1]Kickstarter!$U$2:$U$4115,"&lt;=49")</f>
        <v>37</v>
      </c>
      <c r="J8" s="4">
        <f t="shared" si="2"/>
        <v>0.59459459459459463</v>
      </c>
      <c r="K8" s="3">
        <f t="shared" si="3"/>
        <v>0.40540540540540543</v>
      </c>
      <c r="L8" s="1">
        <f t="shared" si="4"/>
        <v>0</v>
      </c>
    </row>
    <row r="9" spans="1:12" ht="16">
      <c r="A9" s="1" t="s">
        <v>29</v>
      </c>
      <c r="B9" s="1">
        <f>COUNTIFS([1]Kickstarter!$R$2:$R$4115,"plays",[1]Kickstarter!$F$2:$F$4115,"successful",[1]Kickstarter!$U$2:$U$4115,"&gt;=50")</f>
        <v>39</v>
      </c>
      <c r="C9" s="1">
        <f>COUNTIFS([1]Kickstarter!$R$2:$R$4115,"plays",[1]Kickstarter!$F$2:$F$4115,"failed",[1]Kickstarter!$U$2:$U$4115,"&gt;=50")</f>
        <v>63</v>
      </c>
      <c r="D9" s="5">
        <f>COUNTIFS([1]Kickstarter!$R$2:$R$4115,"plays",[1]Kickstarter!$F$2:$F$4115,"live",[1]Kickstarter!$U$2:$U$4115,"&gt;=50", [1]Kickstarter!$V$2:$V$4115, "funded")</f>
        <v>0</v>
      </c>
      <c r="E9" s="1">
        <f>COUNTIFS([1]Kickstarter!$R$2:$R$4115,"plays",[1]Kickstarter!$F$2:$F$4115,"live",[1]Kickstarter!$U$2:$U$4115,"&gt;=50", [1]Kickstarter!$V$2:$V$4115, "underfunded")</f>
        <v>3</v>
      </c>
      <c r="F9" s="1">
        <f>COUNTIFS([1]Kickstarter!$R$2:$R$4115,"plays",[1]Kickstarter!$F$2:$F$4115,"canceled",[1]Kickstarter!$U$2:$U$4115,"&gt;=50")</f>
        <v>0</v>
      </c>
      <c r="G9" s="1">
        <f t="shared" si="0"/>
        <v>102</v>
      </c>
      <c r="H9" s="1">
        <f t="shared" si="1"/>
        <v>105</v>
      </c>
      <c r="I9" s="1">
        <f>COUNTIFS([1]Kickstarter!$R$2:$R$4115,"plays",[1]Kickstarter!$U$2:$U$4115,"&gt;=50")</f>
        <v>105</v>
      </c>
      <c r="J9" s="4">
        <f t="shared" si="2"/>
        <v>0.37142857142857144</v>
      </c>
      <c r="K9" s="3">
        <f t="shared" si="3"/>
        <v>0.62857142857142856</v>
      </c>
      <c r="L9" s="1">
        <f t="shared" si="4"/>
        <v>0</v>
      </c>
    </row>
    <row r="10" spans="1:12" s="14" customFormat="1" ht="16">
      <c r="D10" s="5"/>
      <c r="J10" s="4"/>
      <c r="K10" s="3"/>
    </row>
    <row r="11" spans="1:12" ht="16">
      <c r="A11" s="17" t="s">
        <v>40</v>
      </c>
      <c r="B11" s="17">
        <f>COUNTIFS([1]Kickstarter!$R$2:$R$4115,"plays",[1]Kickstarter!$F$2:$F$4115,"successful",[1]Kickstarter!$U$2:$U$4115,"=30")</f>
        <v>183</v>
      </c>
      <c r="C11" s="17">
        <f>COUNTIFS([1]Kickstarter!$R$2:$R$4115,"plays",[1]Kickstarter!$F$2:$F$4115,"failed",[1]Kickstarter!$U$2:$U$4115,"=30")</f>
        <v>110</v>
      </c>
      <c r="D11" s="17"/>
      <c r="E11" s="17"/>
      <c r="F11" s="17"/>
      <c r="G11" s="17"/>
      <c r="H11" s="17"/>
      <c r="I11" s="17">
        <f>COUNTIFS([1]Kickstarter!$R$2:$R$4115,"plays",[1]Kickstarter!$U$2:$U$4115,"30")</f>
        <v>293</v>
      </c>
      <c r="J11" s="18">
        <f>B11/I11</f>
        <v>0.62457337883959041</v>
      </c>
      <c r="K11" s="19">
        <f>C11/I11</f>
        <v>0.37542662116040953</v>
      </c>
    </row>
    <row r="12" spans="1:12" s="14" customFormat="1">
      <c r="A12" s="20" t="s">
        <v>41</v>
      </c>
      <c r="B12" s="21">
        <f>MODE([1]Kickstarter!$U$2:$U$4115)</f>
        <v>30</v>
      </c>
    </row>
    <row r="13" spans="1:12" ht="64">
      <c r="D13" s="40" t="s">
        <v>28</v>
      </c>
      <c r="E13" s="41"/>
      <c r="H13" s="2" t="s">
        <v>2</v>
      </c>
      <c r="I13" s="2" t="s">
        <v>1</v>
      </c>
    </row>
    <row r="14" spans="1:12">
      <c r="D14" s="41"/>
      <c r="E14" s="41"/>
      <c r="H14" s="42" t="s">
        <v>0</v>
      </c>
      <c r="I14" s="43"/>
    </row>
    <row r="15" spans="1:12" s="14" customFormat="1">
      <c r="B15" s="22"/>
      <c r="D15" s="23"/>
      <c r="E15" s="23"/>
      <c r="H15" s="13"/>
    </row>
    <row r="16" spans="1:12">
      <c r="B16" s="5"/>
      <c r="C16" s="5"/>
      <c r="D16" s="5"/>
      <c r="E16" s="5"/>
      <c r="F16" s="5"/>
      <c r="G16" s="5"/>
      <c r="H16" s="5"/>
      <c r="I16" s="5"/>
      <c r="J16" s="12"/>
      <c r="K16" s="12"/>
      <c r="L16" s="5"/>
    </row>
    <row r="17" spans="2:12">
      <c r="B17" s="44" t="s">
        <v>38</v>
      </c>
      <c r="C17" s="45"/>
      <c r="D17" s="45"/>
      <c r="E17" s="45"/>
      <c r="F17" s="45"/>
      <c r="G17" s="46"/>
      <c r="H17" s="5"/>
      <c r="I17" s="5"/>
      <c r="J17" s="12"/>
      <c r="K17" s="12"/>
      <c r="L17" s="5"/>
    </row>
    <row r="18" spans="2:12">
      <c r="B18" s="47" t="s">
        <v>39</v>
      </c>
      <c r="C18" s="48"/>
      <c r="D18" s="48"/>
      <c r="E18" s="48"/>
      <c r="F18" s="48"/>
      <c r="G18" s="49"/>
      <c r="H18" s="5"/>
      <c r="I18" s="5"/>
      <c r="J18" s="12"/>
      <c r="K18" s="12"/>
      <c r="L18" s="5"/>
    </row>
    <row r="19" spans="2:12">
      <c r="B19" s="47"/>
      <c r="C19" s="48"/>
      <c r="D19" s="48"/>
      <c r="E19" s="48"/>
      <c r="F19" s="48"/>
      <c r="G19" s="49"/>
      <c r="H19" s="5"/>
      <c r="I19" s="15"/>
      <c r="J19" s="16"/>
      <c r="K19" s="12"/>
      <c r="L19" s="5"/>
    </row>
    <row r="20" spans="2:12">
      <c r="B20" s="47"/>
      <c r="C20" s="48"/>
      <c r="D20" s="48"/>
      <c r="E20" s="48"/>
      <c r="F20" s="48"/>
      <c r="G20" s="49"/>
    </row>
    <row r="21" spans="2:12">
      <c r="B21" s="50"/>
      <c r="C21" s="51"/>
      <c r="D21" s="51"/>
      <c r="E21" s="51"/>
      <c r="F21" s="51"/>
      <c r="G21" s="52"/>
    </row>
    <row r="22" spans="2:12">
      <c r="B22" s="28" t="s">
        <v>47</v>
      </c>
      <c r="C22" s="29"/>
      <c r="D22" s="29"/>
      <c r="E22" s="29"/>
      <c r="F22" s="29"/>
      <c r="G22" s="30"/>
    </row>
    <row r="23" spans="2:12">
      <c r="B23" s="31"/>
      <c r="C23" s="32"/>
      <c r="D23" s="32"/>
      <c r="E23" s="32"/>
      <c r="F23" s="32"/>
      <c r="G23" s="33"/>
    </row>
    <row r="24" spans="2:12">
      <c r="B24" s="31"/>
      <c r="C24" s="32"/>
      <c r="D24" s="32"/>
      <c r="E24" s="32"/>
      <c r="F24" s="32"/>
      <c r="G24" s="33"/>
    </row>
    <row r="25" spans="2:12">
      <c r="B25" s="34"/>
      <c r="C25" s="35"/>
      <c r="D25" s="35"/>
      <c r="E25" s="35"/>
      <c r="F25" s="35"/>
      <c r="G25" s="36"/>
    </row>
    <row r="26" spans="2:12">
      <c r="B26" s="37" t="s">
        <v>48</v>
      </c>
      <c r="C26" s="38"/>
      <c r="D26" s="38"/>
      <c r="E26" s="38"/>
      <c r="F26" s="38"/>
      <c r="G26" s="38"/>
    </row>
    <row r="27" spans="2:12">
      <c r="B27" s="39"/>
      <c r="C27" s="39"/>
      <c r="D27" s="39"/>
      <c r="E27" s="39"/>
      <c r="F27" s="39"/>
      <c r="G27" s="39"/>
    </row>
  </sheetData>
  <mergeCells count="6">
    <mergeCell ref="B22:G25"/>
    <mergeCell ref="B26:G27"/>
    <mergeCell ref="D13:E14"/>
    <mergeCell ref="H14:I14"/>
    <mergeCell ref="B17:G17"/>
    <mergeCell ref="B18:G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F11D-985A-9F42-9237-5AC9B36C1630}">
  <sheetPr codeName="Sheet2"/>
  <dimension ref="A1:N29"/>
  <sheetViews>
    <sheetView zoomScale="116" zoomScaleNormal="108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H26" sqref="H26"/>
    </sheetView>
  </sheetViews>
  <sheetFormatPr baseColWidth="10" defaultRowHeight="15"/>
  <cols>
    <col min="1" max="1" width="16" style="1" bestFit="1" customWidth="1"/>
    <col min="2" max="2" width="8.83203125" style="1" bestFit="1" customWidth="1"/>
    <col min="3" max="3" width="9.1640625" style="1" bestFit="1" customWidth="1"/>
    <col min="4" max="4" width="6.83203125" style="1" bestFit="1" customWidth="1"/>
    <col min="5" max="5" width="11.1640625" style="1" bestFit="1" customWidth="1"/>
    <col min="6" max="6" width="9.1640625" style="1" bestFit="1" customWidth="1"/>
    <col min="7" max="7" width="12.5" style="1" customWidth="1"/>
    <col min="8" max="8" width="13" style="1" customWidth="1"/>
    <col min="9" max="9" width="11.5" style="1" customWidth="1"/>
    <col min="10" max="12" width="10.83203125" style="1"/>
    <col min="13" max="13" width="13.1640625" style="1" bestFit="1" customWidth="1"/>
    <col min="14" max="16384" width="10.83203125" style="1"/>
  </cols>
  <sheetData>
    <row r="1" spans="1:14" ht="48">
      <c r="A1" s="1" t="s">
        <v>27</v>
      </c>
      <c r="B1" s="8" t="s">
        <v>26</v>
      </c>
      <c r="C1" s="7" t="s">
        <v>25</v>
      </c>
      <c r="D1" s="11" t="s">
        <v>24</v>
      </c>
      <c r="E1" s="11" t="s">
        <v>23</v>
      </c>
      <c r="F1" s="6" t="s">
        <v>22</v>
      </c>
      <c r="G1" s="10" t="s">
        <v>21</v>
      </c>
      <c r="H1" s="10" t="s">
        <v>20</v>
      </c>
      <c r="I1" s="9" t="s">
        <v>19</v>
      </c>
      <c r="J1" s="8" t="s">
        <v>18</v>
      </c>
      <c r="K1" s="7" t="s">
        <v>17</v>
      </c>
      <c r="L1" s="6" t="s">
        <v>16</v>
      </c>
    </row>
    <row r="2" spans="1:14" ht="16">
      <c r="A2" s="1" t="s">
        <v>15</v>
      </c>
      <c r="B2" s="1">
        <f>COUNTIFS([1]Kickstarter!$R$2:$R$4115,"plays",[1]Kickstarter!$F$2:$F$4115,"successful",[1]Kickstarter!$D$2:$D$4115,"&lt;1000")</f>
        <v>141</v>
      </c>
      <c r="C2" s="1">
        <f>COUNTIFS([1]Kickstarter!$R$2:$R$4115,"plays",[1]Kickstarter!$F$2:$F$4115,"failed",[1]Kickstarter!$D$2:D4115,"&lt;1000")</f>
        <v>45</v>
      </c>
      <c r="D2" s="5">
        <f>COUNTIFS([1]Kickstarter!$R$2:$R$4115,"plays",[1]Kickstarter!$F$2:$F$4115,"live",[1]Kickstarter!$D$2:$D$4115,"&lt;1000", [1]Kickstarter!$V$2:$V$4115, "funded")</f>
        <v>2</v>
      </c>
      <c r="E2" s="1">
        <f>COUNTIFS([1]Kickstarter!$R$2:$R$4115,"plays",[1]Kickstarter!$F$2:$F$4115,"live",[1]Kickstarter!$D$2:$D$4115,"&lt;1000", [1]Kickstarter!$V$2:$V$4115, "underfunded")</f>
        <v>4</v>
      </c>
      <c r="F2" s="1">
        <f>COUNTIFS([1]Kickstarter!R2:R4115,"plays",[1]Kickstarter!F2:F4115,"canceled",[1]Kickstarter!D2:D4115,"&lt;1000")</f>
        <v>0</v>
      </c>
      <c r="G2" s="1">
        <f>B2+C2+F2</f>
        <v>186</v>
      </c>
      <c r="H2" s="1">
        <f>B2+C2+D2+E2+F2</f>
        <v>192</v>
      </c>
      <c r="I2" s="1">
        <f>COUNTIFS([1]Kickstarter!$R$2:$R$4115,"plays",[1]Kickstarter!$D$2:$D$4115,"&lt;1000")</f>
        <v>192</v>
      </c>
      <c r="J2" s="4">
        <f>(B2+D2)/I2</f>
        <v>0.74479166666666663</v>
      </c>
      <c r="K2" s="3">
        <f>(C2+E2)/I2</f>
        <v>0.25520833333333331</v>
      </c>
      <c r="L2" s="1">
        <f>F2/I2</f>
        <v>0</v>
      </c>
    </row>
    <row r="3" spans="1:14" ht="16">
      <c r="A3" s="1" t="s">
        <v>14</v>
      </c>
      <c r="B3" s="1">
        <f>COUNTIFS([1]Kickstarter!$R$2:$R$4115,"plays",[1]Kickstarter!$F$2:$F$4115,"successful",[1]Kickstarter!$D$2:$D$4115,"&gt;=1000", [1]Kickstarter!$D$2:$D$4115,"&lt;=4999")</f>
        <v>388</v>
      </c>
      <c r="C3" s="1">
        <f>COUNTIFS([1]Kickstarter!$R$2:$R$4115,"plays",[1]Kickstarter!$F$2:$F$4115,"failed",[1]Kickstarter!$D$2:$D$4115,"&gt;=1000", [1]Kickstarter!$D$2:$D$4115,"&lt;=4999")</f>
        <v>146</v>
      </c>
      <c r="D3" s="5">
        <f>COUNTIFS([1]Kickstarter!$R$2:$R$4115,"plays",[1]Kickstarter!$F$2:$F$4115,"live",[1]Kickstarter!$D$2:$D$4115,"&gt;=1000", [1]Kickstarter!$D$2:$D$4115,"&lt;=4999", [1]Kickstarter!$V$2:$V$4115, "funded")</f>
        <v>0</v>
      </c>
      <c r="E3" s="1">
        <f>COUNTIFS([1]Kickstarter!$R$2:$R$4115,"plays",[1]Kickstarter!$F$2:$F$4115,"live",[1]Kickstarter!$D$2:$D$4115,"&gt;=1000", [1]Kickstarter!$D$2:$D$4115,"&lt;=4999", [1]Kickstarter!$V$2:$V$4115, "underfunded")</f>
        <v>5</v>
      </c>
      <c r="F3" s="1">
        <f>COUNTIFS([1]Kickstarter!$R$2:$R$4115,"plays",[1]Kickstarter!$F$2:$F$4115,"canceled",[1]Kickstarter!$D$2:$D$4115,"&gt;=1000", [1]Kickstarter!$D$2:$D$4115,"&lt;=4999")</f>
        <v>0</v>
      </c>
      <c r="G3" s="1">
        <f t="shared" ref="G3:G13" si="0">B3+C3+F3</f>
        <v>534</v>
      </c>
      <c r="H3" s="1">
        <f t="shared" ref="H3:H13" si="1">B3+C3+D3+E3+F3</f>
        <v>539</v>
      </c>
      <c r="I3" s="1">
        <f>COUNTIFS([1]Kickstarter!$R$2:$R$4115,"plays",[1]Kickstarter!$D$2:$D$4115,"&gt;=1000", [1]Kickstarter!$D$2:$D$4115,"&lt;=4999")</f>
        <v>539</v>
      </c>
      <c r="J3" s="4">
        <f t="shared" ref="J3:J13" si="2">(B3+D3)/I3</f>
        <v>0.71985157699443414</v>
      </c>
      <c r="K3" s="3">
        <f t="shared" ref="K3:K13" si="3">(C3+E3)/I3</f>
        <v>0.28014842300556586</v>
      </c>
      <c r="L3" s="1">
        <f t="shared" ref="L3:L13" si="4">F3/I3</f>
        <v>0</v>
      </c>
    </row>
    <row r="4" spans="1:14" ht="16">
      <c r="A4" s="1" t="s">
        <v>13</v>
      </c>
      <c r="B4" s="1">
        <f>COUNTIFS([1]Kickstarter!$R$2:$R$4115,"plays",[1]Kickstarter!$F$2:$F$4115,"successful",[1]Kickstarter!$D$2:$D$4115,"&gt;=5000", [1]Kickstarter!$D$2:$D$4115,"&lt;=9999")</f>
        <v>93</v>
      </c>
      <c r="C4" s="1">
        <f>COUNTIFS([1]Kickstarter!$R$2:$R$4115,"plays",[1]Kickstarter!$F$2:$F$4115,"failed",[1]Kickstarter!$D$2:$D$4115,"&gt;=5000", [1]Kickstarter!$D$2:$D$4115,"&lt;=9999")</f>
        <v>76</v>
      </c>
      <c r="D4" s="5">
        <f>COUNTIFS([1]Kickstarter!$R$2:$R$4115,"plays",[1]Kickstarter!$F$2:$F$4115,"live",[1]Kickstarter!$D$2:$D$4115,"&gt;=5000", [1]Kickstarter!$D$2:$D$4115,"&lt;=9999", [1]Kickstarter!$V$2:$V$4115, "funded")</f>
        <v>0</v>
      </c>
      <c r="E4" s="1">
        <f>COUNTIFS([1]Kickstarter!$R$2:$R$4115,"plays",[1]Kickstarter!$F$2:$F$4115,"live",[1]Kickstarter!$D$2:$D$4115,"&gt;=5000", [1]Kickstarter!$D$2:$D$4115,"&lt;=9999", [1]Kickstarter!$V$2:$V$4115, "underfunded")</f>
        <v>0</v>
      </c>
      <c r="F4" s="1">
        <f>COUNTIFS([1]Kickstarter!$R$2:$R$4115,"plays",[1]Kickstarter!$F$2:$F$4115,"canceled",[1]Kickstarter!$D$2:$D$4115,"&gt;=5000", [1]Kickstarter!$D$2:$D$4115,"&lt;=9999")</f>
        <v>0</v>
      </c>
      <c r="G4" s="1">
        <f t="shared" si="0"/>
        <v>169</v>
      </c>
      <c r="H4" s="1">
        <f t="shared" si="1"/>
        <v>169</v>
      </c>
      <c r="I4" s="1">
        <f>COUNTIFS([1]Kickstarter!$R$2:$R$4115,"plays",[1]Kickstarter!$D$2:$D$4115,"&gt;=5000", [1]Kickstarter!$D$2:$D$4115,"&lt;=9999")</f>
        <v>169</v>
      </c>
      <c r="J4" s="4">
        <f t="shared" si="2"/>
        <v>0.55029585798816572</v>
      </c>
      <c r="K4" s="3">
        <f t="shared" si="3"/>
        <v>0.44970414201183434</v>
      </c>
      <c r="L4" s="1">
        <f t="shared" si="4"/>
        <v>0</v>
      </c>
    </row>
    <row r="5" spans="1:14" ht="16">
      <c r="A5" s="1" t="s">
        <v>12</v>
      </c>
      <c r="B5" s="1">
        <f>COUNTIFS([1]Kickstarter!$R$2:$R$4115,"plays",[1]Kickstarter!$F$2:$F$4115,"successful",[1]Kickstarter!$D$2:$D$4115,"&gt;=10000", [1]Kickstarter!$D$2:$D$4115,"&lt;=14999")</f>
        <v>39</v>
      </c>
      <c r="C5" s="1">
        <f>COUNTIFS([1]Kickstarter!$R$2:$R$4115,"plays",[1]Kickstarter!$F$2:$F$4115,"failed",[1]Kickstarter!$D$2:$D$4115,"&gt;=10000", [1]Kickstarter!$D$2:$D$4115,"&lt;=14999")</f>
        <v>33</v>
      </c>
      <c r="D5" s="5">
        <f>COUNTIFS([1]Kickstarter!$R$2:$R$4115,"plays",[1]Kickstarter!$F$2:$F$4115,"live",[1]Kickstarter!$D$2:$D$4115,"&gt;=10000", [1]Kickstarter!$D$2:$D$4115,"&lt;=14999", [1]Kickstarter!$V$2:$V$4115, "funded")</f>
        <v>0</v>
      </c>
      <c r="E5" s="1">
        <f>COUNTIFS([1]Kickstarter!$R$2:$R$4115,"plays",[1]Kickstarter!$F$2:$F$4115,"live",[1]Kickstarter!$D$2:$D$4115,"&gt;=10000", [1]Kickstarter!$D$2:$D$4115,"&lt;=14999", [1]Kickstarter!$V$2:$V$4115, "underfunded")</f>
        <v>3</v>
      </c>
      <c r="F5" s="1">
        <f>COUNTIFS([1]Kickstarter!$R$2:$R$4115,"plays",[1]Kickstarter!$F$2:$F$4115,"canceled",[1]Kickstarter!$D$2:$D$4115,"&gt;=10000", [1]Kickstarter!$D$2:$D$4115,"&lt;=14999")</f>
        <v>0</v>
      </c>
      <c r="G5" s="1">
        <f t="shared" si="0"/>
        <v>72</v>
      </c>
      <c r="H5" s="1">
        <f t="shared" si="1"/>
        <v>75</v>
      </c>
      <c r="I5" s="1">
        <f>COUNTIFS([1]Kickstarter!$R$2:$R$4115,"plays",[1]Kickstarter!$D$2:$D$4115,"&gt;=10000", [1]Kickstarter!$D$2:$D$4115,"&lt;=14999")</f>
        <v>75</v>
      </c>
      <c r="J5" s="4">
        <f t="shared" si="2"/>
        <v>0.52</v>
      </c>
      <c r="K5" s="3">
        <f t="shared" si="3"/>
        <v>0.48</v>
      </c>
      <c r="L5" s="1">
        <f t="shared" si="4"/>
        <v>0</v>
      </c>
    </row>
    <row r="6" spans="1:14" ht="16">
      <c r="A6" s="1" t="s">
        <v>11</v>
      </c>
      <c r="B6" s="1">
        <f>COUNTIFS([1]Kickstarter!$R$2:$R$4115,"plays",[1]Kickstarter!$F$2:$F$4115,"successful",[1]Kickstarter!$D$2:$D$4115,"&gt;=15000", [1]Kickstarter!$D$2:$D$4115,"&lt;=19999")</f>
        <v>12</v>
      </c>
      <c r="C6" s="1">
        <f>COUNTIFS([1]Kickstarter!$R$2:$R$4115,"plays",[1]Kickstarter!$F$2:$F$4115,"failed",[1]Kickstarter!$D$2:$D$4115,"&gt;=15000", [1]Kickstarter!$D$2:$D$4115,"&lt;=19999")</f>
        <v>12</v>
      </c>
      <c r="D6" s="5">
        <f>COUNTIFS([1]Kickstarter!$R$2:$R$4115,"plays",[1]Kickstarter!$F$2:$F$4115,"live",[1]Kickstarter!$D$2:$D$4115,"&gt;=15000", [1]Kickstarter!$D$2:$D$4115,"&lt;=19999", [1]Kickstarter!$V$2:$V$4115, "funded")</f>
        <v>1</v>
      </c>
      <c r="E6" s="1">
        <f>COUNTIFS([1]Kickstarter!$R$2:$R$4115,"plays",[1]Kickstarter!$F$2:$F$4115,"live",[1]Kickstarter!$D$2:$D$4115,"&gt;=15000", [1]Kickstarter!$D$2:$D$4115,"&lt;=19999", [1]Kickstarter!$V$2:$V$4115, "underfunded")</f>
        <v>0</v>
      </c>
      <c r="F6" s="1">
        <f>COUNTIFS([1]Kickstarter!$R$2:$R$4115,"plays",[1]Kickstarter!$F$2:$F$4115,"canceled",[1]Kickstarter!$D$2:$D$4115,"&gt;=15000", [1]Kickstarter!$D$2:$D$4115,"&lt;=19999")</f>
        <v>0</v>
      </c>
      <c r="G6" s="1">
        <f t="shared" si="0"/>
        <v>24</v>
      </c>
      <c r="H6" s="1">
        <f t="shared" si="1"/>
        <v>25</v>
      </c>
      <c r="I6" s="1">
        <f>COUNTIFS([1]Kickstarter!$R$2:$R$4115,"plays",[1]Kickstarter!$D$2:$D$4115,"&gt;=15000", [1]Kickstarter!$D$2:$D$4115,"&lt;=19999")</f>
        <v>25</v>
      </c>
      <c r="J6" s="4">
        <f t="shared" si="2"/>
        <v>0.52</v>
      </c>
      <c r="K6" s="3">
        <f t="shared" si="3"/>
        <v>0.48</v>
      </c>
      <c r="L6" s="1">
        <f t="shared" si="4"/>
        <v>0</v>
      </c>
    </row>
    <row r="7" spans="1:14" ht="16">
      <c r="A7" s="1" t="s">
        <v>10</v>
      </c>
      <c r="B7" s="1">
        <f>COUNTIFS([1]Kickstarter!$R$2:$R$4115,"plays",[1]Kickstarter!$F$2:$F$4115,"successful",[1]Kickstarter!$D$2:$D$4115,"&gt;=20000", [1]Kickstarter!$D$2:$D$4115,"&lt;=24999")</f>
        <v>9</v>
      </c>
      <c r="C7" s="1">
        <f>COUNTIFS([1]Kickstarter!$R$2:$R$4115,"plays",[1]Kickstarter!$F$2:$F$4115,"failed",[1]Kickstarter!$D$2:$D$4115,"&gt;=20000", [1]Kickstarter!$D$2:$D$4115,"&lt;=24999")</f>
        <v>11</v>
      </c>
      <c r="D7" s="5">
        <f>COUNTIFS([1]Kickstarter!$R$2:$R$4115,"plays",[1]Kickstarter!$F$2:$F$4115,"live",[1]Kickstarter!$D$2:$D$4115,"&gt;=20000", [1]Kickstarter!$D$2:$D$4115,"&lt;=24999", [1]Kickstarter!$V$2:$V$4115, "funded")</f>
        <v>0</v>
      </c>
      <c r="E7" s="1">
        <f>COUNTIFS([1]Kickstarter!$R$2:$R$4115,"plays",[1]Kickstarter!$F$2:$F$4115,"live",[1]Kickstarter!$D$2:$D$4115,"&gt;=20000", [1]Kickstarter!$D$2:$D$4115,"&lt;=24999", [1]Kickstarter!$V$2:$V$4115, "underfunded")</f>
        <v>0</v>
      </c>
      <c r="F7" s="1">
        <f>COUNTIFS([1]Kickstarter!$R$2:$R$4115,"plays",[1]Kickstarter!$F$2:$F$4115,"canceled",[1]Kickstarter!$D$2:$D$4115,"&gt;=20000", [1]Kickstarter!$D$2:$D$4115,"&lt;=24999")</f>
        <v>0</v>
      </c>
      <c r="G7" s="1">
        <f t="shared" si="0"/>
        <v>20</v>
      </c>
      <c r="H7" s="1">
        <f t="shared" si="1"/>
        <v>20</v>
      </c>
      <c r="I7" s="1">
        <f>COUNTIFS([1]Kickstarter!$R$2:$R$4115,"plays",[1]Kickstarter!$D$2:$D$4115,"&gt;=20000", [1]Kickstarter!$D$2:$D$4115,"&lt;=24999")</f>
        <v>20</v>
      </c>
      <c r="J7" s="4">
        <f t="shared" si="2"/>
        <v>0.45</v>
      </c>
      <c r="K7" s="3">
        <f t="shared" si="3"/>
        <v>0.55000000000000004</v>
      </c>
      <c r="L7" s="1">
        <f t="shared" si="4"/>
        <v>0</v>
      </c>
    </row>
    <row r="8" spans="1:14" ht="16">
      <c r="A8" s="1" t="s">
        <v>9</v>
      </c>
      <c r="B8" s="1">
        <f>COUNTIFS([1]Kickstarter!$R$2:$R$4115,"plays",[1]Kickstarter!$F$2:$F$4115,"successful",[1]Kickstarter!$D$2:$D$4115,"&gt;=25000", [1]Kickstarter!$D$2:$D$4115,"&lt;=29999")</f>
        <v>1</v>
      </c>
      <c r="C8" s="1">
        <f>COUNTIFS([1]Kickstarter!$R$2:$R$4115,"plays",[1]Kickstarter!$F$2:$F$4115,"failed",[1]Kickstarter!$D$2:$D$4115,"&gt;=25000", [1]Kickstarter!$D$2:$D$4115,"&lt;=29999")</f>
        <v>4</v>
      </c>
      <c r="D8" s="5">
        <f>COUNTIFS([1]Kickstarter!$R$2:$R$4115,"plays",[1]Kickstarter!$F$2:$F$4115,"live",[1]Kickstarter!$D$2:$D$4115,"&gt;=25000", [1]Kickstarter!$D$2:$D$4115,"&lt;=29999", [1]Kickstarter!$V$2:$V$4115, "funded")</f>
        <v>0</v>
      </c>
      <c r="E8" s="1">
        <f>COUNTIFS([1]Kickstarter!$R$2:$R$4115,"plays",[1]Kickstarter!$F$2:$F$4115,"live",[1]Kickstarter!$D$2:$D$4115,"&gt;=25000", [1]Kickstarter!$D$2:$D$4115,"&lt;=29999", [1]Kickstarter!$V$2:$V$4115, "underfunded")</f>
        <v>1</v>
      </c>
      <c r="F8" s="1">
        <f>COUNTIFS([1]Kickstarter!$R$2:$R$4115,"plays",[1]Kickstarter!$F$2:$F$4115,"canceled",[1]Kickstarter!$D$2:$D$4115,"&gt;=25000", [1]Kickstarter!$D$2:$D$4115,"&lt;=29999")</f>
        <v>0</v>
      </c>
      <c r="G8" s="1">
        <f t="shared" si="0"/>
        <v>5</v>
      </c>
      <c r="H8" s="1">
        <f t="shared" si="1"/>
        <v>6</v>
      </c>
      <c r="I8" s="1">
        <f>COUNTIFS([1]Kickstarter!$R$2:$R$4115,"plays",[1]Kickstarter!$D$2:$D$4115,"&gt;=25000", [1]Kickstarter!$D$2:$D$4115,"&lt;=29999")</f>
        <v>6</v>
      </c>
      <c r="J8" s="4">
        <f t="shared" si="2"/>
        <v>0.16666666666666666</v>
      </c>
      <c r="K8" s="3">
        <f t="shared" si="3"/>
        <v>0.83333333333333337</v>
      </c>
      <c r="L8" s="1">
        <f t="shared" si="4"/>
        <v>0</v>
      </c>
    </row>
    <row r="9" spans="1:14" ht="16">
      <c r="A9" s="1" t="s">
        <v>8</v>
      </c>
      <c r="B9" s="1">
        <f>COUNTIFS([1]Kickstarter!$R$2:$R$4115,"plays",[1]Kickstarter!$F$2:$F$4115,"successful",[1]Kickstarter!$D$2:$D$4115,"&gt;=30000", [1]Kickstarter!$D$2:$D$4115,"&lt;=34999")</f>
        <v>3</v>
      </c>
      <c r="C9" s="1">
        <f>COUNTIFS([1]Kickstarter!$R$2:$R$4115,"plays",[1]Kickstarter!$F$2:$F$4115,"failed",[1]Kickstarter!$D$2:$D$4115,"&gt;=30000", [1]Kickstarter!$D$2:$D$4115,"&lt;=34999")</f>
        <v>8</v>
      </c>
      <c r="D9" s="5">
        <f>COUNTIFS([1]Kickstarter!$R$2:$R$4115,"plays",[1]Kickstarter!$F$2:$F$4115,"live",[1]Kickstarter!$D$2:$D$4115,"&gt;=30000", [1]Kickstarter!$D$2:$D$4115,"&lt;=34999", [1]Kickstarter!$V$2:$V$4115, "funded")</f>
        <v>0</v>
      </c>
      <c r="E9" s="1">
        <f>COUNTIFS([1]Kickstarter!$R$2:$R$4115,"plays",[1]Kickstarter!$F$2:$F$4115,"live",[1]Kickstarter!$D$2:$D$4115,"&gt;=30000", [1]Kickstarter!$D$2:$D$4115,"&lt;=34999", [1]Kickstarter!$V$2:$V$4115, "underfunded")</f>
        <v>1</v>
      </c>
      <c r="F9" s="1">
        <f>COUNTIFS([1]Kickstarter!$R$2:$R$4115,"plays",[1]Kickstarter!$F$2:$F$4115,"canceled",[1]Kickstarter!$D$2:$D$4115,"&gt;=30000", [1]Kickstarter!$D$2:$D$4115,"&lt;=34999")</f>
        <v>0</v>
      </c>
      <c r="G9" s="1">
        <f t="shared" si="0"/>
        <v>11</v>
      </c>
      <c r="H9" s="1">
        <f t="shared" si="1"/>
        <v>12</v>
      </c>
      <c r="I9" s="1">
        <f>COUNTIFS([1]Kickstarter!$R$2:$R$4115,"plays",[1]Kickstarter!$D$2:$D$4115,"&gt;=30000", [1]Kickstarter!$D$2:$D$4115,"&lt;=34999")</f>
        <v>12</v>
      </c>
      <c r="J9" s="4">
        <f t="shared" si="2"/>
        <v>0.25</v>
      </c>
      <c r="K9" s="3">
        <f t="shared" si="3"/>
        <v>0.75</v>
      </c>
      <c r="L9" s="1">
        <f t="shared" si="4"/>
        <v>0</v>
      </c>
    </row>
    <row r="10" spans="1:14" ht="16">
      <c r="A10" s="1" t="s">
        <v>7</v>
      </c>
      <c r="B10" s="1">
        <f>COUNTIFS([1]Kickstarter!$R$2:$R$4115,"plays",[1]Kickstarter!$F$2:$F$4115,"successful",[1]Kickstarter!$D$2:$D$4115,"&gt;=35000", [1]Kickstarter!$D$2:$D$4115,"&lt;=39999")</f>
        <v>4</v>
      </c>
      <c r="C10" s="1">
        <f>COUNTIFS([1]Kickstarter!$R$2:$R$4115,"plays",[1]Kickstarter!$F$2:$F$4115,"failed",[1]Kickstarter!$D$2:$D$4115,"&gt;=35000", [1]Kickstarter!$D$2:$D$4115,"&lt;=39999")</f>
        <v>2</v>
      </c>
      <c r="D10" s="5">
        <f>COUNTIFS([1]Kickstarter!$R$2:$R$4115,"plays",[1]Kickstarter!$F$2:$F$4115,"live",[1]Kickstarter!$D$2:$D$4115,"&gt;=35000", [1]Kickstarter!$D$2:$D$4115,"&lt;=39999", [1]Kickstarter!$V$2:$V$4115, "funded")</f>
        <v>0</v>
      </c>
      <c r="E10" s="1">
        <f>COUNTIFS([1]Kickstarter!$R$2:$R$4115,"plays",[1]Kickstarter!$F$2:$F$4115,"live",[1]Kickstarter!$D$2:$D$4115,"&gt;=35000", [1]Kickstarter!$D$2:$D$4115,"&lt;=39999", [1]Kickstarter!$V$2:$V$4115, "underfunded")</f>
        <v>0</v>
      </c>
      <c r="F10" s="1">
        <f>COUNTIFS([1]Kickstarter!$R$2:$R$4115,"plays",[1]Kickstarter!$F$2:$F$4115,"canceled",[1]Kickstarter!$D$2:$D$4115,"&gt;=35000", [1]Kickstarter!$D$2:$D$4115,"&lt;=39999")</f>
        <v>0</v>
      </c>
      <c r="G10" s="1">
        <f t="shared" si="0"/>
        <v>6</v>
      </c>
      <c r="H10" s="1">
        <f t="shared" si="1"/>
        <v>6</v>
      </c>
      <c r="I10" s="1">
        <f>COUNTIFS([1]Kickstarter!$R$2:$R$4115,"plays",[1]Kickstarter!$D$2:$D$4115,"&gt;=35000", [1]Kickstarter!$D$2:$D$4115,"&lt;=39999")</f>
        <v>6</v>
      </c>
      <c r="J10" s="4">
        <f t="shared" si="2"/>
        <v>0.66666666666666663</v>
      </c>
      <c r="K10" s="3">
        <f t="shared" si="3"/>
        <v>0.33333333333333331</v>
      </c>
      <c r="L10" s="1">
        <f t="shared" si="4"/>
        <v>0</v>
      </c>
    </row>
    <row r="11" spans="1:14" ht="16">
      <c r="A11" s="1" t="s">
        <v>6</v>
      </c>
      <c r="B11" s="1">
        <f>COUNTIFS([1]Kickstarter!$R$2:$R$4115,"plays",[1]Kickstarter!$F$2:$F$4115,"successful",[1]Kickstarter!$D$2:$D$4115,"&gt;=40000", [1]Kickstarter!$D$2:$D$4115,"&lt;=44999")</f>
        <v>2</v>
      </c>
      <c r="C11" s="1">
        <f>COUNTIFS([1]Kickstarter!$R$2:$R$4115,"plays",[1]Kickstarter!$F$2:$F$4115,"failed",[1]Kickstarter!$D$2:$D$4115,"&gt;=40000", [1]Kickstarter!$D$2:$D$4115,"&lt;=44999")</f>
        <v>1</v>
      </c>
      <c r="D11" s="5">
        <f>COUNTIFS([1]Kickstarter!$R$2:$R$4115,"plays",[1]Kickstarter!$F$2:$F$4115,"live",[1]Kickstarter!$D$2:$D$4115,"&gt;=40000", [1]Kickstarter!$D$2:$D$4115,"&lt;=44999", [1]Kickstarter!$V$2:$V$4115, "funded")</f>
        <v>0</v>
      </c>
      <c r="E11" s="1">
        <f>COUNTIFS([1]Kickstarter!$R$2:$R$4115,"plays",[1]Kickstarter!$F$2:$F$4115,"live",[1]Kickstarter!$D$2:$D$4115,"&gt;=40000", [1]Kickstarter!$D$2:$D$4115,"&lt;=44999", [1]Kickstarter!$V$2:$V$4115, "underfunded")</f>
        <v>0</v>
      </c>
      <c r="F11" s="1">
        <f>COUNTIFS([1]Kickstarter!$R$2:$R$4115,"plays",[1]Kickstarter!$F$2:$F$4115,"canceled",[1]Kickstarter!$D$2:$D$4115,"&gt;=40000", [1]Kickstarter!$D$2:$D$4115,"&lt;=44999")</f>
        <v>0</v>
      </c>
      <c r="G11" s="1">
        <f t="shared" si="0"/>
        <v>3</v>
      </c>
      <c r="H11" s="1">
        <f t="shared" si="1"/>
        <v>3</v>
      </c>
      <c r="I11" s="1">
        <f>COUNTIFS([1]Kickstarter!$R$2:$R$4115,"plays",[1]Kickstarter!$D$2:$D$4115,"&gt;=40000", [1]Kickstarter!$D$2:$D$4115,"&lt;=44999")</f>
        <v>3</v>
      </c>
      <c r="J11" s="4">
        <f t="shared" si="2"/>
        <v>0.66666666666666663</v>
      </c>
      <c r="K11" s="3">
        <f t="shared" si="3"/>
        <v>0.33333333333333331</v>
      </c>
      <c r="L11" s="1">
        <f t="shared" si="4"/>
        <v>0</v>
      </c>
    </row>
    <row r="12" spans="1:14" ht="16">
      <c r="A12" s="1" t="s">
        <v>5</v>
      </c>
      <c r="B12" s="1">
        <f>COUNTIFS([1]Kickstarter!$R$2:$R$4115,"plays",[1]Kickstarter!$F$2:$F$4115,"successful",[1]Kickstarter!$D$2:$D$4115,"&gt;=45000", [1]Kickstarter!$D$2:$D$4115,"&lt;=49999")</f>
        <v>0</v>
      </c>
      <c r="C12" s="1">
        <f>COUNTIFS([1]Kickstarter!$R$2:$R$4115,"plays",[1]Kickstarter!$F$2:$F$4115,"failed",[1]Kickstarter!$D$2:$D$4115,"&gt;=45000", [1]Kickstarter!$D$2:$D$4115,"&lt;=49999")</f>
        <v>1</v>
      </c>
      <c r="D12" s="5">
        <f>COUNTIFS([1]Kickstarter!$R$2:$R$4115,"plays",[1]Kickstarter!$F$2:$F$4115,"live",[1]Kickstarter!$D$2:$D$4115,"&gt;=45000", [1]Kickstarter!$D$2:$D$4115,"&lt;=49999", [1]Kickstarter!$V$2:$V$4115, "funded")</f>
        <v>0</v>
      </c>
      <c r="E12" s="1">
        <f>COUNTIFS([1]Kickstarter!$R$2:$R$4115,"plays",[1]Kickstarter!$F$2:$F$4115,"live",[1]Kickstarter!$D$2:$D$4115,"&gt;=45000", [1]Kickstarter!$D$2:$D$4115,"&lt;=49999", [1]Kickstarter!$V$2:$V$4115, "underfunded")</f>
        <v>0</v>
      </c>
      <c r="F12" s="1">
        <f>COUNTIFS([1]Kickstarter!$R$2:$R$4115,"plays",[1]Kickstarter!$F$2:$F$4115,"canceled",[1]Kickstarter!$D$2:$D$4115,"&gt;=45000", [1]Kickstarter!$D$2:$D$4115,"&lt;=49999")</f>
        <v>0</v>
      </c>
      <c r="G12" s="1">
        <f t="shared" si="0"/>
        <v>1</v>
      </c>
      <c r="H12" s="1">
        <f t="shared" si="1"/>
        <v>1</v>
      </c>
      <c r="I12" s="1">
        <f>COUNTIFS([1]Kickstarter!$R$2:$R$4115,"plays",[1]Kickstarter!$D$2:$D$4115,"&gt;=45000", [1]Kickstarter!$D$2:$D$4115,"&lt;=49999")</f>
        <v>1</v>
      </c>
      <c r="J12" s="4">
        <f t="shared" si="2"/>
        <v>0</v>
      </c>
      <c r="K12" s="3">
        <f t="shared" si="3"/>
        <v>1</v>
      </c>
      <c r="L12" s="1">
        <f t="shared" si="4"/>
        <v>0</v>
      </c>
    </row>
    <row r="13" spans="1:14" ht="16">
      <c r="A13" s="1" t="s">
        <v>4</v>
      </c>
      <c r="B13" s="1">
        <f>COUNTIFS([1]Kickstarter!$R$2:$R$4115,"plays",[1]Kickstarter!$F$2:$F$4115,"successful",[1]Kickstarter!$D$2:$D$4115,"&gt;=50000")</f>
        <v>2</v>
      </c>
      <c r="C13" s="1">
        <f>COUNTIFS([1]Kickstarter!$R$2:$R$4115,"plays",[1]Kickstarter!$F$2:$F$4115,"failed",[1]Kickstarter!$D$2:$D$4115,"&gt;=50000")</f>
        <v>14</v>
      </c>
      <c r="D13" s="5">
        <f>COUNTIFS([1]Kickstarter!$R$2:$R$4115,"plays",[1]Kickstarter!$F$2:$F$4115,"live",[1]Kickstarter!$D$2:$D$4115,"&gt;=50000", [1]Kickstarter!$V$2:$V$4115, "funded")</f>
        <v>0</v>
      </c>
      <c r="E13" s="1">
        <f>COUNTIFS([1]Kickstarter!$R$2:$R$4115,"plays",[1]Kickstarter!$F$2:$F$4115,"live",[1]Kickstarter!$D$2:$D$4115,"&gt;=50000", [1]Kickstarter!$V$2:$V$4115, "underfunded")</f>
        <v>2</v>
      </c>
      <c r="F13" s="1">
        <f>COUNTIFS([1]Kickstarter!$R$2:$R$4115,"plays",[1]Kickstarter!$F$2:$F$4115,"canceled",[1]Kickstarter!$D$2:$D$4115,"&gt;=50000")</f>
        <v>0</v>
      </c>
      <c r="G13" s="1">
        <f t="shared" si="0"/>
        <v>16</v>
      </c>
      <c r="H13" s="1">
        <f t="shared" si="1"/>
        <v>18</v>
      </c>
      <c r="I13" s="1">
        <f>COUNTIFS([1]Kickstarter!$R$2:$R$4115,"plays",[1]Kickstarter!$D$2:$D$4115,"&gt;=50000")</f>
        <v>18</v>
      </c>
      <c r="J13" s="4">
        <f t="shared" si="2"/>
        <v>0.1111111111111111</v>
      </c>
      <c r="K13" s="3">
        <f t="shared" si="3"/>
        <v>0.88888888888888884</v>
      </c>
      <c r="L13" s="1">
        <f t="shared" si="4"/>
        <v>0</v>
      </c>
    </row>
    <row r="15" spans="1:14" ht="64" customHeight="1">
      <c r="D15" s="40" t="s">
        <v>3</v>
      </c>
      <c r="E15" s="40"/>
      <c r="H15" s="2" t="s">
        <v>2</v>
      </c>
      <c r="I15" s="2" t="s">
        <v>1</v>
      </c>
    </row>
    <row r="16" spans="1:14" ht="21">
      <c r="D16" s="40"/>
      <c r="E16" s="40"/>
      <c r="H16" s="42" t="s">
        <v>0</v>
      </c>
      <c r="I16" s="43"/>
      <c r="M16" s="25"/>
      <c r="N16" s="26"/>
    </row>
    <row r="17" spans="2:13" ht="65">
      <c r="B17" s="27" t="s">
        <v>45</v>
      </c>
      <c r="C17" s="24">
        <f>(1020-46)/1020</f>
        <v>0.95490196078431377</v>
      </c>
      <c r="M17" s="10"/>
    </row>
    <row r="18" spans="2:13">
      <c r="B18" s="44" t="s">
        <v>42</v>
      </c>
      <c r="C18" s="45"/>
      <c r="D18" s="45"/>
      <c r="E18" s="45"/>
      <c r="F18" s="45"/>
      <c r="G18" s="46"/>
    </row>
    <row r="19" spans="2:13" ht="21">
      <c r="B19" s="47" t="s">
        <v>43</v>
      </c>
      <c r="C19" s="48"/>
      <c r="D19" s="48"/>
      <c r="E19" s="48"/>
      <c r="F19" s="48"/>
      <c r="G19" s="49"/>
      <c r="I19" s="25"/>
      <c r="J19" s="26"/>
    </row>
    <row r="20" spans="2:13">
      <c r="B20" s="47"/>
      <c r="C20" s="48"/>
      <c r="D20" s="48"/>
      <c r="E20" s="48"/>
      <c r="F20" s="48"/>
      <c r="G20" s="49"/>
      <c r="J20" s="14"/>
      <c r="K20" s="14"/>
    </row>
    <row r="21" spans="2:13">
      <c r="B21" s="47"/>
      <c r="C21" s="48"/>
      <c r="D21" s="48"/>
      <c r="E21" s="48"/>
      <c r="F21" s="48"/>
      <c r="G21" s="49"/>
      <c r="I21" s="14"/>
      <c r="J21" s="14"/>
    </row>
    <row r="22" spans="2:13">
      <c r="B22" s="50"/>
      <c r="C22" s="51"/>
      <c r="D22" s="51"/>
      <c r="E22" s="51"/>
      <c r="F22" s="51"/>
      <c r="G22" s="52"/>
    </row>
    <row r="23" spans="2:13">
      <c r="B23" s="28" t="s">
        <v>44</v>
      </c>
      <c r="C23" s="29"/>
      <c r="D23" s="29"/>
      <c r="E23" s="29"/>
      <c r="F23" s="29"/>
      <c r="G23" s="30"/>
    </row>
    <row r="24" spans="2:13">
      <c r="B24" s="31"/>
      <c r="C24" s="32"/>
      <c r="D24" s="32"/>
      <c r="E24" s="32"/>
      <c r="F24" s="32"/>
      <c r="G24" s="33"/>
    </row>
    <row r="25" spans="2:13">
      <c r="B25" s="31"/>
      <c r="C25" s="32"/>
      <c r="D25" s="32"/>
      <c r="E25" s="32"/>
      <c r="F25" s="32"/>
      <c r="G25" s="33"/>
    </row>
    <row r="26" spans="2:13">
      <c r="B26" s="34"/>
      <c r="C26" s="35"/>
      <c r="D26" s="35"/>
      <c r="E26" s="35"/>
      <c r="F26" s="35"/>
      <c r="G26" s="36"/>
      <c r="J26" s="14"/>
    </row>
    <row r="27" spans="2:13" ht="15" customHeight="1">
      <c r="B27" s="53" t="s">
        <v>46</v>
      </c>
      <c r="C27" s="37"/>
      <c r="D27" s="37"/>
      <c r="E27" s="37"/>
      <c r="F27" s="37"/>
      <c r="G27" s="54"/>
    </row>
    <row r="28" spans="2:13">
      <c r="B28" s="55"/>
      <c r="C28" s="56"/>
      <c r="D28" s="56"/>
      <c r="E28" s="56"/>
      <c r="F28" s="56"/>
      <c r="G28" s="57"/>
    </row>
    <row r="29" spans="2:13" ht="15" customHeight="1">
      <c r="B29" s="58"/>
      <c r="C29" s="59"/>
      <c r="D29" s="59"/>
      <c r="E29" s="59"/>
      <c r="F29" s="59"/>
      <c r="G29" s="60"/>
    </row>
  </sheetData>
  <mergeCells count="6">
    <mergeCell ref="B23:G26"/>
    <mergeCell ref="B27:G29"/>
    <mergeCell ref="D15:E16"/>
    <mergeCell ref="H16:I16"/>
    <mergeCell ref="B18:G18"/>
    <mergeCell ref="B19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 Based on Launch Date</vt:lpstr>
      <vt:lpstr>Outcome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2019-11-17T20:24:44Z</dcterms:created>
  <dcterms:modified xsi:type="dcterms:W3CDTF">2019-11-25T07:33:24Z</dcterms:modified>
</cp:coreProperties>
</file>