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filterPrivacy="1" codeName="ThisWorkbook" defaultThemeVersion="124226"/>
  <bookViews>
    <workbookView xWindow="240" yWindow="105" windowWidth="14805" windowHeight="8010" xr2:uid="{00000000-000D-0000-FFFF-FFFF00000000}"/>
  </bookViews>
  <sheets>
    <sheet name="Homework" sheetId="2" r:id="rId1"/>
    <sheet name="Basel I" sheetId="3" r:id="rId2"/>
    <sheet name="Basel II" sheetId="4" r:id="rId3"/>
    <sheet name="Basel 2.5" sheetId="6" r:id="rId4"/>
    <sheet name="Basel III" sheetId="5" r:id="rId5"/>
  </sheets>
  <calcPr calcId="171027"/>
  <fileRecoveryPr autoRecover="0"/>
</workbook>
</file>

<file path=xl/calcChain.xml><?xml version="1.0" encoding="utf-8"?>
<calcChain xmlns="http://schemas.openxmlformats.org/spreadsheetml/2006/main">
  <c r="G51" i="2" l="1"/>
  <c r="F50" i="2"/>
  <c r="E37" i="2"/>
  <c r="D37" i="2"/>
  <c r="C37" i="2"/>
  <c r="E36" i="2"/>
  <c r="D36" i="2"/>
  <c r="E35" i="2"/>
  <c r="D35" i="2"/>
  <c r="D34" i="2"/>
  <c r="E34" i="2"/>
  <c r="T21" i="2" l="1"/>
  <c r="T19" i="2"/>
  <c r="T20" i="2"/>
  <c r="T18" i="2"/>
  <c r="H21" i="2"/>
  <c r="H20" i="2"/>
  <c r="H19" i="2"/>
  <c r="C21" i="2"/>
  <c r="D21" i="2"/>
  <c r="E21" i="2"/>
  <c r="F21" i="2"/>
  <c r="G21" i="2"/>
  <c r="G19" i="2"/>
  <c r="G20" i="2"/>
  <c r="F20" i="2"/>
  <c r="F19" i="2"/>
  <c r="E20" i="2"/>
  <c r="E19" i="2"/>
  <c r="D20" i="2"/>
  <c r="D19" i="2"/>
  <c r="C20" i="2"/>
  <c r="C19" i="2"/>
  <c r="P33" i="4" l="1"/>
  <c r="P30" i="4"/>
  <c r="P8" i="4"/>
  <c r="H18" i="2"/>
  <c r="G18" i="2"/>
  <c r="F18" i="2"/>
  <c r="E18" i="2"/>
  <c r="D18" i="2"/>
  <c r="C18" i="2"/>
  <c r="D6" i="2"/>
  <c r="N8" i="2"/>
  <c r="I18" i="2" s="1"/>
  <c r="K18" i="2" s="1"/>
  <c r="D11" i="2"/>
  <c r="N6" i="3"/>
  <c r="E6" i="2"/>
  <c r="E5" i="2"/>
  <c r="E4" i="2"/>
  <c r="E3" i="2"/>
  <c r="C6" i="2"/>
  <c r="C13" i="2"/>
  <c r="L18" i="2" l="1"/>
  <c r="M18" i="2" s="1"/>
  <c r="Q18" i="2"/>
  <c r="P31" i="4"/>
  <c r="P36" i="4" s="1"/>
  <c r="P40" i="4" s="1"/>
  <c r="U7" i="5"/>
  <c r="U8" i="5" s="1"/>
  <c r="J21" i="2" s="1"/>
  <c r="P9" i="4"/>
  <c r="P10" i="4" s="1"/>
  <c r="G40" i="5"/>
  <c r="C13" i="6" l="1"/>
  <c r="C15" i="6" s="1"/>
  <c r="N19" i="2"/>
  <c r="O19" i="2" s="1"/>
  <c r="P19" i="2" s="1"/>
  <c r="I19" i="2"/>
  <c r="K19" i="2" s="1"/>
  <c r="I21" i="2"/>
  <c r="K21" i="2" s="1"/>
  <c r="I20" i="2"/>
  <c r="K20" i="2" s="1"/>
  <c r="R18" i="2"/>
  <c r="S18" i="2" s="1"/>
  <c r="V18" i="2"/>
  <c r="U18" i="2"/>
  <c r="L21" i="2" l="1"/>
  <c r="M21" i="2" s="1"/>
  <c r="L19" i="2"/>
  <c r="M19" i="2" s="1"/>
  <c r="Q19" i="2"/>
  <c r="L20" i="2"/>
  <c r="M20" i="2" s="1"/>
  <c r="N21" i="2"/>
  <c r="O21" i="2" s="1"/>
  <c r="P21" i="2" s="1"/>
  <c r="N20" i="2"/>
  <c r="O20" i="2" s="1"/>
  <c r="P20" i="2" s="1"/>
  <c r="Q20" i="2" l="1"/>
  <c r="U20" i="2" s="1"/>
  <c r="U19" i="2"/>
  <c r="V19" i="2"/>
  <c r="R19" i="2"/>
  <c r="S19" i="2" s="1"/>
  <c r="R20" i="2"/>
  <c r="S20" i="2" s="1"/>
  <c r="V20" i="2"/>
  <c r="Q21" i="2"/>
  <c r="V21" i="2" l="1"/>
  <c r="U21" i="2"/>
  <c r="R21" i="2"/>
  <c r="S21" i="2" s="1"/>
</calcChain>
</file>

<file path=xl/sharedStrings.xml><?xml version="1.0" encoding="utf-8"?>
<sst xmlns="http://schemas.openxmlformats.org/spreadsheetml/2006/main" count="184" uniqueCount="128">
  <si>
    <t>Loans</t>
  </si>
  <si>
    <t>Treasury Bond</t>
  </si>
  <si>
    <t>Leverage Ratio</t>
  </si>
  <si>
    <t>Total Assets</t>
  </si>
  <si>
    <t>Total RWA</t>
  </si>
  <si>
    <t>Tier 1 Capital Ratio</t>
  </si>
  <si>
    <t>Common Stock</t>
  </si>
  <si>
    <t>Preferred Stock</t>
  </si>
  <si>
    <t>Deposits and Other Funding</t>
  </si>
  <si>
    <t>Maturity</t>
  </si>
  <si>
    <t>Duration</t>
  </si>
  <si>
    <t>External Rating</t>
  </si>
  <si>
    <t>BBB</t>
  </si>
  <si>
    <t>BIII Weights by CCR Ratings</t>
  </si>
  <si>
    <t>Counterparty Credit Risk</t>
  </si>
  <si>
    <t>Original Exposure Method</t>
  </si>
  <si>
    <t>*risk weights</t>
  </si>
  <si>
    <t>Current Exposure Method</t>
  </si>
  <si>
    <t>Interest Rate Swap</t>
  </si>
  <si>
    <t>*risk weights for interest rate contracts</t>
  </si>
  <si>
    <t>EAD</t>
  </si>
  <si>
    <r>
      <t>W</t>
    </r>
    <r>
      <rPr>
        <vertAlign val="subscript"/>
        <sz val="11"/>
        <color theme="1"/>
        <rFont val="Calibri"/>
        <family val="2"/>
        <scheme val="minor"/>
      </rPr>
      <t>i</t>
    </r>
  </si>
  <si>
    <t>Discount Factor</t>
  </si>
  <si>
    <r>
      <t>M</t>
    </r>
    <r>
      <rPr>
        <vertAlign val="subscript"/>
        <sz val="11"/>
        <color theme="1"/>
        <rFont val="Calibri"/>
        <family val="2"/>
        <scheme val="minor"/>
      </rPr>
      <t>i</t>
    </r>
  </si>
  <si>
    <t>h</t>
  </si>
  <si>
    <t>* hedge reference in the formula is not applicable here</t>
  </si>
  <si>
    <t>CCR CVA RWA = 12.5 * K</t>
  </si>
  <si>
    <t>Credit weight by Counterparty Ratings</t>
  </si>
  <si>
    <t>CCR RWA</t>
  </si>
  <si>
    <t>= EAD * Credit Assesment Weight</t>
  </si>
  <si>
    <t>'= Notional Amount * Risk Weight</t>
  </si>
  <si>
    <t>Std. Dev of interest rate change</t>
  </si>
  <si>
    <t>Balance Sheet:</t>
  </si>
  <si>
    <t>Corporate Bond</t>
  </si>
  <si>
    <t>Total Liabilities and Equity</t>
  </si>
  <si>
    <t>Counterparty Credit Risk RWA</t>
  </si>
  <si>
    <t>Market Risk RWA</t>
  </si>
  <si>
    <t>Treasury Bonds</t>
  </si>
  <si>
    <t>Corporate Bonds</t>
  </si>
  <si>
    <t>Total Credit RWA</t>
  </si>
  <si>
    <t>Total CCR RWA</t>
  </si>
  <si>
    <t>Eff. CCR Risk Weight</t>
  </si>
  <si>
    <t>Swap Hedge Market RWA</t>
  </si>
  <si>
    <t>Eff. Mkt Risk Weight</t>
  </si>
  <si>
    <t>Total   RWA</t>
  </si>
  <si>
    <t>Common Equity Tier 1 Ratio</t>
  </si>
  <si>
    <t>Capital Ratio</t>
  </si>
  <si>
    <t>DV01</t>
  </si>
  <si>
    <t>=Notional*Duration</t>
  </si>
  <si>
    <t>10 basis point</t>
  </si>
  <si>
    <t>Eff. Credit Risk Weight</t>
  </si>
  <si>
    <t>Implied Loss   Rate</t>
  </si>
  <si>
    <t>Eff. Total Risk Weight</t>
  </si>
  <si>
    <t>2) Write down your observations about leverage ratio, risk weighted assets, risk weights and loss rates and provide your explanations from the Basel regulation perspective.</t>
  </si>
  <si>
    <t>1) Fill in the cells with the RWA calculations based on the examples shown in the class (using the Standardized Approach):</t>
  </si>
  <si>
    <t>= 1</t>
  </si>
  <si>
    <t>one year risk horizon</t>
  </si>
  <si>
    <r>
      <t xml:space="preserve">M </t>
    </r>
    <r>
      <rPr>
        <sz val="8"/>
        <color theme="1"/>
        <rFont val="Calibri"/>
        <family val="2"/>
        <scheme val="minor"/>
      </rPr>
      <t>hedge</t>
    </r>
  </si>
  <si>
    <r>
      <t>EAD</t>
    </r>
    <r>
      <rPr>
        <sz val="8"/>
        <color theme="1"/>
        <rFont val="Calibri"/>
        <family val="2"/>
        <scheme val="minor"/>
      </rPr>
      <t xml:space="preserve"> total</t>
    </r>
  </si>
  <si>
    <t>*conversion factor for interest rate contracts</t>
  </si>
  <si>
    <t>= Notional Amount * Conversion factor * Discount Factor</t>
  </si>
  <si>
    <t>Notional</t>
  </si>
  <si>
    <r>
      <t xml:space="preserve">M </t>
    </r>
    <r>
      <rPr>
        <sz val="8"/>
        <color theme="1"/>
        <rFont val="Calibri"/>
        <family val="2"/>
        <scheme val="minor"/>
      </rPr>
      <t>ind</t>
    </r>
  </si>
  <si>
    <r>
      <t xml:space="preserve">B </t>
    </r>
    <r>
      <rPr>
        <sz val="8"/>
        <color theme="1"/>
        <rFont val="Calibri"/>
        <family val="2"/>
        <scheme val="minor"/>
      </rPr>
      <t>ind</t>
    </r>
  </si>
  <si>
    <r>
      <t xml:space="preserve">B </t>
    </r>
    <r>
      <rPr>
        <sz val="8"/>
        <color theme="1"/>
        <rFont val="Calibri"/>
        <family val="2"/>
        <scheme val="minor"/>
      </rPr>
      <t>i</t>
    </r>
  </si>
  <si>
    <t>i</t>
  </si>
  <si>
    <t>*one transaction is appilcable here</t>
  </si>
  <si>
    <t>Credit Risk RWA (under Standardized Approach)</t>
  </si>
  <si>
    <t>Swap Hedge Default Risk (CEM)</t>
  </si>
  <si>
    <t>Swap hedge CVA (Simple)</t>
  </si>
  <si>
    <t>Consider A Naïve Bank Balance Sheet As Below:</t>
  </si>
  <si>
    <t>= Counterparty Weight by Rating</t>
  </si>
  <si>
    <r>
      <t>= (1-exp(-0.05*M</t>
    </r>
    <r>
      <rPr>
        <vertAlign val="subscript"/>
        <sz val="11"/>
        <color theme="1"/>
        <rFont val="Calibri"/>
        <family val="2"/>
        <scheme val="minor"/>
      </rPr>
      <t>i</t>
    </r>
    <r>
      <rPr>
        <sz val="11"/>
        <color theme="1"/>
        <rFont val="Calibri"/>
        <family val="2"/>
        <scheme val="minor"/>
      </rPr>
      <t>))/(0.05*M</t>
    </r>
    <r>
      <rPr>
        <vertAlign val="subscript"/>
        <sz val="11"/>
        <color theme="1"/>
        <rFont val="Calibri"/>
        <family val="2"/>
        <scheme val="minor"/>
      </rPr>
      <t>i</t>
    </r>
    <r>
      <rPr>
        <sz val="11"/>
        <color theme="1"/>
        <rFont val="Calibri"/>
        <family val="2"/>
        <scheme val="minor"/>
      </rPr>
      <t>)</t>
    </r>
  </si>
  <si>
    <t>= Maturity of Contract</t>
  </si>
  <si>
    <t>= 0</t>
  </si>
  <si>
    <t>Basel III Counterparty Credit Risk CVA RWA (CCR CVA RWA)</t>
  </si>
  <si>
    <t>Notional swap hedge to C-bond with 7-year maturity and $0 current market value; assuming with counterpaty of BBB rating and no collateral posted to offset counterparty credit risk;</t>
  </si>
  <si>
    <t>7 years</t>
  </si>
  <si>
    <t>0.00065</t>
  </si>
  <si>
    <t>per basis point (often called 6.5yr)</t>
  </si>
  <si>
    <t>Basel I</t>
  </si>
  <si>
    <t>Basel II</t>
  </si>
  <si>
    <t>Basel II.5</t>
  </si>
  <si>
    <t>Off Balance Sheet Swap Hedges (Trading Book)</t>
  </si>
  <si>
    <t>weights</t>
  </si>
  <si>
    <t>RWA</t>
  </si>
  <si>
    <t>effective weight of RWA</t>
  </si>
  <si>
    <t>20% of chance of losing the money you lend out</t>
  </si>
  <si>
    <t>Swap maturity</t>
  </si>
  <si>
    <t>years</t>
  </si>
  <si>
    <t>Conversion factor</t>
  </si>
  <si>
    <t>Basel 1 Total Capital</t>
  </si>
  <si>
    <t>Basel 1 Conversion factor</t>
  </si>
  <si>
    <t xml:space="preserve">Swap notional: </t>
  </si>
  <si>
    <t>Market Risk</t>
  </si>
  <si>
    <t>1 day to 10 days</t>
  </si>
  <si>
    <t xml:space="preserve">Swap notional </t>
  </si>
  <si>
    <t>Gaussian factor</t>
  </si>
  <si>
    <t>Std. Dev</t>
  </si>
  <si>
    <t>10-day VaR</t>
  </si>
  <si>
    <t>MR multiplier</t>
  </si>
  <si>
    <t>Market Risk RWA under Basel 2</t>
  </si>
  <si>
    <t>Multiplier</t>
  </si>
  <si>
    <t xml:space="preserve">Market Risk RWA under Basel 2.5 </t>
  </si>
  <si>
    <t>K</t>
  </si>
  <si>
    <t>CCR CVA RWA</t>
  </si>
  <si>
    <t>Basel III</t>
  </si>
  <si>
    <t xml:space="preserve">Leverage ratio which is calculated to be the ratio of equity/total assets is constant across Base I, II, II.5, III. We expect the latest regulation to shift focus on requirements on leverage ratio. Hence it will become a more and more important capital ratio. </t>
  </si>
  <si>
    <t xml:space="preserve">Total RWA has been increasing across the advancement of the Basel framework. Basel II introduced market risk to calculate RWA. Basel 2.5 increased the scaling factor of the market risk in calculating RWA.  Basel III introduced CVA in calculating RWA. </t>
  </si>
  <si>
    <t>Effective risk weights for credit risk stay constant across the board. CCR risk weights decreased and then increased. Market risk weight enhanced significantly since Basel 2.5. Total Effective risk weight went from 81% to 152%.</t>
  </si>
  <si>
    <t xml:space="preserve">Implied loss rates increased across the board. </t>
  </si>
  <si>
    <t>The Basel regulation has become more strict in terms of calculating RWA. The Basel regulation continues to include new type of risk and impose higher scaling factors to calculate RWA. This in terms translated to lower common equity tier 1 ratio as well as tier 1 capital ratio from 18.61% dropping all the way to 9.85%.</t>
  </si>
  <si>
    <t>Homework 2 Other Questions</t>
  </si>
  <si>
    <t>Problem 2</t>
  </si>
  <si>
    <t>A</t>
  </si>
  <si>
    <t xml:space="preserve">The VaR of A when scaled down to 1 day VaR doesn't conform with the others. </t>
  </si>
  <si>
    <t>Problem 3</t>
  </si>
  <si>
    <t>Problem 4</t>
  </si>
  <si>
    <t>B, C, D have debts in them, hence not tier 1 capital.</t>
  </si>
  <si>
    <t>B</t>
  </si>
  <si>
    <t>Goodwill should de subtracted from tier 1 capital (common stock 600000000)</t>
  </si>
  <si>
    <t>Goodwill is not a value the bank can rely on.</t>
  </si>
  <si>
    <t>The other two are tier 2 capital items.</t>
  </si>
  <si>
    <t>Problem 5</t>
  </si>
  <si>
    <t>Problem 6</t>
  </si>
  <si>
    <t>Basel II also addresses operational risk along with credit risk and market risk.</t>
  </si>
  <si>
    <t>Under Basel 1, loan has 100% risk weight, RWA=</t>
  </si>
  <si>
    <t xml:space="preserve">Capital credit risk charge: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</si>
</sst>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44" formatCode="_(&quot;$&quot;* #,##0.00_);_(&quot;$&quot;* \(#,##0.00\);_(&quot;$&quot;* &quot;-&quot;??_);_(@_)"/>
    <numFmt numFmtId="43" formatCode="_(* #,##0.00_);_(* \(#,##0.00\);_(* &quot;-&quot;??_);_(@_)"/>
    <numFmt numFmtId="164" formatCode="0.0%"/>
    <numFmt numFmtId="165" formatCode="&quot;$&quot;#,##0"/>
    <numFmt numFmtId="166" formatCode="_(&quot;$&quot;* #,##0_);_(&quot;$&quot;* \(#,##0\);_(&quot;$&quot;* &quot;-&quot;??_);_(@_)"/>
    <numFmt numFmtId="167" formatCode="_(&quot;$&quot;* #,##0.0000_);_(&quot;$&quot;* \(#,##0.0000\);_(&quot;$&quot;* &quot;-&quot;??_);_(@_)"/>
    <numFmt numFmtId="168" formatCode="_(&quot;$&quot;* #,##0.00000_);_(&quot;$&quot;* \(#,##0.00000\);_(&quot;$&quot;* &quot;-&quot;??_);_(@_)"/>
    <numFmt numFmtId="169" formatCode="_(* #,##0_);_(* \(#,##0\);_(* &quot;-&quot;??_);_(@_)"/>
    <numFmt numFmtId="170" formatCode="0.000%"/>
    <numFmt numFmtId="173" formatCode="_([$$-409]* #,##0.00_);_([$$-409]* \(#,##0.00\);_([$$-409]* &quot;-&quot;??_);_(@_)"/>
  </numFmts>
  <fonts count="20" x14ac:knownFonts="1">
    <font>
      <sz val="11"/>
      <color theme="1"/>
      <name val="Calibri"/>
      <family val="2"/>
      <scheme val="minor"/>
    </font>
    <font>
      <sz val="11"/>
      <color rgb="FF0070C0"/>
      <name val="Calibri"/>
      <family val="2"/>
      <scheme val="minor"/>
    </font>
    <font>
      <sz val="11"/>
      <color theme="1"/>
      <name val="Calibri"/>
      <family val="2"/>
      <scheme val="minor"/>
    </font>
    <font>
      <sz val="11"/>
      <color rgb="FF00B0F0"/>
      <name val="Calibri"/>
      <family val="2"/>
      <scheme val="minor"/>
    </font>
    <font>
      <i/>
      <u/>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b/>
      <i/>
      <sz val="11"/>
      <color theme="1"/>
      <name val="Calibri"/>
      <family val="2"/>
      <scheme val="minor"/>
    </font>
    <font>
      <vertAlign val="subscript"/>
      <sz val="11"/>
      <color theme="1"/>
      <name val="Calibri"/>
      <family val="2"/>
      <scheme val="minor"/>
    </font>
    <font>
      <b/>
      <u/>
      <sz val="14"/>
      <color theme="1"/>
      <name val="Calibri"/>
      <family val="2"/>
      <scheme val="minor"/>
    </font>
    <font>
      <b/>
      <sz val="11"/>
      <color rgb="FFFF0000"/>
      <name val="Calibri"/>
      <family val="2"/>
      <scheme val="minor"/>
    </font>
    <font>
      <b/>
      <sz val="14"/>
      <color rgb="FFFF0000"/>
      <name val="Calibri"/>
      <family val="2"/>
      <scheme val="minor"/>
    </font>
    <font>
      <b/>
      <sz val="18"/>
      <color rgb="FFFF0000"/>
      <name val="Calibri"/>
      <family val="2"/>
      <scheme val="minor"/>
    </font>
    <font>
      <sz val="8"/>
      <color theme="1"/>
      <name val="Calibri"/>
      <family val="2"/>
      <scheme val="minor"/>
    </font>
    <font>
      <b/>
      <sz val="14"/>
      <color theme="1"/>
      <name val="Calibri"/>
      <family val="2"/>
      <scheme val="minor"/>
    </font>
    <font>
      <b/>
      <i/>
      <sz val="12"/>
      <color theme="1"/>
      <name val="Calibri"/>
      <family val="2"/>
      <scheme val="minor"/>
    </font>
    <font>
      <sz val="11"/>
      <color rgb="FFFF0000"/>
      <name val="Calibri"/>
      <family val="2"/>
      <scheme val="minor"/>
    </font>
    <font>
      <u/>
      <sz val="11"/>
      <color theme="1"/>
      <name val="Calibri"/>
      <family val="2"/>
      <scheme val="minor"/>
    </font>
    <font>
      <u/>
      <sz val="11"/>
      <color rgb="FF0070C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9"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cellStyleXfs>
  <cellXfs count="107">
    <xf numFmtId="0" fontId="0" fillId="0" borderId="0" xfId="0"/>
    <xf numFmtId="0" fontId="0" fillId="0" borderId="0" xfId="0" applyAlignment="1">
      <alignment wrapText="1"/>
    </xf>
    <xf numFmtId="0" fontId="0" fillId="0" borderId="0" xfId="0" applyAlignment="1">
      <alignment horizontal="center"/>
    </xf>
    <xf numFmtId="0" fontId="0" fillId="0" borderId="2" xfId="0" applyBorder="1"/>
    <xf numFmtId="0" fontId="0" fillId="0" borderId="2" xfId="0" applyBorder="1" applyAlignment="1">
      <alignment wrapText="1"/>
    </xf>
    <xf numFmtId="0" fontId="0" fillId="0" borderId="7" xfId="0" applyBorder="1"/>
    <xf numFmtId="0" fontId="1" fillId="0" borderId="0" xfId="0" applyFont="1" applyAlignment="1">
      <alignment horizontal="center"/>
    </xf>
    <xf numFmtId="0" fontId="0" fillId="0" borderId="0" xfId="0" applyFill="1"/>
    <xf numFmtId="0" fontId="0" fillId="0" borderId="0" xfId="0" applyFill="1" applyAlignment="1">
      <alignment horizontal="left"/>
    </xf>
    <xf numFmtId="0" fontId="0" fillId="2" borderId="0" xfId="0" applyFill="1" applyAlignment="1">
      <alignment horizontal="center"/>
    </xf>
    <xf numFmtId="0" fontId="10" fillId="0" borderId="0" xfId="0" applyFont="1"/>
    <xf numFmtId="44" fontId="0" fillId="0" borderId="0" xfId="2" applyFont="1" applyAlignment="1">
      <alignment horizontal="center"/>
    </xf>
    <xf numFmtId="166" fontId="0" fillId="0" borderId="0" xfId="2" applyNumberFormat="1" applyFont="1" applyAlignment="1">
      <alignment horizontal="center"/>
    </xf>
    <xf numFmtId="0" fontId="0" fillId="0" borderId="1" xfId="0" applyBorder="1"/>
    <xf numFmtId="0" fontId="0" fillId="0" borderId="0" xfId="0" applyFill="1" applyBorder="1"/>
    <xf numFmtId="166" fontId="0" fillId="0" borderId="0" xfId="2" applyNumberFormat="1" applyFont="1" applyBorder="1" applyAlignment="1">
      <alignment horizontal="center"/>
    </xf>
    <xf numFmtId="9" fontId="1" fillId="0" borderId="1" xfId="1" applyFont="1" applyBorder="1" applyAlignment="1">
      <alignment horizontal="center"/>
    </xf>
    <xf numFmtId="0" fontId="0" fillId="0" borderId="0" xfId="0" applyBorder="1" applyAlignment="1">
      <alignment horizontal="center" vertical="center" wrapText="1"/>
    </xf>
    <xf numFmtId="6" fontId="0" fillId="0" borderId="0" xfId="0" applyNumberFormat="1" applyBorder="1" applyAlignment="1">
      <alignment horizontal="center" vertical="center" wrapText="1"/>
    </xf>
    <xf numFmtId="0" fontId="0" fillId="0" borderId="9" xfId="0" applyBorder="1" applyAlignment="1">
      <alignment horizontal="center" vertical="center" wrapText="1"/>
    </xf>
    <xf numFmtId="6" fontId="0" fillId="0" borderId="6" xfId="0" applyNumberFormat="1" applyBorder="1" applyAlignment="1">
      <alignment horizontal="center" vertical="center" wrapText="1"/>
    </xf>
    <xf numFmtId="0" fontId="0" fillId="0" borderId="8" xfId="0" applyBorder="1" applyAlignment="1">
      <alignment horizontal="center" vertical="center" wrapText="1"/>
    </xf>
    <xf numFmtId="166" fontId="1" fillId="0" borderId="1" xfId="2" applyNumberFormat="1" applyFont="1" applyBorder="1" applyAlignment="1">
      <alignment horizontal="center"/>
    </xf>
    <xf numFmtId="165" fontId="1" fillId="0" borderId="5" xfId="1" applyNumberFormat="1" applyFont="1" applyBorder="1" applyAlignment="1">
      <alignment horizontal="center"/>
    </xf>
    <xf numFmtId="166" fontId="1" fillId="0" borderId="2" xfId="2" applyNumberFormat="1" applyFont="1" applyBorder="1" applyAlignment="1">
      <alignment horizontal="center"/>
    </xf>
    <xf numFmtId="166" fontId="1" fillId="0" borderId="4" xfId="2" applyNumberFormat="1" applyFont="1" applyBorder="1" applyAlignment="1">
      <alignment horizontal="center"/>
    </xf>
    <xf numFmtId="9" fontId="1" fillId="0" borderId="3" xfId="1" applyFont="1" applyBorder="1" applyAlignment="1">
      <alignment horizontal="center"/>
    </xf>
    <xf numFmtId="6" fontId="1" fillId="0" borderId="2" xfId="0" applyNumberFormat="1" applyFont="1" applyBorder="1" applyAlignment="1">
      <alignment horizontal="center"/>
    </xf>
    <xf numFmtId="166" fontId="1" fillId="0" borderId="3" xfId="2" applyNumberFormat="1" applyFont="1" applyBorder="1" applyAlignment="1">
      <alignment horizontal="center"/>
    </xf>
    <xf numFmtId="165" fontId="1" fillId="0" borderId="2" xfId="0" applyNumberFormat="1" applyFont="1" applyBorder="1" applyAlignment="1">
      <alignment horizontal="center"/>
    </xf>
    <xf numFmtId="166" fontId="0" fillId="0" borderId="7" xfId="2" applyNumberFormat="1" applyFont="1" applyBorder="1" applyAlignment="1">
      <alignment horizontal="center" vertical="center" wrapText="1"/>
    </xf>
    <xf numFmtId="6" fontId="0" fillId="0" borderId="7" xfId="0" applyNumberFormat="1" applyBorder="1" applyAlignment="1">
      <alignment horizontal="center" vertical="center" wrapText="1"/>
    </xf>
    <xf numFmtId="0" fontId="1" fillId="0" borderId="2" xfId="0" applyFont="1" applyBorder="1" applyAlignment="1">
      <alignment horizontal="center"/>
    </xf>
    <xf numFmtId="166" fontId="1" fillId="0" borderId="10" xfId="2" applyNumberFormat="1" applyFont="1" applyBorder="1" applyAlignment="1">
      <alignment horizontal="center"/>
    </xf>
    <xf numFmtId="166" fontId="0" fillId="0" borderId="0" xfId="2" quotePrefix="1" applyNumberFormat="1" applyFont="1" applyAlignment="1">
      <alignment horizontal="center"/>
    </xf>
    <xf numFmtId="167" fontId="0" fillId="0" borderId="0" xfId="2" applyNumberFormat="1" applyFont="1" applyAlignment="1">
      <alignment horizontal="center"/>
    </xf>
    <xf numFmtId="168" fontId="0" fillId="0" borderId="0" xfId="2" applyNumberFormat="1" applyFont="1" applyAlignment="1">
      <alignment horizontal="center"/>
    </xf>
    <xf numFmtId="0" fontId="0" fillId="0" borderId="0" xfId="0" applyAlignment="1">
      <alignment horizontal="left"/>
    </xf>
    <xf numFmtId="164" fontId="1" fillId="0" borderId="3" xfId="1" applyNumberFormat="1" applyFont="1" applyBorder="1"/>
    <xf numFmtId="166" fontId="11" fillId="0" borderId="0" xfId="2" applyNumberFormat="1" applyFont="1" applyAlignment="1">
      <alignment horizontal="center"/>
    </xf>
    <xf numFmtId="0" fontId="11" fillId="0" borderId="0" xfId="0" applyFont="1" applyAlignment="1">
      <alignment horizontal="center"/>
    </xf>
    <xf numFmtId="0" fontId="12" fillId="0" borderId="0" xfId="0" applyFont="1" applyFill="1" applyBorder="1"/>
    <xf numFmtId="0" fontId="1" fillId="0" borderId="0" xfId="0" quotePrefix="1" applyFont="1" applyAlignment="1">
      <alignment horizontal="left"/>
    </xf>
    <xf numFmtId="0" fontId="13" fillId="0" borderId="0" xfId="0" applyFont="1" applyFill="1" applyBorder="1"/>
    <xf numFmtId="164" fontId="1" fillId="0" borderId="3" xfId="1" applyNumberFormat="1" applyFont="1" applyBorder="1" applyAlignment="1">
      <alignment horizontal="center"/>
    </xf>
    <xf numFmtId="10" fontId="1" fillId="0" borderId="4" xfId="1" applyNumberFormat="1" applyFont="1" applyBorder="1" applyAlignment="1">
      <alignment horizontal="center"/>
    </xf>
    <xf numFmtId="0" fontId="0" fillId="2" borderId="0" xfId="0" applyFill="1"/>
    <xf numFmtId="166" fontId="0" fillId="0" borderId="1" xfId="2" applyNumberFormat="1" applyFont="1" applyBorder="1" applyAlignment="1">
      <alignment horizontal="center"/>
    </xf>
    <xf numFmtId="0" fontId="0" fillId="0" borderId="0" xfId="0" quotePrefix="1" applyFill="1" applyAlignment="1">
      <alignment horizontal="right"/>
    </xf>
    <xf numFmtId="0" fontId="0" fillId="0" borderId="0" xfId="0" quotePrefix="1" applyFill="1" applyAlignment="1">
      <alignment horizontal="left"/>
    </xf>
    <xf numFmtId="2" fontId="0" fillId="0" borderId="0" xfId="0" applyNumberFormat="1" applyFill="1" applyAlignment="1">
      <alignment horizontal="left"/>
    </xf>
    <xf numFmtId="0" fontId="5" fillId="2" borderId="0" xfId="0" applyFont="1" applyFill="1"/>
    <xf numFmtId="0" fontId="6" fillId="2" borderId="0" xfId="0" applyFont="1" applyFill="1"/>
    <xf numFmtId="0" fontId="8" fillId="2" borderId="0" xfId="0" applyFont="1" applyFill="1"/>
    <xf numFmtId="0" fontId="0" fillId="2" borderId="0" xfId="0" applyFill="1" applyAlignment="1">
      <alignment horizontal="left"/>
    </xf>
    <xf numFmtId="0" fontId="1" fillId="2" borderId="0" xfId="0" applyFont="1" applyFill="1" applyAlignment="1">
      <alignment horizontal="left"/>
    </xf>
    <xf numFmtId="0" fontId="4" fillId="2" borderId="0" xfId="0" applyFont="1" applyFill="1" applyAlignment="1">
      <alignment horizontal="left"/>
    </xf>
    <xf numFmtId="166" fontId="0" fillId="2" borderId="0" xfId="2" applyNumberFormat="1" applyFont="1" applyFill="1" applyAlignment="1">
      <alignment horizontal="left"/>
    </xf>
    <xf numFmtId="166" fontId="0" fillId="2" borderId="0" xfId="2" quotePrefix="1" applyNumberFormat="1" applyFont="1" applyFill="1" applyAlignment="1">
      <alignment horizontal="left"/>
    </xf>
    <xf numFmtId="49" fontId="0" fillId="2" borderId="0" xfId="3" applyNumberFormat="1" applyFont="1" applyFill="1" applyAlignment="1">
      <alignment horizontal="left"/>
    </xf>
    <xf numFmtId="49" fontId="0" fillId="2" borderId="0" xfId="2" applyNumberFormat="1" applyFont="1" applyFill="1" applyAlignment="1">
      <alignment horizontal="left"/>
    </xf>
    <xf numFmtId="0" fontId="0" fillId="2" borderId="0" xfId="0" quotePrefix="1" applyFill="1"/>
    <xf numFmtId="0" fontId="7" fillId="2" borderId="0" xfId="0" quotePrefix="1" applyFont="1" applyFill="1"/>
    <xf numFmtId="0" fontId="7" fillId="2" borderId="0" xfId="0" applyFont="1" applyFill="1"/>
    <xf numFmtId="0" fontId="0" fillId="2" borderId="0" xfId="0" applyFill="1" applyAlignment="1">
      <alignment horizontal="right"/>
    </xf>
    <xf numFmtId="0" fontId="7" fillId="2" borderId="0" xfId="0" applyFont="1" applyFill="1" applyAlignment="1">
      <alignment horizontal="right"/>
    </xf>
    <xf numFmtId="0" fontId="0" fillId="2" borderId="0" xfId="0" quotePrefix="1" applyFill="1" applyAlignment="1">
      <alignment horizontal="left"/>
    </xf>
    <xf numFmtId="0" fontId="0" fillId="2" borderId="0" xfId="0" quotePrefix="1" applyFill="1" applyAlignment="1">
      <alignment horizontal="center"/>
    </xf>
    <xf numFmtId="9" fontId="0" fillId="2" borderId="0" xfId="0" applyNumberFormat="1" applyFill="1" applyAlignment="1">
      <alignment horizontal="center"/>
    </xf>
    <xf numFmtId="0" fontId="15" fillId="0" borderId="0" xfId="0" applyFont="1" applyFill="1" applyAlignment="1">
      <alignment horizontal="left" vertical="center"/>
    </xf>
    <xf numFmtId="0" fontId="0" fillId="2" borderId="0" xfId="0" applyFont="1" applyFill="1" applyAlignment="1">
      <alignment horizontal="center"/>
    </xf>
    <xf numFmtId="0" fontId="0" fillId="2" borderId="0" xfId="0" applyFont="1" applyFill="1"/>
    <xf numFmtId="0" fontId="0" fillId="2" borderId="0" xfId="0" applyFont="1" applyFill="1" applyAlignment="1">
      <alignment horizontal="left"/>
    </xf>
    <xf numFmtId="0" fontId="15" fillId="2" borderId="0" xfId="0" applyFont="1" applyFill="1" applyAlignment="1">
      <alignment horizontal="left"/>
    </xf>
    <xf numFmtId="0" fontId="1" fillId="2" borderId="0" xfId="0" applyFont="1" applyFill="1" applyAlignment="1">
      <alignment horizontal="left" wrapText="1"/>
    </xf>
    <xf numFmtId="169" fontId="0" fillId="2" borderId="0" xfId="3" applyNumberFormat="1" applyFont="1" applyFill="1" applyAlignment="1">
      <alignment horizontal="left"/>
    </xf>
    <xf numFmtId="9" fontId="0" fillId="0" borderId="0" xfId="0" applyNumberFormat="1" applyAlignment="1">
      <alignment horizontal="center"/>
    </xf>
    <xf numFmtId="166" fontId="0" fillId="0" borderId="0" xfId="0" applyNumberFormat="1" applyAlignment="1">
      <alignment horizontal="center"/>
    </xf>
    <xf numFmtId="9" fontId="0" fillId="0" borderId="0" xfId="1" applyFont="1" applyAlignment="1">
      <alignment horizontal="center"/>
    </xf>
    <xf numFmtId="9" fontId="17" fillId="0" borderId="0" xfId="1" applyFont="1" applyAlignment="1">
      <alignment horizontal="center"/>
    </xf>
    <xf numFmtId="166" fontId="1" fillId="0" borderId="3" xfId="0" applyNumberFormat="1" applyFont="1" applyBorder="1" applyAlignment="1">
      <alignment horizontal="center"/>
    </xf>
    <xf numFmtId="170" fontId="0" fillId="0" borderId="0" xfId="0" applyNumberFormat="1"/>
    <xf numFmtId="0" fontId="3" fillId="0" borderId="0" xfId="0" applyFont="1" applyAlignment="1">
      <alignment horizontal="left"/>
    </xf>
    <xf numFmtId="9" fontId="1" fillId="0" borderId="10" xfId="1" applyFont="1" applyBorder="1" applyAlignment="1">
      <alignment horizontal="center"/>
    </xf>
    <xf numFmtId="10" fontId="0" fillId="0" borderId="0" xfId="0" applyNumberFormat="1" applyAlignment="1">
      <alignment horizontal="center"/>
    </xf>
    <xf numFmtId="166" fontId="0" fillId="3" borderId="0" xfId="2" applyNumberFormat="1" applyFont="1" applyFill="1" applyAlignment="1">
      <alignment horizontal="left"/>
    </xf>
    <xf numFmtId="49" fontId="0" fillId="0" borderId="0" xfId="0" applyNumberFormat="1"/>
    <xf numFmtId="0" fontId="0" fillId="0" borderId="0" xfId="0" applyNumberFormat="1"/>
    <xf numFmtId="2" fontId="0" fillId="0" borderId="0" xfId="0" applyNumberFormat="1"/>
    <xf numFmtId="10" fontId="1" fillId="0" borderId="3" xfId="1" applyNumberFormat="1" applyFont="1" applyBorder="1" applyAlignment="1">
      <alignment horizontal="center"/>
    </xf>
    <xf numFmtId="10" fontId="1" fillId="0" borderId="3" xfId="1" applyNumberFormat="1" applyFont="1" applyBorder="1" applyAlignment="1">
      <alignment horizontal="right"/>
    </xf>
    <xf numFmtId="10" fontId="1" fillId="0" borderId="4" xfId="1" applyNumberFormat="1" applyFont="1" applyBorder="1" applyAlignment="1">
      <alignment horizontal="right"/>
    </xf>
    <xf numFmtId="166" fontId="0" fillId="0" borderId="0" xfId="2" applyNumberFormat="1" applyFont="1" applyAlignment="1">
      <alignment horizontal="left"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166" fontId="5" fillId="0" borderId="2" xfId="2" applyNumberFormat="1" applyFont="1" applyBorder="1" applyAlignment="1">
      <alignment horizontal="center" vertical="center" wrapText="1"/>
    </xf>
    <xf numFmtId="166" fontId="5" fillId="0" borderId="3" xfId="2" applyNumberFormat="1" applyFont="1" applyBorder="1" applyAlignment="1">
      <alignment horizontal="center" vertical="center" wrapText="1"/>
    </xf>
    <xf numFmtId="0" fontId="16" fillId="2" borderId="0" xfId="0" applyFont="1" applyFill="1" applyAlignment="1">
      <alignment horizontal="left"/>
    </xf>
    <xf numFmtId="0" fontId="8" fillId="2" borderId="0" xfId="0" applyFont="1" applyFill="1" applyAlignment="1">
      <alignment horizontal="left"/>
    </xf>
    <xf numFmtId="44" fontId="0" fillId="0" borderId="0" xfId="0" applyNumberFormat="1" applyAlignment="1">
      <alignment horizontal="center"/>
    </xf>
    <xf numFmtId="0" fontId="0" fillId="3" borderId="0" xfId="0" applyNumberFormat="1" applyFill="1" applyAlignment="1">
      <alignment horizontal="center"/>
    </xf>
    <xf numFmtId="0" fontId="18" fillId="0" borderId="0" xfId="0" applyFont="1"/>
    <xf numFmtId="173" fontId="0" fillId="0" borderId="0" xfId="0" applyNumberFormat="1" applyAlignment="1">
      <alignment horizontal="center"/>
    </xf>
    <xf numFmtId="166" fontId="0" fillId="4" borderId="0" xfId="2" applyNumberFormat="1" applyFont="1" applyFill="1" applyAlignment="1">
      <alignment horizontal="center"/>
    </xf>
    <xf numFmtId="0" fontId="18" fillId="4" borderId="0" xfId="0" applyFont="1" applyFill="1"/>
    <xf numFmtId="0" fontId="19" fillId="4" borderId="0" xfId="0" applyFont="1" applyFill="1" applyAlignment="1">
      <alignment horizontal="left"/>
    </xf>
  </cellXfs>
  <cellStyles count="4">
    <cellStyle name="Comma" xfId="3" builtinId="3"/>
    <cellStyle name="Currency" xfId="2" builtinId="4"/>
    <cellStyle name="Normal" xfId="0" builtinId="0"/>
    <cellStyle name="Percent" xfId="1" builtinId="5"/>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19049</xdr:colOff>
      <xdr:row>6</xdr:row>
      <xdr:rowOff>86000</xdr:rowOff>
    </xdr:from>
    <xdr:to>
      <xdr:col>5</xdr:col>
      <xdr:colOff>483869</xdr:colOff>
      <xdr:row>14</xdr:row>
      <xdr:rowOff>181223</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1974" y="1229000"/>
          <a:ext cx="2874645" cy="16192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238125</xdr:colOff>
      <xdr:row>9</xdr:row>
      <xdr:rowOff>48575</xdr:rowOff>
    </xdr:from>
    <xdr:to>
      <xdr:col>4</xdr:col>
      <xdr:colOff>2263978</xdr:colOff>
      <xdr:row>17</xdr:row>
      <xdr:rowOff>173567</xdr:rowOff>
    </xdr:to>
    <xdr:pic>
      <xdr:nvPicPr>
        <xdr:cNvPr id="2" name="Pictur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1715450"/>
          <a:ext cx="2283028" cy="16489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9525</xdr:colOff>
      <xdr:row>22</xdr:row>
      <xdr:rowOff>85725</xdr:rowOff>
    </xdr:from>
    <xdr:to>
      <xdr:col>9</xdr:col>
      <xdr:colOff>573405</xdr:colOff>
      <xdr:row>26</xdr:row>
      <xdr:rowOff>72586</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71525" y="4229100"/>
          <a:ext cx="5526405" cy="748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5</xdr:col>
      <xdr:colOff>171451</xdr:colOff>
      <xdr:row>20</xdr:row>
      <xdr:rowOff>180975</xdr:rowOff>
    </xdr:from>
    <xdr:ext cx="1825894" cy="1857375"/>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19451" y="2085975"/>
          <a:ext cx="1825894" cy="18573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581025</xdr:colOff>
      <xdr:row>3</xdr:row>
      <xdr:rowOff>152401</xdr:rowOff>
    </xdr:from>
    <xdr:ext cx="6596454" cy="676274"/>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19425" y="685801"/>
          <a:ext cx="6596454" cy="67627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9</xdr:col>
      <xdr:colOff>571500</xdr:colOff>
      <xdr:row>21</xdr:row>
      <xdr:rowOff>19050</xdr:rowOff>
    </xdr:from>
    <xdr:to>
      <xdr:col>14</xdr:col>
      <xdr:colOff>1</xdr:colOff>
      <xdr:row>29</xdr:row>
      <xdr:rowOff>175015</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10400" y="4095750"/>
          <a:ext cx="2476500" cy="16799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X55"/>
  <sheetViews>
    <sheetView tabSelected="1" workbookViewId="0">
      <selection activeCell="B3" sqref="B3"/>
    </sheetView>
  </sheetViews>
  <sheetFormatPr defaultRowHeight="15" x14ac:dyDescent="0.25"/>
  <cols>
    <col min="2" max="2" width="31.5703125" customWidth="1"/>
    <col min="3" max="3" width="12" style="12" bestFit="1" customWidth="1"/>
    <col min="4" max="6" width="9.140625" style="2" customWidth="1"/>
    <col min="7" max="7" width="14.28515625" style="2" bestFit="1" customWidth="1"/>
    <col min="8" max="8" width="9.140625" style="2" customWidth="1"/>
    <col min="9" max="9" width="13.140625" style="2" customWidth="1"/>
    <col min="10" max="16" width="9.140625" style="2" customWidth="1"/>
    <col min="17" max="17" width="10" style="2" bestFit="1" customWidth="1"/>
    <col min="18" max="23" width="9.140625" style="2" customWidth="1"/>
    <col min="24" max="26" width="9.140625" customWidth="1"/>
    <col min="27" max="28" width="18.140625" customWidth="1"/>
  </cols>
  <sheetData>
    <row r="1" spans="2:23" ht="23.25" x14ac:dyDescent="0.35">
      <c r="B1" s="43" t="s">
        <v>70</v>
      </c>
    </row>
    <row r="2" spans="2:23" ht="18.75" x14ac:dyDescent="0.3">
      <c r="B2" s="10" t="s">
        <v>32</v>
      </c>
      <c r="C2" s="15"/>
      <c r="D2" s="2" t="s">
        <v>84</v>
      </c>
      <c r="E2" s="2" t="s">
        <v>85</v>
      </c>
    </row>
    <row r="3" spans="2:23" x14ac:dyDescent="0.25">
      <c r="B3" t="s">
        <v>0</v>
      </c>
      <c r="C3" s="15">
        <v>70000</v>
      </c>
      <c r="D3" s="76">
        <v>1</v>
      </c>
      <c r="E3" s="77">
        <f>C3*D3</f>
        <v>70000</v>
      </c>
      <c r="F3" s="76">
        <v>0.08</v>
      </c>
    </row>
    <row r="4" spans="2:23" x14ac:dyDescent="0.25">
      <c r="B4" t="s">
        <v>1</v>
      </c>
      <c r="C4" s="15">
        <v>20000</v>
      </c>
      <c r="D4" s="76">
        <v>0</v>
      </c>
      <c r="E4" s="77">
        <f t="shared" ref="E4" si="0">C4*D4</f>
        <v>0</v>
      </c>
    </row>
    <row r="5" spans="2:23" x14ac:dyDescent="0.25">
      <c r="B5" s="13" t="s">
        <v>33</v>
      </c>
      <c r="C5" s="47">
        <v>10000</v>
      </c>
      <c r="D5" s="76">
        <v>1</v>
      </c>
      <c r="E5" s="77">
        <f>C5*D5</f>
        <v>10000</v>
      </c>
    </row>
    <row r="6" spans="2:23" x14ac:dyDescent="0.25">
      <c r="B6" t="s">
        <v>3</v>
      </c>
      <c r="C6" s="12">
        <f>SUM(C3:C5)</f>
        <v>100000</v>
      </c>
      <c r="D6" s="79">
        <f>E6/C6</f>
        <v>0.8</v>
      </c>
      <c r="E6" s="77">
        <f>SUM(E3:E5)</f>
        <v>80000</v>
      </c>
    </row>
    <row r="7" spans="2:23" x14ac:dyDescent="0.25">
      <c r="D7" s="2" t="s">
        <v>86</v>
      </c>
      <c r="G7" s="2" t="s">
        <v>87</v>
      </c>
    </row>
    <row r="8" spans="2:23" ht="30" x14ac:dyDescent="0.25">
      <c r="B8" s="1" t="s">
        <v>83</v>
      </c>
      <c r="C8" s="15">
        <v>10000</v>
      </c>
      <c r="D8" s="92" t="s">
        <v>76</v>
      </c>
      <c r="E8" s="92"/>
      <c r="F8" s="92"/>
      <c r="G8" s="92"/>
      <c r="H8" s="92"/>
      <c r="I8" s="92"/>
      <c r="J8" s="92"/>
      <c r="L8" s="2" t="s">
        <v>92</v>
      </c>
      <c r="N8" s="78">
        <f>'Basel I'!N6</f>
        <v>6.0000000000000005E-2</v>
      </c>
    </row>
    <row r="9" spans="2:23" x14ac:dyDescent="0.25">
      <c r="N9" s="84"/>
    </row>
    <row r="10" spans="2:23" x14ac:dyDescent="0.25">
      <c r="B10" t="s">
        <v>6</v>
      </c>
      <c r="C10" s="12">
        <v>10000</v>
      </c>
      <c r="D10" s="82" t="s">
        <v>91</v>
      </c>
    </row>
    <row r="11" spans="2:23" x14ac:dyDescent="0.25">
      <c r="B11" t="s">
        <v>7</v>
      </c>
      <c r="C11" s="12">
        <v>5000</v>
      </c>
      <c r="D11" s="77">
        <f>SUM(C10:C11)</f>
        <v>15000</v>
      </c>
    </row>
    <row r="12" spans="2:23" x14ac:dyDescent="0.25">
      <c r="B12" s="13" t="s">
        <v>8</v>
      </c>
      <c r="C12" s="47">
        <v>85000</v>
      </c>
    </row>
    <row r="13" spans="2:23" x14ac:dyDescent="0.25">
      <c r="B13" s="14" t="s">
        <v>34</v>
      </c>
      <c r="C13" s="12">
        <f>SUM(C10:C12)</f>
        <v>100000</v>
      </c>
    </row>
    <row r="14" spans="2:23" x14ac:dyDescent="0.25">
      <c r="B14" s="14"/>
      <c r="C14" s="11"/>
    </row>
    <row r="15" spans="2:23" ht="18.75" x14ac:dyDescent="0.3">
      <c r="B15" s="41" t="s">
        <v>54</v>
      </c>
      <c r="C15" s="39"/>
      <c r="D15" s="40"/>
      <c r="J15" s="6"/>
      <c r="K15" s="6"/>
      <c r="L15" s="6"/>
      <c r="M15" s="6"/>
      <c r="U15"/>
      <c r="V15"/>
      <c r="W15"/>
    </row>
    <row r="16" spans="2:23" s="1" customFormat="1" ht="28.9" customHeight="1" x14ac:dyDescent="0.25">
      <c r="B16" s="4"/>
      <c r="C16" s="96" t="s">
        <v>67</v>
      </c>
      <c r="D16" s="97"/>
      <c r="E16" s="97"/>
      <c r="F16" s="97"/>
      <c r="G16" s="97"/>
      <c r="H16" s="97"/>
      <c r="I16" s="93" t="s">
        <v>35</v>
      </c>
      <c r="J16" s="94"/>
      <c r="K16" s="94"/>
      <c r="L16" s="94"/>
      <c r="M16" s="95"/>
      <c r="N16" s="93" t="s">
        <v>36</v>
      </c>
      <c r="O16" s="94"/>
      <c r="P16" s="95"/>
      <c r="Q16" s="93" t="s">
        <v>4</v>
      </c>
      <c r="R16" s="94"/>
      <c r="S16" s="95"/>
      <c r="T16" s="93" t="s">
        <v>46</v>
      </c>
      <c r="U16" s="94"/>
      <c r="V16" s="95"/>
    </row>
    <row r="17" spans="2:23" ht="60" x14ac:dyDescent="0.25">
      <c r="B17" s="5"/>
      <c r="C17" s="30" t="s">
        <v>0</v>
      </c>
      <c r="D17" s="21" t="s">
        <v>37</v>
      </c>
      <c r="E17" s="21" t="s">
        <v>38</v>
      </c>
      <c r="F17" s="21" t="s">
        <v>39</v>
      </c>
      <c r="G17" s="21" t="s">
        <v>50</v>
      </c>
      <c r="H17" s="21" t="s">
        <v>51</v>
      </c>
      <c r="I17" s="20" t="s">
        <v>68</v>
      </c>
      <c r="J17" s="18" t="s">
        <v>69</v>
      </c>
      <c r="K17" s="18" t="s">
        <v>40</v>
      </c>
      <c r="L17" s="18" t="s">
        <v>41</v>
      </c>
      <c r="M17" s="17" t="s">
        <v>51</v>
      </c>
      <c r="N17" s="31" t="s">
        <v>42</v>
      </c>
      <c r="O17" s="18" t="s">
        <v>43</v>
      </c>
      <c r="P17" s="17" t="s">
        <v>51</v>
      </c>
      <c r="Q17" s="31" t="s">
        <v>44</v>
      </c>
      <c r="R17" s="18" t="s">
        <v>52</v>
      </c>
      <c r="S17" s="17" t="s">
        <v>51</v>
      </c>
      <c r="T17" s="21" t="s">
        <v>2</v>
      </c>
      <c r="U17" s="21" t="s">
        <v>45</v>
      </c>
      <c r="V17" s="19" t="s">
        <v>5</v>
      </c>
      <c r="W17"/>
    </row>
    <row r="18" spans="2:23" x14ac:dyDescent="0.25">
      <c r="B18" s="3" t="s">
        <v>80</v>
      </c>
      <c r="C18" s="24">
        <f>$E$3</f>
        <v>70000</v>
      </c>
      <c r="D18" s="80">
        <f>$E$4</f>
        <v>0</v>
      </c>
      <c r="E18" s="80">
        <f>$E$5</f>
        <v>10000</v>
      </c>
      <c r="F18" s="25">
        <f>$E$6</f>
        <v>80000</v>
      </c>
      <c r="G18" s="26">
        <f>$D$6</f>
        <v>0.8</v>
      </c>
      <c r="H18" s="89">
        <f>G18*$F$3</f>
        <v>6.4000000000000001E-2</v>
      </c>
      <c r="I18" s="27">
        <f>$C$8*$N$8</f>
        <v>600</v>
      </c>
      <c r="J18" s="28">
        <v>0</v>
      </c>
      <c r="K18" s="28">
        <f>SUM(I18:J18)</f>
        <v>600</v>
      </c>
      <c r="L18" s="44">
        <f>K18/$C$6</f>
        <v>6.0000000000000001E-3</v>
      </c>
      <c r="M18" s="45">
        <f>L18*$F$3</f>
        <v>4.8000000000000001E-4</v>
      </c>
      <c r="N18" s="32">
        <v>0</v>
      </c>
      <c r="O18" s="26">
        <v>0</v>
      </c>
      <c r="P18" s="45">
        <v>0</v>
      </c>
      <c r="Q18" s="33">
        <f>SUM(F18,K18,N18)</f>
        <v>80600</v>
      </c>
      <c r="R18" s="83">
        <f>Q18/$C$6</f>
        <v>0.80600000000000005</v>
      </c>
      <c r="S18" s="45">
        <f>R18*$F$3</f>
        <v>6.448000000000001E-2</v>
      </c>
      <c r="T18" s="38">
        <f>$D$11/$C$6</f>
        <v>0.15</v>
      </c>
      <c r="U18" s="90">
        <f>$C$10/Q18</f>
        <v>0.12406947890818859</v>
      </c>
      <c r="V18" s="91">
        <f>$D$11/Q18</f>
        <v>0.18610421836228289</v>
      </c>
      <c r="W18"/>
    </row>
    <row r="19" spans="2:23" x14ac:dyDescent="0.25">
      <c r="B19" s="3" t="s">
        <v>81</v>
      </c>
      <c r="C19" s="24">
        <f>$E$3</f>
        <v>70000</v>
      </c>
      <c r="D19" s="80">
        <f>$E$4</f>
        <v>0</v>
      </c>
      <c r="E19" s="80">
        <f>$E$5</f>
        <v>10000</v>
      </c>
      <c r="F19" s="25">
        <f>$E$6</f>
        <v>80000</v>
      </c>
      <c r="G19" s="26">
        <f>$D$6</f>
        <v>0.8</v>
      </c>
      <c r="H19" s="89">
        <f>G19*$F$3</f>
        <v>6.4000000000000001E-2</v>
      </c>
      <c r="I19" s="27">
        <f>'Basel II'!P10</f>
        <v>150</v>
      </c>
      <c r="J19" s="28">
        <v>0</v>
      </c>
      <c r="K19" s="28">
        <f>SUM(I19:J19)</f>
        <v>150</v>
      </c>
      <c r="L19" s="44">
        <f>K19/$C$6</f>
        <v>1.5E-3</v>
      </c>
      <c r="M19" s="45">
        <f>L19*$F$3</f>
        <v>1.2E-4</v>
      </c>
      <c r="N19" s="29">
        <f>'Basel II'!P40</f>
        <v>17959.760686218789</v>
      </c>
      <c r="O19" s="26">
        <f>N19/$C$6</f>
        <v>0.1795976068621879</v>
      </c>
      <c r="P19" s="89">
        <f>O19*$F$3</f>
        <v>1.4367808548975031E-2</v>
      </c>
      <c r="Q19" s="33">
        <f>SUM(F19,K19,N19)</f>
        <v>98109.760686218797</v>
      </c>
      <c r="R19" s="83">
        <f>Q19/$C$6</f>
        <v>0.98109760686218794</v>
      </c>
      <c r="S19" s="45">
        <f>R19*$F$3</f>
        <v>7.8487808548975038E-2</v>
      </c>
      <c r="T19" s="38">
        <f t="shared" ref="T19:T21" si="1">$D$11/$C$6</f>
        <v>0.15</v>
      </c>
      <c r="U19" s="90">
        <f>$C$10/Q19</f>
        <v>0.10192665775612958</v>
      </c>
      <c r="V19" s="91">
        <f>$D$11/Q19</f>
        <v>0.15288998663419437</v>
      </c>
      <c r="W19"/>
    </row>
    <row r="20" spans="2:23" x14ac:dyDescent="0.25">
      <c r="B20" s="3" t="s">
        <v>82</v>
      </c>
      <c r="C20" s="24">
        <f>$E$3</f>
        <v>70000</v>
      </c>
      <c r="D20" s="80">
        <f>$E$4</f>
        <v>0</v>
      </c>
      <c r="E20" s="80">
        <f>$E$5</f>
        <v>10000</v>
      </c>
      <c r="F20" s="25">
        <f>$E$6</f>
        <v>80000</v>
      </c>
      <c r="G20" s="26">
        <f>$D$6</f>
        <v>0.8</v>
      </c>
      <c r="H20" s="89">
        <f>G20*$F$3</f>
        <v>6.4000000000000001E-2</v>
      </c>
      <c r="I20" s="27">
        <f>'Basel II'!P10</f>
        <v>150</v>
      </c>
      <c r="J20" s="28">
        <v>0</v>
      </c>
      <c r="K20" s="28">
        <f>SUM(I20:J20)</f>
        <v>150</v>
      </c>
      <c r="L20" s="44">
        <f>K20/$C$6</f>
        <v>1.5E-3</v>
      </c>
      <c r="M20" s="45">
        <f>L20*$F$3</f>
        <v>1.2E-4</v>
      </c>
      <c r="N20" s="23">
        <f>'Basel 2.5'!C15</f>
        <v>71839.042744875158</v>
      </c>
      <c r="O20" s="16">
        <f>N20/$C$6</f>
        <v>0.71839042744875159</v>
      </c>
      <c r="P20" s="89">
        <f>O20*$F$3</f>
        <v>5.7471234195900125E-2</v>
      </c>
      <c r="Q20" s="33">
        <f>SUM(F20,K20,N20)</f>
        <v>151989.04274487516</v>
      </c>
      <c r="R20" s="83">
        <f>Q20/$C$6</f>
        <v>1.5198904274487515</v>
      </c>
      <c r="S20" s="45">
        <f>R20*$F$3</f>
        <v>0.12159123419590012</v>
      </c>
      <c r="T20" s="38">
        <f t="shared" si="1"/>
        <v>0.15</v>
      </c>
      <c r="U20" s="90">
        <f>$C$10/Q20</f>
        <v>6.5794216605375558E-2</v>
      </c>
      <c r="V20" s="91">
        <f>$D$11/Q20</f>
        <v>9.869132490806333E-2</v>
      </c>
      <c r="W20"/>
    </row>
    <row r="21" spans="2:23" x14ac:dyDescent="0.25">
      <c r="B21" s="3" t="s">
        <v>106</v>
      </c>
      <c r="C21" s="24">
        <f>$E$3</f>
        <v>70000</v>
      </c>
      <c r="D21" s="80">
        <f>$E$4</f>
        <v>0</v>
      </c>
      <c r="E21" s="80">
        <f>$E$5</f>
        <v>10000</v>
      </c>
      <c r="F21" s="25">
        <f>$E$6</f>
        <v>80000</v>
      </c>
      <c r="G21" s="26">
        <f>$D$6</f>
        <v>0.8</v>
      </c>
      <c r="H21" s="89">
        <f>G21*$F$3</f>
        <v>6.4000000000000001E-2</v>
      </c>
      <c r="I21" s="27">
        <f>'Basel II'!P10</f>
        <v>150</v>
      </c>
      <c r="J21" s="22">
        <f>'Basel III'!U8</f>
        <v>258.02878160827413</v>
      </c>
      <c r="K21" s="28">
        <f>SUM(I21:J21)</f>
        <v>408.02878160827413</v>
      </c>
      <c r="L21" s="44">
        <f>K21/$C$6</f>
        <v>4.0802878160827415E-3</v>
      </c>
      <c r="M21" s="45">
        <f>L21*$F$3</f>
        <v>3.2642302528661932E-4</v>
      </c>
      <c r="N21" s="23">
        <f>'Basel 2.5'!C15</f>
        <v>71839.042744875158</v>
      </c>
      <c r="O21" s="16">
        <f>N21/$C$6</f>
        <v>0.71839042744875159</v>
      </c>
      <c r="P21" s="89">
        <f>O21*$F$3</f>
        <v>5.7471234195900125E-2</v>
      </c>
      <c r="Q21" s="33">
        <f>SUM(F21,K21,N21)</f>
        <v>152247.07152648343</v>
      </c>
      <c r="R21" s="83">
        <f>Q21/$C$6</f>
        <v>1.5224707152648342</v>
      </c>
      <c r="S21" s="45">
        <f>R21*$F$3</f>
        <v>0.12179765722118674</v>
      </c>
      <c r="T21" s="38">
        <f t="shared" si="1"/>
        <v>0.15</v>
      </c>
      <c r="U21" s="90">
        <f>$C$10/Q21</f>
        <v>6.5682708374856957E-2</v>
      </c>
      <c r="V21" s="91">
        <f>$D$11/Q21</f>
        <v>9.8524062562285436E-2</v>
      </c>
      <c r="W21"/>
    </row>
    <row r="22" spans="2:23" x14ac:dyDescent="0.25">
      <c r="S22"/>
      <c r="T22"/>
      <c r="U22"/>
      <c r="V22"/>
      <c r="W22"/>
    </row>
    <row r="23" spans="2:23" ht="18.75" x14ac:dyDescent="0.3">
      <c r="B23" s="41" t="s">
        <v>53</v>
      </c>
    </row>
    <row r="24" spans="2:23" x14ac:dyDescent="0.25">
      <c r="B24" s="42" t="s">
        <v>107</v>
      </c>
    </row>
    <row r="25" spans="2:23" x14ac:dyDescent="0.25">
      <c r="B25" s="42" t="s">
        <v>108</v>
      </c>
      <c r="C25" s="34"/>
    </row>
    <row r="26" spans="2:23" x14ac:dyDescent="0.25">
      <c r="B26" s="42" t="s">
        <v>109</v>
      </c>
    </row>
    <row r="27" spans="2:23" x14ac:dyDescent="0.25">
      <c r="B27" s="42" t="s">
        <v>110</v>
      </c>
    </row>
    <row r="28" spans="2:23" x14ac:dyDescent="0.25">
      <c r="B28" s="42" t="s">
        <v>111</v>
      </c>
    </row>
    <row r="29" spans="2:23" x14ac:dyDescent="0.25">
      <c r="B29" s="42"/>
    </row>
    <row r="30" spans="2:23" x14ac:dyDescent="0.25">
      <c r="B30" s="42" t="s">
        <v>112</v>
      </c>
    </row>
    <row r="32" spans="2:23" x14ac:dyDescent="0.25">
      <c r="B32" s="106" t="s">
        <v>113</v>
      </c>
      <c r="C32" s="104" t="s">
        <v>114</v>
      </c>
    </row>
    <row r="34" spans="2:24" x14ac:dyDescent="0.25">
      <c r="C34" s="12">
        <v>316</v>
      </c>
      <c r="D34" s="2">
        <f>SQRT(10)</f>
        <v>3.1622776601683795</v>
      </c>
      <c r="E34" s="101">
        <f>C34/D34</f>
        <v>99.927974061320782</v>
      </c>
      <c r="G34" s="37" t="s">
        <v>115</v>
      </c>
    </row>
    <row r="35" spans="2:24" x14ac:dyDescent="0.25">
      <c r="C35" s="36">
        <v>465</v>
      </c>
      <c r="D35" s="2">
        <f>SQRT(15)</f>
        <v>3.872983346207417</v>
      </c>
      <c r="E35" s="100">
        <f>C35/D35</f>
        <v>120.06248373242992</v>
      </c>
    </row>
    <row r="36" spans="2:24" x14ac:dyDescent="0.25">
      <c r="C36" s="35">
        <v>537</v>
      </c>
      <c r="D36" s="2">
        <f>SQRT(20)</f>
        <v>4.4721359549995796</v>
      </c>
      <c r="E36" s="100">
        <f>C36/D36</f>
        <v>120.0768503917387</v>
      </c>
    </row>
    <row r="37" spans="2:24" x14ac:dyDescent="0.25">
      <c r="C37" s="12">
        <f>600</f>
        <v>600</v>
      </c>
      <c r="D37" s="2">
        <f>SQRT(25)</f>
        <v>5</v>
      </c>
      <c r="E37" s="77">
        <f>C37/D37</f>
        <v>120</v>
      </c>
    </row>
    <row r="39" spans="2:24" x14ac:dyDescent="0.25">
      <c r="B39" s="105" t="s">
        <v>116</v>
      </c>
      <c r="C39" s="104" t="s">
        <v>114</v>
      </c>
      <c r="X39" s="2"/>
    </row>
    <row r="40" spans="2:24" x14ac:dyDescent="0.25">
      <c r="F40" s="9"/>
      <c r="G40" s="9"/>
      <c r="H40" s="9"/>
      <c r="I40" s="9"/>
      <c r="X40" s="2"/>
    </row>
    <row r="41" spans="2:24" x14ac:dyDescent="0.25">
      <c r="C41" s="12" t="s">
        <v>118</v>
      </c>
      <c r="F41" s="9"/>
      <c r="G41" s="9"/>
      <c r="H41" s="9"/>
      <c r="I41" s="9"/>
      <c r="J41" s="9"/>
      <c r="K41" s="9"/>
      <c r="L41" s="9"/>
      <c r="M41" s="9"/>
      <c r="N41" s="9"/>
      <c r="O41" s="9"/>
      <c r="P41" s="9"/>
      <c r="Q41" s="9"/>
      <c r="R41" s="9"/>
      <c r="S41" s="9"/>
      <c r="T41" s="9"/>
      <c r="U41" s="9"/>
      <c r="V41" s="9"/>
      <c r="W41" s="9"/>
      <c r="X41" s="2"/>
    </row>
    <row r="42" spans="2:24" x14ac:dyDescent="0.25">
      <c r="J42" s="9"/>
      <c r="K42" s="9"/>
      <c r="L42" s="9"/>
      <c r="M42" s="9"/>
      <c r="N42" s="9"/>
      <c r="O42" s="9"/>
      <c r="P42" s="9"/>
      <c r="Q42" s="9"/>
      <c r="R42" s="9"/>
      <c r="S42" s="9"/>
      <c r="T42" s="9"/>
      <c r="U42" s="9"/>
      <c r="V42" s="9"/>
      <c r="W42" s="9"/>
      <c r="X42" s="2"/>
    </row>
    <row r="43" spans="2:24" x14ac:dyDescent="0.25">
      <c r="B43" s="105" t="s">
        <v>117</v>
      </c>
      <c r="C43" s="104" t="s">
        <v>119</v>
      </c>
    </row>
    <row r="45" spans="2:24" x14ac:dyDescent="0.25">
      <c r="C45" s="12" t="s">
        <v>120</v>
      </c>
    </row>
    <row r="46" spans="2:24" x14ac:dyDescent="0.25">
      <c r="C46" s="12" t="s">
        <v>121</v>
      </c>
    </row>
    <row r="47" spans="2:24" x14ac:dyDescent="0.25">
      <c r="C47" s="12" t="s">
        <v>122</v>
      </c>
    </row>
    <row r="49" spans="2:7" x14ac:dyDescent="0.25">
      <c r="B49" s="105" t="s">
        <v>123</v>
      </c>
      <c r="C49" s="104" t="s">
        <v>114</v>
      </c>
    </row>
    <row r="50" spans="2:7" x14ac:dyDescent="0.25">
      <c r="B50" s="102"/>
      <c r="C50" s="12" t="s">
        <v>126</v>
      </c>
      <c r="F50" s="2">
        <f>100000000*100%</f>
        <v>100000000</v>
      </c>
    </row>
    <row r="51" spans="2:7" x14ac:dyDescent="0.25">
      <c r="B51" s="102"/>
      <c r="C51" s="12" t="s">
        <v>127</v>
      </c>
      <c r="E51" s="76">
        <v>0.08</v>
      </c>
      <c r="G51" s="103">
        <f>F50*E51</f>
        <v>8000000</v>
      </c>
    </row>
    <row r="53" spans="2:7" x14ac:dyDescent="0.25">
      <c r="B53" s="105" t="s">
        <v>124</v>
      </c>
      <c r="C53" s="104" t="s">
        <v>119</v>
      </c>
    </row>
    <row r="55" spans="2:7" x14ac:dyDescent="0.25">
      <c r="C55" s="12" t="s">
        <v>125</v>
      </c>
    </row>
  </sheetData>
  <mergeCells count="6">
    <mergeCell ref="D8:J8"/>
    <mergeCell ref="N16:P16"/>
    <mergeCell ref="Q16:S16"/>
    <mergeCell ref="T16:V16"/>
    <mergeCell ref="C16:H16"/>
    <mergeCell ref="I16:M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D2:N28"/>
  <sheetViews>
    <sheetView zoomScale="90" zoomScaleNormal="90" workbookViewId="0">
      <selection activeCell="A4" sqref="A4"/>
    </sheetView>
  </sheetViews>
  <sheetFormatPr defaultRowHeight="15" x14ac:dyDescent="0.25"/>
  <cols>
    <col min="1" max="1" width="1.7109375" customWidth="1"/>
    <col min="2" max="2" width="2.28515625" customWidth="1"/>
    <col min="3" max="3" width="4.140625" customWidth="1"/>
    <col min="4" max="4" width="27.140625" bestFit="1" customWidth="1"/>
    <col min="5" max="5" width="9" customWidth="1"/>
  </cols>
  <sheetData>
    <row r="2" spans="4:14" x14ac:dyDescent="0.25">
      <c r="D2" s="46"/>
      <c r="E2" s="46"/>
      <c r="F2" s="46"/>
      <c r="G2" s="46"/>
      <c r="H2" s="46"/>
      <c r="I2" s="46"/>
    </row>
    <row r="3" spans="4:14" x14ac:dyDescent="0.25">
      <c r="D3" s="51" t="s">
        <v>14</v>
      </c>
      <c r="E3" s="46"/>
      <c r="F3" s="46"/>
      <c r="G3" s="46"/>
      <c r="H3" s="46"/>
      <c r="I3" s="46"/>
    </row>
    <row r="4" spans="4:14" x14ac:dyDescent="0.25">
      <c r="D4" s="52" t="s">
        <v>15</v>
      </c>
      <c r="E4" s="46"/>
      <c r="F4" s="46"/>
      <c r="G4" s="46"/>
      <c r="H4" s="46"/>
      <c r="I4" s="46"/>
    </row>
    <row r="5" spans="4:14" x14ac:dyDescent="0.25">
      <c r="D5" s="46"/>
      <c r="E5" s="46"/>
      <c r="F5" s="46"/>
      <c r="G5" s="46"/>
      <c r="H5" s="46"/>
      <c r="I5" s="46"/>
      <c r="L5" t="s">
        <v>88</v>
      </c>
      <c r="N5" t="s">
        <v>90</v>
      </c>
    </row>
    <row r="6" spans="4:14" x14ac:dyDescent="0.25">
      <c r="D6" s="53" t="s">
        <v>16</v>
      </c>
      <c r="E6" s="46"/>
      <c r="F6" s="46"/>
      <c r="G6" s="46"/>
      <c r="H6" s="46"/>
      <c r="I6" s="46"/>
      <c r="L6">
        <v>7</v>
      </c>
      <c r="M6" t="s">
        <v>89</v>
      </c>
      <c r="N6" s="81">
        <f>1%+1%*(L6-2)</f>
        <v>6.0000000000000005E-2</v>
      </c>
    </row>
    <row r="7" spans="4:14" x14ac:dyDescent="0.25">
      <c r="D7" s="46"/>
      <c r="E7" s="46"/>
      <c r="F7" s="46"/>
      <c r="G7" s="46"/>
      <c r="H7" s="46"/>
      <c r="I7" s="46"/>
    </row>
    <row r="8" spans="4:14" x14ac:dyDescent="0.25">
      <c r="D8" s="46"/>
      <c r="E8" s="46"/>
      <c r="F8" s="46"/>
      <c r="G8" s="46"/>
      <c r="H8" s="46"/>
      <c r="I8" s="46"/>
    </row>
    <row r="9" spans="4:14" x14ac:dyDescent="0.25">
      <c r="D9" s="46"/>
      <c r="E9" s="46"/>
      <c r="F9" s="46"/>
      <c r="G9" s="46"/>
      <c r="H9" s="46"/>
      <c r="I9" s="46"/>
    </row>
    <row r="10" spans="4:14" x14ac:dyDescent="0.25">
      <c r="D10" s="46"/>
      <c r="E10" s="46"/>
      <c r="F10" s="46"/>
      <c r="G10" s="46"/>
      <c r="H10" s="46"/>
      <c r="I10" s="46"/>
    </row>
    <row r="11" spans="4:14" x14ac:dyDescent="0.25">
      <c r="D11" s="46"/>
      <c r="E11" s="46"/>
      <c r="F11" s="46"/>
      <c r="G11" s="46"/>
      <c r="H11" s="46"/>
      <c r="I11" s="46"/>
    </row>
    <row r="12" spans="4:14" x14ac:dyDescent="0.25">
      <c r="D12" s="46"/>
      <c r="E12" s="46"/>
      <c r="F12" s="46"/>
      <c r="G12" s="46"/>
      <c r="H12" s="46"/>
      <c r="I12" s="46"/>
    </row>
    <row r="13" spans="4:14" x14ac:dyDescent="0.25">
      <c r="D13" s="46"/>
      <c r="E13" s="46"/>
      <c r="F13" s="46"/>
      <c r="G13" s="46"/>
      <c r="H13" s="46"/>
      <c r="I13" s="46"/>
    </row>
    <row r="14" spans="4:14" x14ac:dyDescent="0.25">
      <c r="D14" s="46"/>
      <c r="E14" s="46"/>
      <c r="F14" s="46"/>
      <c r="G14" s="46"/>
      <c r="H14" s="46"/>
      <c r="I14" s="46"/>
    </row>
    <row r="15" spans="4:14" x14ac:dyDescent="0.25">
      <c r="D15" s="46"/>
      <c r="E15" s="46"/>
      <c r="F15" s="46"/>
      <c r="G15" s="46"/>
      <c r="H15" s="46"/>
      <c r="I15" s="46"/>
    </row>
    <row r="16" spans="4:14" x14ac:dyDescent="0.25">
      <c r="D16" s="46"/>
      <c r="E16" s="46"/>
      <c r="F16" s="46"/>
      <c r="G16" s="46"/>
      <c r="H16" s="46"/>
      <c r="I16" s="46"/>
    </row>
    <row r="17" spans="4:9" ht="6.75" customHeight="1" x14ac:dyDescent="0.25">
      <c r="D17" s="46"/>
      <c r="E17" s="46"/>
      <c r="F17" s="46"/>
      <c r="G17" s="46"/>
      <c r="H17" s="46"/>
      <c r="I17" s="46"/>
    </row>
    <row r="18" spans="4:9" ht="7.5" customHeight="1" x14ac:dyDescent="0.25">
      <c r="D18" s="46"/>
      <c r="E18" s="46"/>
      <c r="F18" s="46"/>
      <c r="G18" s="46"/>
      <c r="H18" s="46"/>
      <c r="I18" s="46"/>
    </row>
    <row r="19" spans="4:9" ht="15.75" x14ac:dyDescent="0.25">
      <c r="D19" s="98" t="s">
        <v>18</v>
      </c>
      <c r="E19" s="98"/>
      <c r="F19" s="9"/>
      <c r="G19" s="9"/>
      <c r="H19" s="9"/>
      <c r="I19" s="9"/>
    </row>
    <row r="20" spans="4:9" x14ac:dyDescent="0.25">
      <c r="D20" s="55" t="s">
        <v>9</v>
      </c>
      <c r="E20" s="60" t="s">
        <v>77</v>
      </c>
      <c r="F20" s="9"/>
      <c r="G20" s="9"/>
      <c r="H20" s="9"/>
      <c r="I20" s="9"/>
    </row>
    <row r="21" spans="4:9" x14ac:dyDescent="0.25">
      <c r="D21" s="55" t="s">
        <v>10</v>
      </c>
      <c r="E21" s="59" t="s">
        <v>78</v>
      </c>
      <c r="F21" s="54" t="s">
        <v>79</v>
      </c>
      <c r="G21" s="9"/>
      <c r="H21" s="9"/>
      <c r="I21" s="9"/>
    </row>
    <row r="22" spans="4:9" x14ac:dyDescent="0.25">
      <c r="D22" s="55" t="s">
        <v>11</v>
      </c>
      <c r="E22" s="57" t="s">
        <v>12</v>
      </c>
      <c r="F22" s="9"/>
      <c r="G22" s="9"/>
      <c r="H22" s="9"/>
      <c r="I22" s="9"/>
    </row>
    <row r="23" spans="4:9" x14ac:dyDescent="0.25">
      <c r="D23" s="55" t="s">
        <v>31</v>
      </c>
      <c r="E23" s="57" t="s">
        <v>49</v>
      </c>
      <c r="F23" s="9"/>
      <c r="G23" s="9"/>
      <c r="H23" s="9"/>
      <c r="I23" s="9"/>
    </row>
    <row r="24" spans="4:9" x14ac:dyDescent="0.25">
      <c r="D24" s="56" t="s">
        <v>47</v>
      </c>
      <c r="E24" s="58" t="s">
        <v>48</v>
      </c>
      <c r="F24" s="9"/>
      <c r="G24" s="9"/>
      <c r="H24" s="9"/>
      <c r="I24" s="9"/>
    </row>
    <row r="25" spans="4:9" x14ac:dyDescent="0.25">
      <c r="D25" s="46"/>
      <c r="E25" s="46"/>
      <c r="F25" s="46"/>
      <c r="G25" s="46"/>
      <c r="H25" s="46"/>
      <c r="I25" s="46"/>
    </row>
    <row r="26" spans="4:9" x14ac:dyDescent="0.25">
      <c r="D26" s="46"/>
      <c r="E26" s="46"/>
      <c r="F26" s="46"/>
      <c r="G26" s="46"/>
      <c r="H26" s="46"/>
      <c r="I26" s="46"/>
    </row>
    <row r="27" spans="4:9" x14ac:dyDescent="0.25">
      <c r="D27" s="46"/>
      <c r="E27" s="46"/>
      <c r="F27" s="46"/>
      <c r="G27" s="46"/>
      <c r="H27" s="46"/>
      <c r="I27" s="46"/>
    </row>
    <row r="28" spans="4:9" x14ac:dyDescent="0.25">
      <c r="D28" s="46"/>
      <c r="E28" s="46"/>
      <c r="F28" s="46"/>
      <c r="G28" s="46"/>
      <c r="H28" s="46"/>
      <c r="I28" s="46"/>
    </row>
  </sheetData>
  <mergeCells count="1">
    <mergeCell ref="D19:E1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E1:P40"/>
  <sheetViews>
    <sheetView zoomScale="90" zoomScaleNormal="90" workbookViewId="0">
      <selection activeCell="H1" sqref="H1"/>
    </sheetView>
  </sheetViews>
  <sheetFormatPr defaultRowHeight="15" x14ac:dyDescent="0.25"/>
  <cols>
    <col min="1" max="1" width="0.7109375" customWidth="1"/>
    <col min="2" max="2" width="3" customWidth="1"/>
    <col min="3" max="4" width="3.85546875" customWidth="1"/>
    <col min="5" max="5" width="36.7109375" bestFit="1" customWidth="1"/>
    <col min="6" max="6" width="10.28515625" customWidth="1"/>
  </cols>
  <sheetData>
    <row r="1" spans="5:16" x14ac:dyDescent="0.25">
      <c r="E1" s="46"/>
      <c r="F1" s="46"/>
      <c r="G1" s="46"/>
      <c r="H1" s="46"/>
      <c r="I1" s="46"/>
      <c r="J1" s="46"/>
      <c r="K1" s="46"/>
    </row>
    <row r="2" spans="5:16" x14ac:dyDescent="0.25">
      <c r="E2" s="51" t="s">
        <v>14</v>
      </c>
      <c r="F2" s="46"/>
      <c r="G2" s="46"/>
      <c r="H2" s="46"/>
      <c r="I2" s="46"/>
      <c r="J2" s="46"/>
      <c r="K2" s="46"/>
    </row>
    <row r="3" spans="5:16" x14ac:dyDescent="0.25">
      <c r="E3" s="52" t="s">
        <v>17</v>
      </c>
      <c r="F3" s="46"/>
      <c r="G3" s="46"/>
      <c r="H3" s="46"/>
      <c r="I3" s="46"/>
      <c r="J3" s="46"/>
      <c r="K3" s="46"/>
    </row>
    <row r="4" spans="5:16" x14ac:dyDescent="0.25">
      <c r="E4" s="46"/>
      <c r="F4" s="46"/>
      <c r="G4" s="46"/>
      <c r="H4" s="46"/>
      <c r="I4" s="46"/>
      <c r="J4" s="46"/>
      <c r="K4" s="46"/>
    </row>
    <row r="5" spans="5:16" x14ac:dyDescent="0.25">
      <c r="E5" s="64" t="s">
        <v>28</v>
      </c>
      <c r="F5" s="61" t="s">
        <v>29</v>
      </c>
      <c r="G5" s="46"/>
      <c r="H5" s="46"/>
      <c r="I5" s="46"/>
      <c r="J5" s="46"/>
      <c r="K5" s="46"/>
    </row>
    <row r="6" spans="5:16" ht="6.75" customHeight="1" x14ac:dyDescent="0.25">
      <c r="E6" s="64"/>
      <c r="F6" s="46"/>
      <c r="G6" s="46"/>
      <c r="H6" s="46"/>
      <c r="I6" s="46"/>
      <c r="J6" s="46"/>
      <c r="K6" s="46"/>
    </row>
    <row r="7" spans="5:16" x14ac:dyDescent="0.25">
      <c r="E7" s="65" t="s">
        <v>20</v>
      </c>
      <c r="F7" s="62" t="s">
        <v>30</v>
      </c>
      <c r="G7" s="63"/>
      <c r="H7" s="63"/>
      <c r="I7" s="46"/>
      <c r="J7" s="46"/>
      <c r="K7" s="46"/>
    </row>
    <row r="8" spans="5:16" x14ac:dyDescent="0.25">
      <c r="E8" s="46"/>
      <c r="F8" s="46"/>
      <c r="G8" s="46"/>
      <c r="H8" s="46"/>
      <c r="I8" s="46"/>
      <c r="J8" s="46"/>
      <c r="K8" s="46"/>
      <c r="N8" t="s">
        <v>93</v>
      </c>
      <c r="P8">
        <f>Homework!C8</f>
        <v>10000</v>
      </c>
    </row>
    <row r="9" spans="5:16" x14ac:dyDescent="0.25">
      <c r="E9" s="53" t="s">
        <v>19</v>
      </c>
      <c r="F9" s="46"/>
      <c r="G9" s="46"/>
      <c r="H9" s="46"/>
      <c r="I9" s="46"/>
      <c r="J9" s="46"/>
      <c r="K9" s="46"/>
      <c r="N9" t="s">
        <v>20</v>
      </c>
      <c r="P9">
        <f>P8*100%</f>
        <v>10000</v>
      </c>
    </row>
    <row r="10" spans="5:16" x14ac:dyDescent="0.25">
      <c r="E10" s="46"/>
      <c r="F10" s="46"/>
      <c r="G10" s="46"/>
      <c r="H10" s="46"/>
      <c r="I10" s="46"/>
      <c r="J10" s="46"/>
      <c r="K10" s="46"/>
      <c r="N10" t="s">
        <v>28</v>
      </c>
      <c r="P10">
        <f>P9*1.5%</f>
        <v>150</v>
      </c>
    </row>
    <row r="11" spans="5:16" x14ac:dyDescent="0.25">
      <c r="E11" s="46"/>
      <c r="F11" s="46"/>
      <c r="G11" s="46"/>
      <c r="H11" s="46"/>
      <c r="I11" s="46"/>
      <c r="J11" s="46"/>
      <c r="K11" s="46"/>
    </row>
    <row r="12" spans="5:16" x14ac:dyDescent="0.25">
      <c r="E12" s="46"/>
      <c r="F12" s="46"/>
      <c r="G12" s="46"/>
      <c r="H12" s="46"/>
      <c r="I12" s="46"/>
      <c r="J12" s="46"/>
      <c r="K12" s="46"/>
    </row>
    <row r="13" spans="5:16" x14ac:dyDescent="0.25">
      <c r="E13" s="46"/>
      <c r="F13" s="46"/>
      <c r="G13" s="46"/>
      <c r="H13" s="46"/>
      <c r="I13" s="46"/>
      <c r="J13" s="46"/>
      <c r="K13" s="46"/>
    </row>
    <row r="14" spans="5:16" x14ac:dyDescent="0.25">
      <c r="E14" s="46"/>
      <c r="F14" s="46"/>
      <c r="G14" s="46"/>
      <c r="H14" s="46"/>
      <c r="I14" s="46"/>
      <c r="J14" s="46"/>
      <c r="K14" s="46"/>
    </row>
    <row r="15" spans="5:16" x14ac:dyDescent="0.25">
      <c r="E15" s="46"/>
      <c r="F15" s="46"/>
      <c r="G15" s="46"/>
      <c r="H15" s="46"/>
      <c r="I15" s="46"/>
      <c r="J15" s="46"/>
      <c r="K15" s="46"/>
    </row>
    <row r="16" spans="5:16" x14ac:dyDescent="0.25">
      <c r="E16" s="46"/>
      <c r="F16" s="46"/>
      <c r="G16" s="46"/>
      <c r="H16" s="46"/>
      <c r="I16" s="46"/>
      <c r="J16" s="46"/>
      <c r="K16" s="46"/>
    </row>
    <row r="17" spans="5:16" x14ac:dyDescent="0.25">
      <c r="E17" s="46"/>
      <c r="F17" s="46"/>
      <c r="G17" s="46"/>
      <c r="H17" s="46"/>
      <c r="I17" s="46"/>
      <c r="J17" s="46"/>
      <c r="K17" s="46"/>
    </row>
    <row r="18" spans="5:16" x14ac:dyDescent="0.25">
      <c r="E18" s="46"/>
      <c r="F18" s="46"/>
      <c r="G18" s="46"/>
      <c r="H18" s="46"/>
      <c r="I18" s="46"/>
      <c r="J18" s="46"/>
      <c r="K18" s="46"/>
    </row>
    <row r="19" spans="5:16" x14ac:dyDescent="0.25">
      <c r="E19" s="46"/>
      <c r="F19" s="46"/>
      <c r="G19" s="46"/>
      <c r="H19" s="46"/>
      <c r="I19" s="46"/>
      <c r="J19" s="46"/>
      <c r="K19" s="46"/>
    </row>
    <row r="20" spans="5:16" x14ac:dyDescent="0.25">
      <c r="E20" s="46"/>
      <c r="F20" s="46"/>
      <c r="G20" s="46"/>
      <c r="H20" s="46"/>
      <c r="I20" s="46"/>
      <c r="J20" s="46"/>
      <c r="K20" s="46"/>
    </row>
    <row r="21" spans="5:16" x14ac:dyDescent="0.25">
      <c r="E21" s="46"/>
      <c r="F21" s="46"/>
      <c r="G21" s="46"/>
      <c r="H21" s="46"/>
      <c r="I21" s="46"/>
      <c r="J21" s="46"/>
      <c r="K21" s="46"/>
    </row>
    <row r="22" spans="5:16" x14ac:dyDescent="0.25">
      <c r="E22" s="52" t="s">
        <v>27</v>
      </c>
      <c r="F22" s="46"/>
      <c r="G22" s="46"/>
      <c r="H22" s="46"/>
      <c r="I22" s="46"/>
      <c r="J22" s="46"/>
      <c r="K22" s="46"/>
    </row>
    <row r="23" spans="5:16" x14ac:dyDescent="0.25">
      <c r="E23" s="46"/>
      <c r="F23" s="46"/>
      <c r="G23" s="46"/>
      <c r="H23" s="46"/>
      <c r="I23" s="46"/>
      <c r="J23" s="46"/>
      <c r="K23" s="46"/>
    </row>
    <row r="24" spans="5:16" x14ac:dyDescent="0.25">
      <c r="E24" s="46"/>
      <c r="F24" s="46"/>
      <c r="G24" s="46"/>
      <c r="H24" s="46"/>
      <c r="I24" s="46"/>
      <c r="J24" s="46"/>
      <c r="K24" s="46"/>
    </row>
    <row r="25" spans="5:16" x14ac:dyDescent="0.25">
      <c r="E25" s="46"/>
      <c r="F25" s="46"/>
      <c r="G25" s="46"/>
      <c r="H25" s="46"/>
      <c r="I25" s="46"/>
      <c r="J25" s="46"/>
      <c r="K25" s="46"/>
    </row>
    <row r="26" spans="5:16" x14ac:dyDescent="0.25">
      <c r="E26" s="46"/>
      <c r="F26" s="46"/>
      <c r="G26" s="46"/>
      <c r="H26" s="46"/>
      <c r="I26" s="46"/>
      <c r="J26" s="46"/>
      <c r="K26" s="46"/>
    </row>
    <row r="27" spans="5:16" x14ac:dyDescent="0.25">
      <c r="E27" s="46"/>
      <c r="F27" s="46"/>
      <c r="G27" s="46"/>
      <c r="H27" s="46"/>
      <c r="I27" s="46"/>
      <c r="J27" s="46"/>
      <c r="K27" s="46"/>
    </row>
    <row r="28" spans="5:16" x14ac:dyDescent="0.25">
      <c r="E28" s="46"/>
      <c r="F28" s="46"/>
      <c r="G28" s="46"/>
      <c r="H28" s="46"/>
      <c r="I28" s="46"/>
      <c r="J28" s="46"/>
      <c r="K28" s="46"/>
    </row>
    <row r="29" spans="5:16" x14ac:dyDescent="0.25">
      <c r="E29" s="99" t="s">
        <v>18</v>
      </c>
      <c r="F29" s="99"/>
      <c r="G29" s="9"/>
      <c r="H29" s="9"/>
      <c r="I29" s="9"/>
      <c r="J29" s="9"/>
      <c r="K29" s="46"/>
      <c r="N29" t="s">
        <v>94</v>
      </c>
    </row>
    <row r="30" spans="5:16" x14ac:dyDescent="0.25">
      <c r="E30" s="55" t="s">
        <v>9</v>
      </c>
      <c r="F30" s="60" t="s">
        <v>77</v>
      </c>
      <c r="G30" s="9"/>
      <c r="H30" s="9"/>
      <c r="I30" s="9"/>
      <c r="J30" s="9"/>
      <c r="K30" s="46"/>
      <c r="N30" t="s">
        <v>95</v>
      </c>
      <c r="P30">
        <f>SQRT(10)</f>
        <v>3.1622776601683795</v>
      </c>
    </row>
    <row r="31" spans="5:16" x14ac:dyDescent="0.25">
      <c r="E31" s="55" t="s">
        <v>10</v>
      </c>
      <c r="F31" s="59" t="s">
        <v>78</v>
      </c>
      <c r="G31" s="54" t="s">
        <v>79</v>
      </c>
      <c r="H31" s="9"/>
      <c r="I31" s="9"/>
      <c r="J31" s="9"/>
      <c r="K31" s="46"/>
      <c r="N31" t="s">
        <v>96</v>
      </c>
      <c r="P31">
        <f>P8</f>
        <v>10000</v>
      </c>
    </row>
    <row r="32" spans="5:16" x14ac:dyDescent="0.25">
      <c r="E32" s="55" t="s">
        <v>11</v>
      </c>
      <c r="F32" s="85" t="s">
        <v>12</v>
      </c>
      <c r="G32" s="9"/>
      <c r="H32" s="9"/>
      <c r="I32" s="9"/>
      <c r="J32" s="9"/>
      <c r="K32" s="46"/>
      <c r="N32" t="s">
        <v>97</v>
      </c>
      <c r="P32">
        <v>2.33</v>
      </c>
    </row>
    <row r="33" spans="5:16" x14ac:dyDescent="0.25">
      <c r="E33" s="55" t="s">
        <v>31</v>
      </c>
      <c r="F33" s="57" t="s">
        <v>49</v>
      </c>
      <c r="G33" s="9"/>
      <c r="H33" s="9"/>
      <c r="I33" s="9"/>
      <c r="J33" s="9"/>
      <c r="K33" s="46"/>
      <c r="N33" t="s">
        <v>10</v>
      </c>
      <c r="P33" s="86" t="str">
        <f>F31</f>
        <v>0.00065</v>
      </c>
    </row>
    <row r="34" spans="5:16" x14ac:dyDescent="0.25">
      <c r="E34" s="56" t="s">
        <v>47</v>
      </c>
      <c r="F34" s="58" t="s">
        <v>48</v>
      </c>
      <c r="G34" s="9"/>
      <c r="H34" s="9"/>
      <c r="I34" s="9"/>
      <c r="J34" s="9"/>
      <c r="K34" s="46"/>
      <c r="N34" t="s">
        <v>98</v>
      </c>
      <c r="P34">
        <v>10</v>
      </c>
    </row>
    <row r="35" spans="5:16" x14ac:dyDescent="0.25">
      <c r="E35" s="46"/>
      <c r="F35" s="46"/>
      <c r="G35" s="46"/>
      <c r="H35" s="46"/>
      <c r="I35" s="46"/>
      <c r="J35" s="46"/>
      <c r="K35" s="46"/>
    </row>
    <row r="36" spans="5:16" x14ac:dyDescent="0.25">
      <c r="N36" t="s">
        <v>99</v>
      </c>
      <c r="P36" s="88">
        <f>P30*P31*P32*P33*P34</f>
        <v>478.92695163250107</v>
      </c>
    </row>
    <row r="38" spans="5:16" x14ac:dyDescent="0.25">
      <c r="P38">
        <v>12.5</v>
      </c>
    </row>
    <row r="39" spans="5:16" x14ac:dyDescent="0.25">
      <c r="N39" t="s">
        <v>100</v>
      </c>
      <c r="P39">
        <v>3</v>
      </c>
    </row>
    <row r="40" spans="5:16" x14ac:dyDescent="0.25">
      <c r="N40" t="s">
        <v>36</v>
      </c>
      <c r="P40" s="87">
        <f>P38*P39*P36</f>
        <v>17959.760686218789</v>
      </c>
    </row>
  </sheetData>
  <mergeCells count="1">
    <mergeCell ref="E29:F29"/>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G15"/>
  <sheetViews>
    <sheetView zoomScaleNormal="100" workbookViewId="0">
      <selection activeCell="C13" sqref="C13"/>
    </sheetView>
  </sheetViews>
  <sheetFormatPr defaultRowHeight="15" x14ac:dyDescent="0.25"/>
  <cols>
    <col min="2" max="2" width="29.28515625" bestFit="1" customWidth="1"/>
    <col min="3" max="3" width="9.42578125" customWidth="1"/>
  </cols>
  <sheetData>
    <row r="1" spans="2:7" x14ac:dyDescent="0.25">
      <c r="B1" s="46"/>
      <c r="C1" s="46"/>
      <c r="D1" s="46"/>
      <c r="E1" s="46"/>
      <c r="F1" s="46"/>
      <c r="G1" s="46"/>
    </row>
    <row r="2" spans="2:7" x14ac:dyDescent="0.25">
      <c r="B2" s="99" t="s">
        <v>18</v>
      </c>
      <c r="C2" s="99"/>
      <c r="D2" s="9"/>
      <c r="E2" s="9"/>
      <c r="F2" s="9"/>
      <c r="G2" s="9"/>
    </row>
    <row r="3" spans="2:7" x14ac:dyDescent="0.25">
      <c r="B3" s="55" t="s">
        <v>9</v>
      </c>
      <c r="C3" s="60" t="s">
        <v>77</v>
      </c>
      <c r="D3" s="9"/>
      <c r="E3" s="9"/>
      <c r="F3" s="9"/>
      <c r="G3" s="9"/>
    </row>
    <row r="4" spans="2:7" x14ac:dyDescent="0.25">
      <c r="B4" s="55" t="s">
        <v>10</v>
      </c>
      <c r="C4" s="59" t="s">
        <v>78</v>
      </c>
      <c r="D4" s="54" t="s">
        <v>79</v>
      </c>
      <c r="E4" s="9"/>
      <c r="F4" s="9"/>
      <c r="G4" s="9"/>
    </row>
    <row r="5" spans="2:7" x14ac:dyDescent="0.25">
      <c r="B5" s="55" t="s">
        <v>11</v>
      </c>
      <c r="C5" s="57" t="s">
        <v>12</v>
      </c>
      <c r="D5" s="9"/>
      <c r="E5" s="9"/>
      <c r="F5" s="9"/>
      <c r="G5" s="9"/>
    </row>
    <row r="6" spans="2:7" x14ac:dyDescent="0.25">
      <c r="B6" s="55" t="s">
        <v>31</v>
      </c>
      <c r="C6" s="57" t="s">
        <v>49</v>
      </c>
      <c r="D6" s="9"/>
      <c r="E6" s="9"/>
      <c r="F6" s="9"/>
      <c r="G6" s="9"/>
    </row>
    <row r="7" spans="2:7" x14ac:dyDescent="0.25">
      <c r="B7" s="56" t="s">
        <v>47</v>
      </c>
      <c r="C7" s="58" t="s">
        <v>48</v>
      </c>
      <c r="D7" s="9"/>
      <c r="E7" s="9"/>
      <c r="F7" s="9"/>
      <c r="G7" s="9"/>
    </row>
    <row r="8" spans="2:7" x14ac:dyDescent="0.25">
      <c r="B8" s="54"/>
      <c r="C8" s="54"/>
      <c r="D8" s="46"/>
      <c r="E8" s="46"/>
      <c r="F8" s="46"/>
      <c r="G8" s="46"/>
    </row>
    <row r="13" spans="2:7" x14ac:dyDescent="0.25">
      <c r="B13" t="s">
        <v>101</v>
      </c>
      <c r="C13">
        <f>'Basel II'!P40</f>
        <v>17959.760686218789</v>
      </c>
    </row>
    <row r="14" spans="2:7" x14ac:dyDescent="0.25">
      <c r="B14" t="s">
        <v>102</v>
      </c>
      <c r="C14">
        <v>4</v>
      </c>
    </row>
    <row r="15" spans="2:7" x14ac:dyDescent="0.25">
      <c r="B15" t="s">
        <v>103</v>
      </c>
      <c r="C15">
        <f>C13*C14</f>
        <v>71839.042744875158</v>
      </c>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D1:U99"/>
  <sheetViews>
    <sheetView zoomScale="130" zoomScaleNormal="130" workbookViewId="0">
      <selection activeCell="S7" sqref="S7"/>
    </sheetView>
  </sheetViews>
  <sheetFormatPr defaultRowHeight="15" x14ac:dyDescent="0.25"/>
  <cols>
    <col min="1" max="1" width="2.85546875" customWidth="1"/>
    <col min="2" max="2" width="3" customWidth="1"/>
    <col min="3" max="3" width="3.28515625" customWidth="1"/>
    <col min="4" max="4" width="3.7109375" customWidth="1"/>
    <col min="5" max="5" width="6.5703125" customWidth="1"/>
    <col min="6" max="6" width="29.85546875" style="37" customWidth="1"/>
    <col min="7" max="7" width="8.28515625" customWidth="1"/>
    <col min="8" max="8" width="4.42578125" customWidth="1"/>
  </cols>
  <sheetData>
    <row r="1" spans="6:21" x14ac:dyDescent="0.25">
      <c r="F1" s="54"/>
      <c r="G1" s="46"/>
      <c r="H1" s="46"/>
      <c r="I1" s="46"/>
      <c r="J1" s="46"/>
      <c r="K1" s="46"/>
      <c r="L1" s="46"/>
      <c r="M1" s="46"/>
      <c r="N1" s="46"/>
      <c r="O1" s="46"/>
      <c r="P1" s="46"/>
    </row>
    <row r="2" spans="6:21" ht="18.75" x14ac:dyDescent="0.3">
      <c r="F2" s="73" t="s">
        <v>75</v>
      </c>
      <c r="H2" s="70"/>
      <c r="I2" s="71"/>
      <c r="J2" s="46"/>
      <c r="K2" s="46"/>
      <c r="L2" s="46"/>
      <c r="M2" s="46"/>
      <c r="N2" s="46"/>
      <c r="O2" s="46"/>
      <c r="P2" s="46"/>
    </row>
    <row r="3" spans="6:21" s="7" customFormat="1" ht="8.25" customHeight="1" x14ac:dyDescent="0.25">
      <c r="F3" s="72"/>
      <c r="G3" s="70"/>
      <c r="H3" s="70"/>
      <c r="I3" s="71"/>
      <c r="J3" s="46"/>
      <c r="K3" s="46"/>
      <c r="L3" s="46"/>
      <c r="M3" s="46"/>
      <c r="N3" s="46"/>
      <c r="O3" s="46"/>
      <c r="P3" s="46"/>
    </row>
    <row r="4" spans="6:21" s="7" customFormat="1" x14ac:dyDescent="0.25">
      <c r="F4" s="54" t="s">
        <v>26</v>
      </c>
      <c r="G4" s="9"/>
      <c r="H4" s="9"/>
      <c r="I4" s="46"/>
      <c r="J4" s="46"/>
      <c r="K4" s="46"/>
      <c r="L4" s="46"/>
      <c r="M4" s="46"/>
      <c r="N4" s="46"/>
      <c r="O4" s="46"/>
      <c r="P4" s="46"/>
    </row>
    <row r="5" spans="6:21" s="7" customFormat="1" x14ac:dyDescent="0.25">
      <c r="F5" s="54"/>
      <c r="G5" s="46"/>
      <c r="H5" s="46"/>
      <c r="I5" s="46"/>
      <c r="J5" s="46"/>
      <c r="K5" s="46"/>
      <c r="L5" s="46"/>
      <c r="M5" s="46"/>
      <c r="N5" s="46"/>
      <c r="O5" s="46"/>
      <c r="P5" s="46"/>
    </row>
    <row r="6" spans="6:21" x14ac:dyDescent="0.25">
      <c r="F6" s="54"/>
      <c r="G6" s="46"/>
      <c r="H6" s="46"/>
      <c r="I6" s="46"/>
      <c r="J6" s="46"/>
      <c r="K6" s="46"/>
      <c r="L6" s="46"/>
      <c r="M6" s="46"/>
      <c r="N6" s="46"/>
      <c r="O6" s="46"/>
      <c r="P6" s="46"/>
    </row>
    <row r="7" spans="6:21" x14ac:dyDescent="0.25">
      <c r="F7" s="54"/>
      <c r="G7" s="9"/>
      <c r="H7" s="9"/>
      <c r="I7" s="9"/>
      <c r="J7" s="9"/>
      <c r="K7" s="9"/>
      <c r="L7" s="9"/>
      <c r="M7" s="9"/>
      <c r="N7" s="9"/>
      <c r="O7" s="9"/>
      <c r="P7" s="9"/>
      <c r="Q7" s="2"/>
      <c r="T7" t="s">
        <v>104</v>
      </c>
      <c r="U7">
        <f>2.33*SQRT(1)*SQRT((0.5*1%*7*'Basel II'!P8*1.5%*(1-EXP(-0.05*7))/(0.05*7))^2+0.75*(1%)^2*(7*'Basel II'!P8*1.5%*(1-EXP(-0.05*7))/(0.05*7))^2)</f>
        <v>20.642302528661929</v>
      </c>
    </row>
    <row r="8" spans="6:21" x14ac:dyDescent="0.25">
      <c r="F8" s="54"/>
      <c r="G8" s="9"/>
      <c r="H8" s="9"/>
      <c r="I8" s="9"/>
      <c r="J8" s="9"/>
      <c r="K8" s="9"/>
      <c r="L8" s="9"/>
      <c r="M8" s="9"/>
      <c r="N8" s="9"/>
      <c r="O8" s="9"/>
      <c r="P8" s="9"/>
      <c r="Q8" s="2"/>
      <c r="S8" t="s">
        <v>105</v>
      </c>
      <c r="U8">
        <f>12.5*U7</f>
        <v>258.02878160827413</v>
      </c>
    </row>
    <row r="9" spans="6:21" x14ac:dyDescent="0.25">
      <c r="F9" s="54"/>
      <c r="G9" s="9" t="s">
        <v>24</v>
      </c>
      <c r="H9" s="61" t="s">
        <v>55</v>
      </c>
      <c r="I9" s="46" t="s">
        <v>56</v>
      </c>
      <c r="J9" s="9"/>
      <c r="K9" s="9"/>
      <c r="L9" s="9"/>
      <c r="M9" s="9"/>
      <c r="N9" s="9"/>
      <c r="O9" s="9"/>
      <c r="P9" s="9"/>
      <c r="Q9" s="2"/>
    </row>
    <row r="10" spans="6:21" ht="18" x14ac:dyDescent="0.35">
      <c r="F10" s="54"/>
      <c r="G10" s="9" t="s">
        <v>21</v>
      </c>
      <c r="H10" s="66" t="s">
        <v>71</v>
      </c>
      <c r="I10" s="9"/>
      <c r="J10" s="9"/>
      <c r="K10" s="9"/>
      <c r="L10" s="9"/>
      <c r="M10" s="9"/>
      <c r="N10" s="9"/>
      <c r="O10" s="9"/>
      <c r="P10" s="9"/>
      <c r="Q10" s="2"/>
    </row>
    <row r="11" spans="6:21" x14ac:dyDescent="0.25">
      <c r="F11" s="54"/>
      <c r="G11" s="67" t="s">
        <v>58</v>
      </c>
      <c r="H11" s="61" t="s">
        <v>60</v>
      </c>
      <c r="I11" s="9"/>
      <c r="J11" s="9"/>
      <c r="K11" s="9"/>
      <c r="L11" s="9"/>
      <c r="M11" s="9"/>
      <c r="N11" s="9"/>
      <c r="O11" s="9"/>
      <c r="P11" s="9"/>
      <c r="Q11" s="2"/>
    </row>
    <row r="12" spans="6:21" ht="18" x14ac:dyDescent="0.35">
      <c r="F12" s="54"/>
      <c r="G12" s="64" t="s">
        <v>22</v>
      </c>
      <c r="H12" s="66" t="s">
        <v>72</v>
      </c>
      <c r="I12" s="9"/>
      <c r="J12" s="9"/>
      <c r="K12" s="9"/>
      <c r="L12" s="9"/>
      <c r="M12" s="9"/>
      <c r="N12" s="9"/>
      <c r="O12" s="68"/>
      <c r="P12" s="9"/>
      <c r="Q12" s="2"/>
    </row>
    <row r="13" spans="6:21" ht="18" x14ac:dyDescent="0.35">
      <c r="F13" s="54"/>
      <c r="G13" s="67" t="s">
        <v>23</v>
      </c>
      <c r="H13" s="61" t="s">
        <v>73</v>
      </c>
      <c r="I13" s="46"/>
      <c r="J13" s="9"/>
      <c r="K13" s="9"/>
      <c r="L13" s="9"/>
      <c r="M13" s="9"/>
      <c r="N13" s="9"/>
      <c r="O13" s="9"/>
      <c r="P13" s="9"/>
      <c r="Q13" s="2"/>
    </row>
    <row r="14" spans="6:21" x14ac:dyDescent="0.25">
      <c r="F14" s="54"/>
      <c r="G14" s="64" t="s">
        <v>57</v>
      </c>
      <c r="H14" s="61" t="s">
        <v>74</v>
      </c>
      <c r="I14" s="63" t="s">
        <v>25</v>
      </c>
      <c r="J14" s="9"/>
      <c r="K14" s="9"/>
      <c r="L14" s="9"/>
      <c r="M14" s="9"/>
      <c r="N14" s="9"/>
      <c r="O14" s="9"/>
      <c r="P14" s="9"/>
      <c r="Q14" s="2"/>
    </row>
    <row r="15" spans="6:21" x14ac:dyDescent="0.25">
      <c r="F15" s="54"/>
      <c r="G15" s="9" t="s">
        <v>64</v>
      </c>
      <c r="H15" s="61" t="s">
        <v>74</v>
      </c>
      <c r="I15" s="63" t="s">
        <v>25</v>
      </c>
      <c r="J15" s="9"/>
      <c r="K15" s="9"/>
      <c r="L15" s="9"/>
      <c r="M15" s="9"/>
      <c r="N15" s="9"/>
      <c r="O15" s="9"/>
      <c r="P15" s="9"/>
      <c r="Q15" s="2"/>
    </row>
    <row r="16" spans="6:21" x14ac:dyDescent="0.25">
      <c r="F16" s="54"/>
      <c r="G16" s="9" t="s">
        <v>62</v>
      </c>
      <c r="H16" s="61" t="s">
        <v>74</v>
      </c>
      <c r="I16" s="63" t="s">
        <v>25</v>
      </c>
      <c r="J16" s="9"/>
      <c r="K16" s="9"/>
      <c r="L16" s="9"/>
      <c r="M16" s="9"/>
      <c r="N16" s="9"/>
      <c r="O16" s="9"/>
      <c r="P16" s="9"/>
      <c r="Q16" s="2"/>
    </row>
    <row r="17" spans="6:17" x14ac:dyDescent="0.25">
      <c r="F17" s="54"/>
      <c r="G17" s="9" t="s">
        <v>63</v>
      </c>
      <c r="H17" s="61" t="s">
        <v>74</v>
      </c>
      <c r="I17" s="63" t="s">
        <v>25</v>
      </c>
      <c r="J17" s="9"/>
      <c r="K17" s="9"/>
      <c r="L17" s="9"/>
      <c r="M17" s="9"/>
      <c r="N17" s="9"/>
      <c r="O17" s="9"/>
      <c r="P17" s="9"/>
      <c r="Q17" s="2"/>
    </row>
    <row r="18" spans="6:17" x14ac:dyDescent="0.25">
      <c r="F18" s="54"/>
      <c r="G18" s="9" t="s">
        <v>65</v>
      </c>
      <c r="H18" s="61" t="s">
        <v>55</v>
      </c>
      <c r="I18" s="63" t="s">
        <v>66</v>
      </c>
      <c r="J18" s="9"/>
      <c r="K18" s="9"/>
      <c r="L18" s="9"/>
      <c r="M18" s="9"/>
      <c r="N18" s="9"/>
      <c r="O18" s="9"/>
      <c r="P18" s="9"/>
      <c r="Q18" s="2"/>
    </row>
    <row r="19" spans="6:17" x14ac:dyDescent="0.25">
      <c r="F19" s="54"/>
      <c r="G19" s="9"/>
      <c r="H19" s="61"/>
      <c r="I19" s="46"/>
      <c r="J19" s="9"/>
      <c r="K19" s="9"/>
      <c r="L19" s="9"/>
      <c r="M19" s="9"/>
      <c r="N19" s="9"/>
      <c r="O19" s="9"/>
      <c r="P19" s="9"/>
      <c r="Q19" s="2"/>
    </row>
    <row r="20" spans="6:17" x14ac:dyDescent="0.25">
      <c r="F20" s="52" t="s">
        <v>13</v>
      </c>
      <c r="H20" s="9"/>
      <c r="I20" s="9"/>
      <c r="J20" s="9"/>
      <c r="K20" s="52" t="s">
        <v>17</v>
      </c>
      <c r="L20" s="46"/>
      <c r="M20" s="46"/>
      <c r="N20" s="46"/>
      <c r="O20" s="46"/>
      <c r="P20" s="46"/>
      <c r="Q20" s="2"/>
    </row>
    <row r="21" spans="6:17" x14ac:dyDescent="0.25">
      <c r="F21" s="54"/>
      <c r="G21" s="9"/>
      <c r="H21" s="9"/>
      <c r="I21" s="9"/>
      <c r="J21" s="9"/>
      <c r="K21" s="53" t="s">
        <v>59</v>
      </c>
      <c r="L21" s="46"/>
      <c r="M21" s="46"/>
      <c r="N21" s="46"/>
      <c r="O21" s="46"/>
      <c r="P21" s="46"/>
      <c r="Q21" s="2"/>
    </row>
    <row r="22" spans="6:17" x14ac:dyDescent="0.25">
      <c r="F22" s="54"/>
      <c r="G22" s="9"/>
      <c r="H22" s="9"/>
      <c r="I22" s="9"/>
      <c r="J22" s="9"/>
      <c r="L22" s="46"/>
      <c r="M22" s="46"/>
      <c r="N22" s="46"/>
      <c r="O22" s="46"/>
      <c r="P22" s="46"/>
      <c r="Q22" s="2"/>
    </row>
    <row r="23" spans="6:17" x14ac:dyDescent="0.25">
      <c r="F23" s="54"/>
      <c r="G23" s="9"/>
      <c r="H23" s="9"/>
      <c r="I23" s="9"/>
      <c r="J23" s="46"/>
      <c r="K23" s="46"/>
      <c r="L23" s="46"/>
      <c r="M23" s="46"/>
      <c r="N23" s="46"/>
      <c r="O23" s="46"/>
      <c r="P23" s="46"/>
    </row>
    <row r="24" spans="6:17" x14ac:dyDescent="0.25">
      <c r="F24" s="54"/>
      <c r="G24" s="9"/>
      <c r="H24" s="9"/>
      <c r="I24" s="9"/>
      <c r="J24" s="46"/>
      <c r="K24" s="46"/>
      <c r="L24" s="46"/>
      <c r="M24" s="46"/>
      <c r="N24" s="46"/>
      <c r="O24" s="46"/>
      <c r="P24" s="46"/>
    </row>
    <row r="25" spans="6:17" x14ac:dyDescent="0.25">
      <c r="F25" s="54"/>
      <c r="G25" s="9"/>
      <c r="H25" s="9"/>
      <c r="I25" s="9"/>
      <c r="J25" s="46"/>
      <c r="K25" s="46"/>
      <c r="L25" s="46"/>
      <c r="M25" s="46"/>
      <c r="N25" s="46"/>
      <c r="O25" s="46"/>
      <c r="P25" s="46"/>
    </row>
    <row r="26" spans="6:17" x14ac:dyDescent="0.25">
      <c r="F26" s="54"/>
      <c r="G26" s="9"/>
      <c r="H26" s="9"/>
      <c r="I26" s="9"/>
      <c r="J26" s="46"/>
      <c r="K26" s="46"/>
      <c r="L26" s="46"/>
      <c r="M26" s="46"/>
      <c r="N26" s="46"/>
      <c r="O26" s="46"/>
      <c r="P26" s="46"/>
    </row>
    <row r="27" spans="6:17" x14ac:dyDescent="0.25">
      <c r="F27" s="54"/>
      <c r="G27" s="9"/>
      <c r="H27" s="9"/>
      <c r="I27" s="9"/>
      <c r="J27" s="46"/>
      <c r="K27" s="46"/>
      <c r="L27" s="46"/>
      <c r="M27" s="46"/>
      <c r="N27" s="46"/>
      <c r="O27" s="46"/>
      <c r="P27" s="46"/>
    </row>
    <row r="28" spans="6:17" x14ac:dyDescent="0.25">
      <c r="F28" s="54"/>
      <c r="G28" s="9"/>
      <c r="H28" s="9"/>
      <c r="I28" s="9"/>
      <c r="J28" s="46"/>
      <c r="K28" s="46"/>
      <c r="L28" s="46"/>
      <c r="M28" s="46"/>
      <c r="N28" s="46"/>
      <c r="O28" s="46"/>
      <c r="P28" s="46"/>
    </row>
    <row r="29" spans="6:17" x14ac:dyDescent="0.25">
      <c r="F29" s="54"/>
      <c r="G29" s="9"/>
      <c r="H29" s="9"/>
      <c r="I29" s="9"/>
      <c r="J29" s="46"/>
      <c r="K29" s="46"/>
      <c r="L29" s="46"/>
      <c r="M29" s="46"/>
      <c r="N29" s="46"/>
      <c r="O29" s="46"/>
      <c r="P29" s="46"/>
    </row>
    <row r="30" spans="6:17" x14ac:dyDescent="0.25">
      <c r="F30" s="54"/>
      <c r="G30" s="9"/>
      <c r="H30" s="9"/>
      <c r="I30" s="9"/>
      <c r="J30" s="46"/>
      <c r="K30" s="46"/>
      <c r="L30" s="46"/>
      <c r="M30" s="46"/>
      <c r="N30" s="46"/>
      <c r="O30" s="46"/>
      <c r="P30" s="46"/>
    </row>
    <row r="31" spans="6:17" x14ac:dyDescent="0.25">
      <c r="F31" s="54"/>
      <c r="G31" s="9"/>
      <c r="H31" s="9"/>
      <c r="I31" s="9"/>
      <c r="J31" s="46"/>
      <c r="K31" s="46"/>
      <c r="L31" s="46"/>
      <c r="M31" s="46"/>
      <c r="N31" s="46"/>
      <c r="O31" s="46"/>
      <c r="P31" s="46"/>
    </row>
    <row r="32" spans="6:17" x14ac:dyDescent="0.25">
      <c r="F32" s="54"/>
      <c r="G32" s="46"/>
      <c r="H32" s="46"/>
      <c r="I32" s="46"/>
      <c r="J32" s="46"/>
      <c r="K32" s="46"/>
      <c r="L32" s="46"/>
      <c r="M32" s="46"/>
      <c r="N32" s="46"/>
      <c r="O32" s="46"/>
      <c r="P32" s="46"/>
    </row>
    <row r="33" spans="4:17" x14ac:dyDescent="0.25">
      <c r="F33" s="54"/>
      <c r="G33" s="46"/>
      <c r="H33" s="46"/>
      <c r="I33" s="46"/>
      <c r="J33" s="46"/>
      <c r="K33" s="46"/>
      <c r="L33" s="46"/>
      <c r="M33" s="46"/>
      <c r="N33" s="46"/>
      <c r="O33" s="46"/>
      <c r="P33" s="46"/>
    </row>
    <row r="34" spans="4:17" x14ac:dyDescent="0.25">
      <c r="F34" s="99" t="s">
        <v>18</v>
      </c>
      <c r="G34" s="99"/>
      <c r="H34" s="9"/>
      <c r="I34" s="9"/>
      <c r="J34" s="9"/>
      <c r="K34" s="9"/>
      <c r="L34" s="46"/>
      <c r="M34" s="46"/>
      <c r="N34" s="46"/>
      <c r="O34" s="46"/>
      <c r="P34" s="46"/>
    </row>
    <row r="35" spans="4:17" x14ac:dyDescent="0.25">
      <c r="F35" s="55" t="s">
        <v>9</v>
      </c>
      <c r="G35" s="60" t="s">
        <v>77</v>
      </c>
      <c r="H35" s="9"/>
      <c r="I35" s="9"/>
      <c r="J35" s="9"/>
      <c r="K35" s="9"/>
      <c r="L35" s="46"/>
      <c r="M35" s="46"/>
      <c r="N35" s="46"/>
      <c r="O35" s="46"/>
      <c r="P35" s="46"/>
    </row>
    <row r="36" spans="4:17" x14ac:dyDescent="0.25">
      <c r="F36" s="55" t="s">
        <v>10</v>
      </c>
      <c r="G36" s="59" t="s">
        <v>78</v>
      </c>
      <c r="H36" s="54" t="s">
        <v>79</v>
      </c>
      <c r="I36" s="9"/>
      <c r="J36" s="9"/>
      <c r="K36" s="9"/>
      <c r="L36" s="46"/>
      <c r="M36" s="46"/>
      <c r="N36" s="46"/>
      <c r="O36" s="46"/>
      <c r="P36" s="46"/>
    </row>
    <row r="37" spans="4:17" x14ac:dyDescent="0.25">
      <c r="F37" s="74" t="s">
        <v>11</v>
      </c>
      <c r="G37" s="57" t="s">
        <v>12</v>
      </c>
      <c r="H37" s="9"/>
      <c r="I37" s="9"/>
      <c r="J37" s="9"/>
      <c r="K37" s="9"/>
      <c r="L37" s="46"/>
      <c r="M37" s="46"/>
      <c r="N37" s="46"/>
      <c r="O37" s="46"/>
      <c r="P37" s="46"/>
    </row>
    <row r="38" spans="4:17" x14ac:dyDescent="0.25">
      <c r="F38" s="74" t="s">
        <v>31</v>
      </c>
      <c r="G38" s="57" t="s">
        <v>49</v>
      </c>
      <c r="H38" s="9"/>
      <c r="I38" s="9"/>
      <c r="J38" s="9"/>
      <c r="K38" s="9"/>
      <c r="L38" s="46"/>
      <c r="M38" s="46"/>
      <c r="N38" s="46"/>
      <c r="O38" s="46"/>
      <c r="P38" s="46"/>
    </row>
    <row r="39" spans="4:17" x14ac:dyDescent="0.25">
      <c r="F39" s="56" t="s">
        <v>47</v>
      </c>
      <c r="G39" s="58" t="s">
        <v>48</v>
      </c>
      <c r="H39" s="9"/>
      <c r="I39" s="9"/>
      <c r="J39" s="9"/>
      <c r="K39" s="9"/>
      <c r="L39" s="46"/>
      <c r="M39" s="46"/>
      <c r="N39" s="46"/>
      <c r="O39" s="46"/>
      <c r="P39" s="46"/>
    </row>
    <row r="40" spans="4:17" x14ac:dyDescent="0.25">
      <c r="F40" s="55" t="s">
        <v>61</v>
      </c>
      <c r="G40" s="75">
        <f>Homework!C8</f>
        <v>10000</v>
      </c>
      <c r="H40" s="46"/>
      <c r="I40" s="46"/>
      <c r="J40" s="46"/>
      <c r="K40" s="46"/>
      <c r="L40" s="46"/>
      <c r="M40" s="46"/>
      <c r="N40" s="46"/>
      <c r="O40" s="46"/>
      <c r="P40" s="46"/>
    </row>
    <row r="41" spans="4:17" x14ac:dyDescent="0.25">
      <c r="F41" s="54"/>
      <c r="G41" s="46"/>
      <c r="H41" s="46"/>
      <c r="I41" s="46"/>
      <c r="J41" s="46"/>
      <c r="K41" s="46"/>
      <c r="L41" s="46"/>
      <c r="M41" s="46"/>
      <c r="N41" s="46"/>
      <c r="O41" s="46"/>
      <c r="P41" s="46"/>
    </row>
    <row r="42" spans="4:17" x14ac:dyDescent="0.25">
      <c r="F42" s="54"/>
      <c r="G42" s="46"/>
      <c r="H42" s="46"/>
      <c r="I42" s="46"/>
      <c r="J42" s="46"/>
      <c r="K42" s="46"/>
      <c r="L42" s="46"/>
      <c r="M42" s="46"/>
      <c r="N42" s="46"/>
      <c r="O42" s="46"/>
      <c r="P42" s="46"/>
    </row>
    <row r="43" spans="4:17" x14ac:dyDescent="0.25">
      <c r="D43" s="7"/>
      <c r="E43" s="7"/>
      <c r="F43" s="8"/>
      <c r="G43" s="7"/>
      <c r="H43" s="7"/>
      <c r="I43" s="7"/>
      <c r="J43" s="7"/>
      <c r="K43" s="7"/>
      <c r="L43" s="7"/>
      <c r="M43" s="7"/>
      <c r="N43" s="7"/>
      <c r="O43" s="7"/>
      <c r="P43" s="7"/>
      <c r="Q43" s="7"/>
    </row>
    <row r="44" spans="4:17" x14ac:dyDescent="0.25">
      <c r="D44" s="7"/>
      <c r="E44" s="7"/>
      <c r="F44" s="8"/>
      <c r="G44" s="7"/>
      <c r="H44" s="7"/>
      <c r="I44" s="7"/>
      <c r="J44" s="7"/>
      <c r="K44" s="7"/>
      <c r="L44" s="7"/>
      <c r="M44" s="7"/>
      <c r="N44" s="7"/>
      <c r="O44" s="7"/>
      <c r="P44" s="7"/>
      <c r="Q44" s="7"/>
    </row>
    <row r="45" spans="4:17" x14ac:dyDescent="0.25">
      <c r="D45" s="7"/>
      <c r="E45" s="7"/>
      <c r="F45" s="8"/>
      <c r="G45" s="7"/>
      <c r="H45" s="7"/>
      <c r="I45" s="7"/>
      <c r="J45" s="7"/>
      <c r="K45" s="7"/>
      <c r="L45" s="7"/>
      <c r="M45" s="7"/>
      <c r="N45" s="7"/>
      <c r="O45" s="7"/>
      <c r="P45" s="7"/>
      <c r="Q45" s="7"/>
    </row>
    <row r="46" spans="4:17" ht="18.75" x14ac:dyDescent="0.25">
      <c r="D46" s="7"/>
      <c r="E46" s="7"/>
      <c r="F46" s="69"/>
      <c r="G46" s="7"/>
      <c r="H46" s="7"/>
      <c r="I46" s="7"/>
      <c r="J46" s="7"/>
      <c r="K46" s="7"/>
      <c r="L46" s="7"/>
      <c r="M46" s="7"/>
      <c r="N46" s="7"/>
      <c r="O46" s="7"/>
      <c r="P46" s="7"/>
      <c r="Q46" s="7"/>
    </row>
    <row r="47" spans="4:17" x14ac:dyDescent="0.25">
      <c r="D47" s="7"/>
      <c r="E47" s="7"/>
      <c r="F47" s="8"/>
      <c r="G47" s="7"/>
      <c r="H47" s="7"/>
      <c r="I47" s="7"/>
      <c r="J47" s="7"/>
      <c r="K47" s="7"/>
      <c r="L47" s="7"/>
      <c r="M47" s="7"/>
      <c r="N47" s="7"/>
      <c r="O47" s="7"/>
      <c r="P47" s="7"/>
      <c r="Q47" s="7"/>
    </row>
    <row r="48" spans="4:17" x14ac:dyDescent="0.25">
      <c r="D48" s="7"/>
      <c r="E48" s="7"/>
      <c r="F48" s="8"/>
      <c r="G48" s="7"/>
      <c r="H48" s="7"/>
      <c r="I48" s="7"/>
      <c r="J48" s="7"/>
      <c r="K48" s="7"/>
      <c r="L48" s="7"/>
      <c r="M48" s="7"/>
      <c r="N48" s="7"/>
      <c r="O48" s="7"/>
      <c r="P48" s="7"/>
      <c r="Q48" s="7"/>
    </row>
    <row r="49" spans="4:17" x14ac:dyDescent="0.25">
      <c r="D49" s="7"/>
      <c r="E49" s="7"/>
      <c r="F49" s="8"/>
      <c r="G49" s="7"/>
      <c r="H49" s="7"/>
      <c r="I49" s="7"/>
      <c r="J49" s="7"/>
      <c r="K49" s="7"/>
      <c r="L49" s="7"/>
      <c r="M49" s="7"/>
      <c r="N49" s="7"/>
      <c r="O49" s="7"/>
      <c r="P49" s="7"/>
      <c r="Q49" s="7"/>
    </row>
    <row r="50" spans="4:17" x14ac:dyDescent="0.25">
      <c r="D50" s="7"/>
      <c r="E50" s="7"/>
      <c r="F50" s="49"/>
      <c r="G50" s="49"/>
      <c r="H50" s="7"/>
      <c r="I50" s="7"/>
      <c r="J50" s="7"/>
      <c r="K50" s="7"/>
      <c r="L50" s="7"/>
      <c r="M50" s="7"/>
      <c r="N50" s="7"/>
      <c r="O50" s="7"/>
      <c r="P50" s="7"/>
      <c r="Q50" s="7"/>
    </row>
    <row r="51" spans="4:17" x14ac:dyDescent="0.25">
      <c r="D51" s="7"/>
      <c r="E51" s="7"/>
      <c r="F51" s="49"/>
      <c r="G51" s="8"/>
      <c r="H51" s="7"/>
      <c r="I51" s="7"/>
      <c r="J51" s="7"/>
      <c r="K51" s="7"/>
      <c r="L51" s="7"/>
      <c r="M51" s="7"/>
      <c r="N51" s="7"/>
      <c r="O51" s="7"/>
      <c r="P51" s="7"/>
      <c r="Q51" s="7"/>
    </row>
    <row r="52" spans="4:17" x14ac:dyDescent="0.25">
      <c r="D52" s="7"/>
      <c r="E52" s="7"/>
      <c r="F52" s="49"/>
      <c r="G52" s="50"/>
      <c r="H52" s="7"/>
      <c r="I52" s="7"/>
      <c r="J52" s="7"/>
      <c r="K52" s="7"/>
      <c r="L52" s="7"/>
      <c r="M52" s="7"/>
      <c r="N52" s="7"/>
      <c r="O52" s="7"/>
      <c r="P52" s="7"/>
      <c r="Q52" s="7"/>
    </row>
    <row r="53" spans="4:17" x14ac:dyDescent="0.25">
      <c r="D53" s="7"/>
      <c r="E53" s="7"/>
      <c r="F53" s="8"/>
      <c r="G53" s="7"/>
      <c r="H53" s="7"/>
      <c r="I53" s="7"/>
      <c r="J53" s="7"/>
      <c r="K53" s="7"/>
      <c r="L53" s="7"/>
      <c r="M53" s="7"/>
      <c r="N53" s="7"/>
      <c r="O53" s="7"/>
      <c r="P53" s="7"/>
      <c r="Q53" s="7"/>
    </row>
    <row r="54" spans="4:17" x14ac:dyDescent="0.25">
      <c r="D54" s="7"/>
      <c r="E54" s="7"/>
      <c r="F54" s="8"/>
      <c r="G54" s="7"/>
      <c r="H54" s="7"/>
      <c r="I54" s="7"/>
      <c r="J54" s="7"/>
      <c r="K54" s="7"/>
      <c r="L54" s="7"/>
      <c r="M54" s="7"/>
      <c r="N54" s="7"/>
      <c r="O54" s="7"/>
      <c r="P54" s="7"/>
      <c r="Q54" s="7"/>
    </row>
    <row r="55" spans="4:17" x14ac:dyDescent="0.25">
      <c r="D55" s="7"/>
      <c r="E55" s="7"/>
      <c r="F55" s="8"/>
      <c r="G55" s="7"/>
      <c r="H55" s="7"/>
      <c r="I55" s="7"/>
      <c r="J55" s="7"/>
      <c r="K55" s="7"/>
      <c r="L55" s="7"/>
      <c r="M55" s="7"/>
      <c r="N55" s="7"/>
      <c r="O55" s="7"/>
      <c r="P55" s="7"/>
      <c r="Q55" s="7"/>
    </row>
    <row r="56" spans="4:17" x14ac:dyDescent="0.25">
      <c r="D56" s="7"/>
      <c r="E56" s="7"/>
      <c r="F56" s="8"/>
      <c r="G56" s="7"/>
      <c r="H56" s="7"/>
      <c r="I56" s="7"/>
      <c r="J56" s="7"/>
      <c r="K56" s="7"/>
      <c r="L56" s="7"/>
      <c r="M56" s="7"/>
      <c r="N56" s="7"/>
      <c r="O56" s="7"/>
      <c r="P56" s="7"/>
      <c r="Q56" s="7"/>
    </row>
    <row r="57" spans="4:17" x14ac:dyDescent="0.25">
      <c r="D57" s="7"/>
      <c r="E57" s="7"/>
      <c r="F57" s="8"/>
      <c r="G57" s="7"/>
      <c r="H57" s="7"/>
      <c r="I57" s="7"/>
      <c r="J57" s="7"/>
      <c r="K57" s="7"/>
      <c r="L57" s="7"/>
      <c r="M57" s="7"/>
      <c r="N57" s="7"/>
      <c r="O57" s="7"/>
      <c r="P57" s="7"/>
      <c r="Q57" s="7"/>
    </row>
    <row r="58" spans="4:17" x14ac:dyDescent="0.25">
      <c r="D58" s="7"/>
      <c r="E58" s="7"/>
      <c r="F58" s="8"/>
      <c r="G58" s="7"/>
      <c r="H58" s="7"/>
      <c r="I58" s="7"/>
      <c r="J58" s="7"/>
      <c r="K58" s="7"/>
      <c r="L58" s="7"/>
      <c r="M58" s="7"/>
      <c r="N58" s="7"/>
      <c r="O58" s="7"/>
      <c r="P58" s="7"/>
      <c r="Q58" s="7"/>
    </row>
    <row r="59" spans="4:17" x14ac:dyDescent="0.25">
      <c r="D59" s="7"/>
      <c r="E59" s="48"/>
      <c r="F59" s="50"/>
      <c r="G59" s="7"/>
      <c r="H59" s="7"/>
      <c r="I59" s="7"/>
      <c r="J59" s="7"/>
      <c r="K59" s="7"/>
      <c r="L59" s="7"/>
      <c r="M59" s="7"/>
      <c r="N59" s="7"/>
      <c r="O59" s="7"/>
      <c r="P59" s="7"/>
      <c r="Q59" s="7"/>
    </row>
    <row r="60" spans="4:17" x14ac:dyDescent="0.25">
      <c r="D60" s="7"/>
      <c r="E60" s="7"/>
      <c r="F60" s="8"/>
      <c r="G60" s="7"/>
      <c r="H60" s="7"/>
      <c r="I60" s="7"/>
      <c r="J60" s="7"/>
      <c r="K60" s="7"/>
      <c r="L60" s="7"/>
      <c r="M60" s="7"/>
      <c r="N60" s="7"/>
      <c r="O60" s="7"/>
      <c r="P60" s="7"/>
      <c r="Q60" s="7"/>
    </row>
    <row r="61" spans="4:17" x14ac:dyDescent="0.25">
      <c r="D61" s="7"/>
      <c r="E61" s="7"/>
      <c r="F61" s="8"/>
      <c r="G61" s="7"/>
      <c r="H61" s="7"/>
      <c r="I61" s="7"/>
      <c r="J61" s="7"/>
      <c r="K61" s="7"/>
      <c r="L61" s="7"/>
      <c r="M61" s="7"/>
      <c r="N61" s="7"/>
      <c r="O61" s="7"/>
      <c r="P61" s="7"/>
      <c r="Q61" s="7"/>
    </row>
    <row r="62" spans="4:17" x14ac:dyDescent="0.25">
      <c r="D62" s="7"/>
      <c r="E62" s="7"/>
      <c r="F62" s="49"/>
      <c r="G62" s="50"/>
      <c r="H62" s="7"/>
      <c r="I62" s="7"/>
      <c r="J62" s="7"/>
      <c r="K62" s="7"/>
      <c r="L62" s="7"/>
      <c r="M62" s="7"/>
      <c r="N62" s="7"/>
      <c r="O62" s="7"/>
      <c r="P62" s="7"/>
      <c r="Q62" s="7"/>
    </row>
    <row r="63" spans="4:17" x14ac:dyDescent="0.25">
      <c r="D63" s="7"/>
      <c r="E63" s="7"/>
      <c r="F63" s="8"/>
      <c r="G63" s="7"/>
      <c r="H63" s="7"/>
      <c r="I63" s="7"/>
      <c r="J63" s="7"/>
      <c r="K63" s="7"/>
      <c r="L63" s="7"/>
      <c r="M63" s="7"/>
      <c r="N63" s="7"/>
      <c r="O63" s="7"/>
      <c r="P63" s="7"/>
      <c r="Q63" s="7"/>
    </row>
    <row r="64" spans="4:17" x14ac:dyDescent="0.25">
      <c r="D64" s="7"/>
      <c r="E64" s="7"/>
      <c r="F64" s="8"/>
      <c r="G64" s="7"/>
      <c r="H64" s="7"/>
      <c r="I64" s="7"/>
      <c r="J64" s="7"/>
      <c r="K64" s="7"/>
      <c r="L64" s="7"/>
      <c r="M64" s="7"/>
      <c r="N64" s="7"/>
      <c r="O64" s="7"/>
      <c r="P64" s="7"/>
      <c r="Q64" s="7"/>
    </row>
    <row r="65" spans="4:17" x14ac:dyDescent="0.25">
      <c r="D65" s="7"/>
      <c r="E65" s="7"/>
      <c r="F65" s="8"/>
      <c r="G65" s="7"/>
      <c r="H65" s="7"/>
      <c r="I65" s="7"/>
      <c r="J65" s="7"/>
      <c r="K65" s="7"/>
      <c r="L65" s="7"/>
      <c r="M65" s="7"/>
      <c r="N65" s="7"/>
      <c r="O65" s="7"/>
      <c r="P65" s="7"/>
      <c r="Q65" s="7"/>
    </row>
    <row r="66" spans="4:17" x14ac:dyDescent="0.25">
      <c r="D66" s="7"/>
      <c r="E66" s="7"/>
      <c r="F66" s="8"/>
      <c r="G66" s="7"/>
      <c r="H66" s="7"/>
      <c r="I66" s="7"/>
      <c r="J66" s="7"/>
      <c r="K66" s="7"/>
      <c r="L66" s="7"/>
      <c r="M66" s="7"/>
      <c r="N66" s="7"/>
      <c r="O66" s="7"/>
      <c r="P66" s="7"/>
      <c r="Q66" s="7"/>
    </row>
    <row r="67" spans="4:17" x14ac:dyDescent="0.25">
      <c r="D67" s="7"/>
      <c r="E67" s="7"/>
      <c r="F67" s="8"/>
      <c r="G67" s="7"/>
      <c r="H67" s="7"/>
      <c r="I67" s="7"/>
      <c r="J67" s="7"/>
      <c r="K67" s="7"/>
      <c r="L67" s="7"/>
      <c r="M67" s="7"/>
      <c r="N67" s="7"/>
      <c r="O67" s="7"/>
      <c r="P67" s="7"/>
      <c r="Q67" s="7"/>
    </row>
    <row r="68" spans="4:17" x14ac:dyDescent="0.25">
      <c r="D68" s="7"/>
      <c r="E68" s="7"/>
      <c r="F68" s="8"/>
      <c r="G68" s="7"/>
      <c r="H68" s="7"/>
      <c r="I68" s="7"/>
      <c r="J68" s="7"/>
      <c r="K68" s="7"/>
      <c r="L68" s="7"/>
      <c r="M68" s="7"/>
      <c r="N68" s="7"/>
      <c r="O68" s="7"/>
      <c r="P68" s="7"/>
      <c r="Q68" s="7"/>
    </row>
    <row r="69" spans="4:17" x14ac:dyDescent="0.25">
      <c r="D69" s="7"/>
      <c r="E69" s="7"/>
      <c r="F69" s="8"/>
      <c r="G69" s="7"/>
      <c r="H69" s="7"/>
      <c r="I69" s="7"/>
      <c r="J69" s="7"/>
      <c r="K69" s="7"/>
      <c r="L69" s="7"/>
      <c r="M69" s="7"/>
      <c r="N69" s="7"/>
      <c r="O69" s="7"/>
      <c r="P69" s="7"/>
      <c r="Q69" s="7"/>
    </row>
    <row r="70" spans="4:17" x14ac:dyDescent="0.25">
      <c r="D70" s="7"/>
      <c r="E70" s="7"/>
      <c r="F70" s="8"/>
      <c r="G70" s="7"/>
      <c r="H70" s="7"/>
      <c r="I70" s="7"/>
      <c r="J70" s="7"/>
      <c r="K70" s="7"/>
      <c r="L70" s="7"/>
      <c r="M70" s="7"/>
      <c r="N70" s="7"/>
      <c r="O70" s="7"/>
      <c r="P70" s="7"/>
      <c r="Q70" s="7"/>
    </row>
    <row r="71" spans="4:17" x14ac:dyDescent="0.25">
      <c r="D71" s="7"/>
      <c r="E71" s="7"/>
      <c r="F71" s="8"/>
      <c r="G71" s="7"/>
      <c r="H71" s="7"/>
      <c r="I71" s="7"/>
      <c r="J71" s="7"/>
      <c r="K71" s="7"/>
      <c r="L71" s="7"/>
      <c r="M71" s="7"/>
      <c r="N71" s="7"/>
      <c r="O71" s="7"/>
      <c r="P71" s="7"/>
      <c r="Q71" s="7"/>
    </row>
    <row r="72" spans="4:17" x14ac:dyDescent="0.25">
      <c r="D72" s="7"/>
      <c r="E72" s="7"/>
      <c r="F72" s="8"/>
      <c r="G72" s="7"/>
      <c r="H72" s="7"/>
      <c r="I72" s="7"/>
      <c r="J72" s="7"/>
      <c r="K72" s="7"/>
      <c r="L72" s="7"/>
      <c r="M72" s="7"/>
      <c r="N72" s="7"/>
      <c r="O72" s="7"/>
      <c r="P72" s="7"/>
      <c r="Q72" s="7"/>
    </row>
    <row r="73" spans="4:17" x14ac:dyDescent="0.25">
      <c r="D73" s="7"/>
      <c r="E73" s="7"/>
      <c r="F73" s="8"/>
      <c r="G73" s="7"/>
      <c r="H73" s="7"/>
      <c r="I73" s="7"/>
      <c r="J73" s="7"/>
      <c r="K73" s="7"/>
      <c r="L73" s="7"/>
      <c r="M73" s="7"/>
      <c r="N73" s="7"/>
      <c r="O73" s="7"/>
      <c r="P73" s="7"/>
      <c r="Q73" s="7"/>
    </row>
    <row r="74" spans="4:17" x14ac:dyDescent="0.25">
      <c r="D74" s="7"/>
      <c r="E74" s="7"/>
      <c r="F74" s="8"/>
      <c r="G74" s="7"/>
      <c r="H74" s="7"/>
      <c r="I74" s="7"/>
      <c r="J74" s="7"/>
      <c r="K74" s="7"/>
      <c r="L74" s="7"/>
      <c r="M74" s="7"/>
      <c r="N74" s="7"/>
      <c r="O74" s="7"/>
      <c r="P74" s="7"/>
      <c r="Q74" s="7"/>
    </row>
    <row r="75" spans="4:17" x14ac:dyDescent="0.25">
      <c r="D75" s="7"/>
      <c r="E75" s="7"/>
      <c r="F75" s="8"/>
      <c r="G75" s="7"/>
      <c r="H75" s="7"/>
      <c r="I75" s="7"/>
      <c r="J75" s="7"/>
      <c r="K75" s="7"/>
      <c r="L75" s="7"/>
      <c r="M75" s="7"/>
      <c r="N75" s="7"/>
      <c r="O75" s="7"/>
      <c r="P75" s="7"/>
      <c r="Q75" s="7"/>
    </row>
    <row r="76" spans="4:17" x14ac:dyDescent="0.25">
      <c r="D76" s="7"/>
      <c r="E76" s="7"/>
      <c r="F76" s="8"/>
      <c r="G76" s="7"/>
      <c r="H76" s="7"/>
      <c r="I76" s="7"/>
      <c r="J76" s="7"/>
      <c r="K76" s="7"/>
      <c r="L76" s="7"/>
      <c r="M76" s="7"/>
      <c r="N76" s="7"/>
      <c r="O76" s="7"/>
      <c r="P76" s="7"/>
      <c r="Q76" s="7"/>
    </row>
    <row r="77" spans="4:17" x14ac:dyDescent="0.25">
      <c r="D77" s="7"/>
      <c r="E77" s="7"/>
      <c r="F77" s="8"/>
      <c r="G77" s="7"/>
      <c r="H77" s="7"/>
      <c r="I77" s="7"/>
      <c r="J77" s="7"/>
      <c r="K77" s="7"/>
      <c r="L77" s="7"/>
      <c r="M77" s="7"/>
      <c r="N77" s="7"/>
      <c r="O77" s="7"/>
      <c r="P77" s="7"/>
      <c r="Q77" s="7"/>
    </row>
    <row r="78" spans="4:17" x14ac:dyDescent="0.25">
      <c r="D78" s="7"/>
      <c r="E78" s="7"/>
      <c r="F78" s="8"/>
      <c r="G78" s="7"/>
      <c r="H78" s="7"/>
      <c r="I78" s="7"/>
      <c r="J78" s="7"/>
      <c r="K78" s="7"/>
      <c r="L78" s="7"/>
      <c r="M78" s="7"/>
      <c r="N78" s="7"/>
      <c r="O78" s="7"/>
      <c r="P78" s="7"/>
      <c r="Q78" s="7"/>
    </row>
    <row r="79" spans="4:17" x14ac:dyDescent="0.25">
      <c r="D79" s="7"/>
      <c r="E79" s="7"/>
      <c r="F79" s="8"/>
      <c r="G79" s="7"/>
      <c r="H79" s="7"/>
      <c r="I79" s="7"/>
      <c r="J79" s="7"/>
      <c r="K79" s="7"/>
      <c r="L79" s="7"/>
      <c r="M79" s="7"/>
      <c r="N79" s="7"/>
      <c r="O79" s="7"/>
      <c r="P79" s="7"/>
      <c r="Q79" s="7"/>
    </row>
    <row r="80" spans="4:17" x14ac:dyDescent="0.25">
      <c r="D80" s="7"/>
      <c r="E80" s="7"/>
      <c r="F80" s="8"/>
      <c r="G80" s="7"/>
      <c r="H80" s="7"/>
      <c r="I80" s="7"/>
      <c r="J80" s="7"/>
      <c r="K80" s="7"/>
      <c r="L80" s="7"/>
      <c r="M80" s="7"/>
      <c r="N80" s="7"/>
      <c r="O80" s="7"/>
      <c r="P80" s="7"/>
      <c r="Q80" s="7"/>
    </row>
    <row r="81" spans="4:17" x14ac:dyDescent="0.25">
      <c r="D81" s="7"/>
      <c r="E81" s="7"/>
      <c r="F81" s="8"/>
      <c r="G81" s="7"/>
      <c r="H81" s="7"/>
      <c r="I81" s="7"/>
      <c r="J81" s="7"/>
      <c r="K81" s="7"/>
      <c r="L81" s="7"/>
      <c r="M81" s="7"/>
      <c r="N81" s="7"/>
      <c r="O81" s="7"/>
      <c r="P81" s="7"/>
      <c r="Q81" s="7"/>
    </row>
    <row r="82" spans="4:17" x14ac:dyDescent="0.25">
      <c r="D82" s="7"/>
      <c r="E82" s="7"/>
      <c r="F82" s="8"/>
      <c r="G82" s="7"/>
      <c r="H82" s="7"/>
      <c r="I82" s="7"/>
      <c r="J82" s="7"/>
      <c r="K82" s="7"/>
      <c r="L82" s="7"/>
      <c r="M82" s="7"/>
      <c r="N82" s="7"/>
      <c r="O82" s="7"/>
      <c r="P82" s="7"/>
      <c r="Q82" s="7"/>
    </row>
    <row r="83" spans="4:17" x14ac:dyDescent="0.25">
      <c r="D83" s="7"/>
      <c r="E83" s="7"/>
      <c r="F83" s="8"/>
      <c r="G83" s="7"/>
      <c r="H83" s="7"/>
      <c r="I83" s="7"/>
      <c r="J83" s="7"/>
      <c r="K83" s="7"/>
      <c r="L83" s="7"/>
      <c r="M83" s="7"/>
      <c r="N83" s="7"/>
      <c r="O83" s="7"/>
      <c r="P83" s="7"/>
      <c r="Q83" s="7"/>
    </row>
    <row r="84" spans="4:17" x14ac:dyDescent="0.25">
      <c r="D84" s="7"/>
      <c r="E84" s="7"/>
      <c r="F84" s="8"/>
      <c r="G84" s="7"/>
      <c r="H84" s="7"/>
      <c r="I84" s="7"/>
      <c r="J84" s="7"/>
      <c r="K84" s="7"/>
      <c r="L84" s="7"/>
      <c r="M84" s="7"/>
      <c r="N84" s="7"/>
      <c r="O84" s="7"/>
      <c r="P84" s="7"/>
      <c r="Q84" s="7"/>
    </row>
    <row r="85" spans="4:17" x14ac:dyDescent="0.25">
      <c r="D85" s="7"/>
      <c r="E85" s="7"/>
      <c r="F85" s="8"/>
      <c r="G85" s="7"/>
      <c r="H85" s="7"/>
      <c r="I85" s="7"/>
      <c r="J85" s="7"/>
      <c r="K85" s="7"/>
      <c r="L85" s="7"/>
      <c r="M85" s="7"/>
      <c r="N85" s="7"/>
      <c r="O85" s="7"/>
      <c r="P85" s="7"/>
      <c r="Q85" s="7"/>
    </row>
    <row r="86" spans="4:17" x14ac:dyDescent="0.25">
      <c r="D86" s="7"/>
      <c r="E86" s="7"/>
      <c r="F86" s="8"/>
      <c r="G86" s="7"/>
      <c r="H86" s="7"/>
      <c r="I86" s="7"/>
      <c r="J86" s="7"/>
      <c r="K86" s="7"/>
      <c r="L86" s="7"/>
      <c r="M86" s="7"/>
      <c r="N86" s="7"/>
      <c r="O86" s="7"/>
      <c r="P86" s="7"/>
      <c r="Q86" s="7"/>
    </row>
    <row r="87" spans="4:17" x14ac:dyDescent="0.25">
      <c r="D87" s="7"/>
      <c r="E87" s="7"/>
      <c r="F87" s="8"/>
      <c r="G87" s="7"/>
      <c r="H87" s="7"/>
      <c r="I87" s="7"/>
      <c r="J87" s="7"/>
      <c r="K87" s="7"/>
      <c r="L87" s="7"/>
      <c r="M87" s="7"/>
      <c r="N87" s="7"/>
      <c r="O87" s="7"/>
      <c r="P87" s="7"/>
      <c r="Q87" s="7"/>
    </row>
    <row r="88" spans="4:17" x14ac:dyDescent="0.25">
      <c r="D88" s="7"/>
      <c r="E88" s="7"/>
      <c r="F88" s="8"/>
      <c r="G88" s="7"/>
      <c r="H88" s="7"/>
      <c r="I88" s="7"/>
      <c r="J88" s="7"/>
      <c r="K88" s="7"/>
      <c r="L88" s="7"/>
      <c r="M88" s="7"/>
      <c r="N88" s="7"/>
      <c r="O88" s="7"/>
      <c r="P88" s="7"/>
      <c r="Q88" s="7"/>
    </row>
    <row r="89" spans="4:17" x14ac:dyDescent="0.25">
      <c r="D89" s="7"/>
      <c r="E89" s="7"/>
      <c r="F89" s="8"/>
      <c r="G89" s="7"/>
      <c r="H89" s="7"/>
      <c r="I89" s="7"/>
      <c r="J89" s="7"/>
      <c r="K89" s="7"/>
      <c r="L89" s="7"/>
      <c r="M89" s="7"/>
      <c r="N89" s="7"/>
      <c r="O89" s="7"/>
      <c r="P89" s="7"/>
      <c r="Q89" s="7"/>
    </row>
    <row r="90" spans="4:17" x14ac:dyDescent="0.25">
      <c r="D90" s="7"/>
      <c r="E90" s="7"/>
      <c r="F90" s="8"/>
      <c r="G90" s="7"/>
      <c r="H90" s="7"/>
      <c r="I90" s="7"/>
      <c r="J90" s="7"/>
      <c r="K90" s="7"/>
      <c r="L90" s="7"/>
      <c r="M90" s="7"/>
      <c r="N90" s="7"/>
      <c r="O90" s="7"/>
      <c r="P90" s="7"/>
      <c r="Q90" s="7"/>
    </row>
    <row r="91" spans="4:17" x14ac:dyDescent="0.25">
      <c r="D91" s="7"/>
      <c r="E91" s="7"/>
      <c r="F91" s="8"/>
      <c r="G91" s="7"/>
      <c r="H91" s="7"/>
      <c r="I91" s="7"/>
      <c r="J91" s="7"/>
      <c r="K91" s="7"/>
      <c r="L91" s="7"/>
      <c r="M91" s="7"/>
      <c r="N91" s="7"/>
      <c r="O91" s="7"/>
      <c r="P91" s="7"/>
      <c r="Q91" s="7"/>
    </row>
    <row r="92" spans="4:17" x14ac:dyDescent="0.25">
      <c r="D92" s="7"/>
      <c r="E92" s="7"/>
      <c r="F92" s="8"/>
      <c r="G92" s="7"/>
      <c r="H92" s="7"/>
      <c r="I92" s="7"/>
      <c r="J92" s="7"/>
      <c r="K92" s="7"/>
      <c r="L92" s="7"/>
      <c r="M92" s="7"/>
      <c r="N92" s="7"/>
      <c r="O92" s="7"/>
      <c r="P92" s="7"/>
      <c r="Q92" s="7"/>
    </row>
    <row r="93" spans="4:17" x14ac:dyDescent="0.25">
      <c r="D93" s="7"/>
      <c r="E93" s="7"/>
      <c r="F93" s="8"/>
      <c r="G93" s="7"/>
      <c r="H93" s="7"/>
      <c r="I93" s="7"/>
      <c r="J93" s="7"/>
      <c r="K93" s="7"/>
      <c r="L93" s="7"/>
      <c r="M93" s="7"/>
      <c r="N93" s="7"/>
      <c r="O93" s="7"/>
      <c r="P93" s="7"/>
      <c r="Q93" s="7"/>
    </row>
    <row r="94" spans="4:17" x14ac:dyDescent="0.25">
      <c r="D94" s="46"/>
      <c r="E94" s="46"/>
      <c r="F94" s="54"/>
      <c r="G94" s="46"/>
      <c r="H94" s="46"/>
      <c r="I94" s="46"/>
      <c r="J94" s="46"/>
      <c r="K94" s="46"/>
      <c r="L94" s="46"/>
      <c r="M94" s="46"/>
      <c r="N94" s="46"/>
      <c r="O94" s="46"/>
      <c r="P94" s="46"/>
      <c r="Q94" s="46"/>
    </row>
    <row r="95" spans="4:17" x14ac:dyDescent="0.25">
      <c r="D95" s="46"/>
      <c r="E95" s="46"/>
      <c r="F95" s="54"/>
      <c r="G95" s="46"/>
      <c r="H95" s="46"/>
      <c r="I95" s="46"/>
      <c r="J95" s="46"/>
      <c r="K95" s="46"/>
      <c r="L95" s="46"/>
      <c r="M95" s="46"/>
      <c r="N95" s="46"/>
      <c r="O95" s="46"/>
      <c r="P95" s="46"/>
      <c r="Q95" s="46"/>
    </row>
    <row r="96" spans="4:17" x14ac:dyDescent="0.25">
      <c r="D96" s="46"/>
      <c r="E96" s="46"/>
      <c r="F96" s="54"/>
      <c r="G96" s="46"/>
      <c r="H96" s="46"/>
      <c r="I96" s="46"/>
      <c r="J96" s="46"/>
      <c r="K96" s="46"/>
      <c r="L96" s="46"/>
      <c r="M96" s="46"/>
      <c r="N96" s="46"/>
      <c r="O96" s="46"/>
      <c r="P96" s="46"/>
      <c r="Q96" s="46"/>
    </row>
    <row r="97" spans="4:17" x14ac:dyDescent="0.25">
      <c r="D97" s="46"/>
      <c r="E97" s="46"/>
      <c r="F97" s="54"/>
      <c r="G97" s="46"/>
      <c r="H97" s="46"/>
      <c r="I97" s="46"/>
      <c r="J97" s="46"/>
      <c r="K97" s="46"/>
      <c r="L97" s="46"/>
      <c r="M97" s="46"/>
      <c r="N97" s="46"/>
      <c r="O97" s="46"/>
      <c r="P97" s="46"/>
      <c r="Q97" s="46"/>
    </row>
    <row r="98" spans="4:17" x14ac:dyDescent="0.25">
      <c r="D98" s="46"/>
      <c r="E98" s="46"/>
      <c r="F98" s="54"/>
      <c r="G98" s="46"/>
      <c r="H98" s="46"/>
      <c r="I98" s="46"/>
      <c r="J98" s="46"/>
      <c r="K98" s="46"/>
      <c r="L98" s="46"/>
      <c r="M98" s="46"/>
      <c r="N98" s="46"/>
      <c r="O98" s="46"/>
      <c r="P98" s="46"/>
      <c r="Q98" s="46"/>
    </row>
    <row r="99" spans="4:17" x14ac:dyDescent="0.25">
      <c r="D99" s="46"/>
      <c r="E99" s="46"/>
      <c r="F99" s="54"/>
      <c r="G99" s="46"/>
      <c r="H99" s="46"/>
      <c r="I99" s="46"/>
      <c r="J99" s="46"/>
      <c r="K99" s="46"/>
      <c r="L99" s="46"/>
      <c r="M99" s="46"/>
      <c r="N99" s="46"/>
      <c r="O99" s="46"/>
      <c r="P99" s="46"/>
      <c r="Q99" s="46"/>
    </row>
  </sheetData>
  <mergeCells count="1">
    <mergeCell ref="F34:G3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Homework</vt:lpstr>
      <vt:lpstr>Basel I</vt:lpstr>
      <vt:lpstr>Basel II</vt:lpstr>
      <vt:lpstr>Basel 2.5</vt:lpstr>
      <vt:lpstr>Basel III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2017-09-16T10:37:41Z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{1CA3B057-65EE-4CD8-8DFA-1FE5D8C7F3C6}</vt:lpwstr>
  </property>
  <property fmtid="{D5CDD505-2E9C-101B-9397-08002B2CF9AE}" pid="3" name="SV_QUERY_LIST_4F35BF76-6C0D-4D9B-82B2-816C12CF3733">
    <vt:lpwstr>empty_477D106A-C0D6-4607-AEBD-E2C9D60EA279</vt:lpwstr>
  </property>
</Properties>
</file>