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2"/>
  </bookViews>
  <sheets>
    <sheet name="Muestra 1" sheetId="1" r:id="rId1"/>
    <sheet name="Muestra 2" sheetId="2" r:id="rId2"/>
    <sheet name="Muestra 3" sheetId="3" r:id="rId3"/>
    <sheet name="Muestra 4" sheetId="4" r:id="rId4"/>
  </sheets>
  <definedNames>
    <definedName name="DesvN">'Muestra 3'!$B$38</definedName>
    <definedName name="Lambda">'Muestra 2'!$B$37</definedName>
    <definedName name="LambdaPoisson">'Muestra 4'!$B$55</definedName>
    <definedName name="MediaExp">'Muestra 2'!$B$36</definedName>
    <definedName name="MediaN">'Muestra 3'!$B$37</definedName>
    <definedName name="N">'Muestra 2'!$B$35</definedName>
    <definedName name="NN">'Muestra 3'!$B$36</definedName>
  </definedNames>
  <calcPr calcId="152511"/>
</workbook>
</file>

<file path=xl/calcChain.xml><?xml version="1.0" encoding="utf-8"?>
<calcChain xmlns="http://schemas.openxmlformats.org/spreadsheetml/2006/main">
  <c r="I3" i="3" l="1"/>
  <c r="H12" i="3"/>
  <c r="H4" i="3"/>
  <c r="H5" i="3"/>
  <c r="H6" i="3"/>
  <c r="H7" i="3"/>
  <c r="H8" i="3"/>
  <c r="H9" i="3"/>
  <c r="H10" i="3"/>
  <c r="H11" i="3"/>
  <c r="H3" i="3"/>
  <c r="G4" i="3"/>
  <c r="G5" i="3"/>
  <c r="G6" i="3"/>
  <c r="G7" i="3"/>
  <c r="G8" i="3"/>
  <c r="G9" i="3"/>
  <c r="G10" i="3"/>
  <c r="G11" i="3"/>
  <c r="G3" i="3"/>
  <c r="E5" i="3"/>
  <c r="F5" i="3"/>
  <c r="E6" i="3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F3" i="3"/>
  <c r="E4" i="3" s="1"/>
  <c r="F4" i="3" s="1"/>
  <c r="L29" i="2"/>
  <c r="L20" i="2"/>
  <c r="L21" i="2"/>
  <c r="L22" i="2"/>
  <c r="L23" i="2"/>
  <c r="L24" i="2"/>
  <c r="L25" i="2"/>
  <c r="L26" i="2"/>
  <c r="L27" i="2"/>
  <c r="L28" i="2"/>
  <c r="L19" i="2"/>
  <c r="K19" i="2"/>
  <c r="K20" i="2"/>
  <c r="K21" i="2" s="1"/>
  <c r="K22" i="2" s="1"/>
  <c r="K23" i="2" s="1"/>
  <c r="K24" i="2" s="1"/>
  <c r="K25" i="2" s="1"/>
  <c r="K26" i="2" s="1"/>
  <c r="K27" i="2" s="1"/>
  <c r="K28" i="2" s="1"/>
  <c r="J21" i="2"/>
  <c r="J22" i="2"/>
  <c r="J23" i="2"/>
  <c r="J24" i="2" s="1"/>
  <c r="J25" i="2" s="1"/>
  <c r="J26" i="2" s="1"/>
  <c r="J27" i="2" s="1"/>
  <c r="J28" i="2" s="1"/>
  <c r="J20" i="2"/>
  <c r="J19" i="2"/>
  <c r="I20" i="2"/>
  <c r="I21" i="2"/>
  <c r="I22" i="2"/>
  <c r="I23" i="2"/>
  <c r="I24" i="2"/>
  <c r="I25" i="2"/>
  <c r="I26" i="2"/>
  <c r="I27" i="2"/>
  <c r="I28" i="2"/>
  <c r="I19" i="2"/>
  <c r="H20" i="2"/>
  <c r="H21" i="2"/>
  <c r="H22" i="2"/>
  <c r="H23" i="2"/>
  <c r="H24" i="2"/>
  <c r="H25" i="2"/>
  <c r="H26" i="2"/>
  <c r="H27" i="2"/>
  <c r="H28" i="2"/>
  <c r="H19" i="2"/>
  <c r="G29" i="2"/>
  <c r="F29" i="2"/>
  <c r="G20" i="2"/>
  <c r="G21" i="2"/>
  <c r="G22" i="2"/>
  <c r="G23" i="2"/>
  <c r="G24" i="2"/>
  <c r="G25" i="2"/>
  <c r="G26" i="2"/>
  <c r="G27" i="2"/>
  <c r="G28" i="2"/>
  <c r="G19" i="2"/>
  <c r="E21" i="2"/>
  <c r="E22" i="2" s="1"/>
  <c r="D21" i="2"/>
  <c r="E20" i="2"/>
  <c r="D20" i="2"/>
  <c r="Q7" i="2"/>
  <c r="Q4" i="2"/>
  <c r="Q5" i="2"/>
  <c r="Q6" i="2"/>
  <c r="Q3" i="2"/>
  <c r="P7" i="2"/>
  <c r="P6" i="2"/>
  <c r="P5" i="2"/>
  <c r="P4" i="2"/>
  <c r="P3" i="2"/>
  <c r="O7" i="2"/>
  <c r="O6" i="2"/>
  <c r="O5" i="2"/>
  <c r="O4" i="2"/>
  <c r="O3" i="2"/>
  <c r="G13" i="2"/>
  <c r="K4" i="2" s="1"/>
  <c r="H13" i="2"/>
  <c r="I13" i="2"/>
  <c r="J4" i="2"/>
  <c r="J6" i="2"/>
  <c r="J8" i="2"/>
  <c r="J10" i="2"/>
  <c r="J12" i="2"/>
  <c r="H12" i="2"/>
  <c r="I12" i="2"/>
  <c r="D12" i="2"/>
  <c r="E12" i="2"/>
  <c r="F12" i="2"/>
  <c r="F4" i="2"/>
  <c r="F5" i="2"/>
  <c r="F6" i="2"/>
  <c r="F7" i="2"/>
  <c r="F8" i="2"/>
  <c r="F9" i="2"/>
  <c r="F10" i="2"/>
  <c r="F11" i="2"/>
  <c r="F3" i="2"/>
  <c r="E5" i="2"/>
  <c r="E6" i="2"/>
  <c r="D7" i="2" s="1"/>
  <c r="E4" i="2"/>
  <c r="D5" i="2"/>
  <c r="D6" i="2"/>
  <c r="E7" i="2" s="1"/>
  <c r="D4" i="2"/>
  <c r="B59" i="4"/>
  <c r="B58" i="4"/>
  <c r="B56" i="4"/>
  <c r="B55" i="4"/>
  <c r="B41" i="3"/>
  <c r="B40" i="3"/>
  <c r="D23" i="2" l="1"/>
  <c r="D22" i="2"/>
  <c r="E23" i="2" s="1"/>
  <c r="J3" i="2"/>
  <c r="K11" i="2"/>
  <c r="K9" i="2"/>
  <c r="K7" i="2"/>
  <c r="K5" i="2"/>
  <c r="K3" i="2"/>
  <c r="J11" i="2"/>
  <c r="J9" i="2"/>
  <c r="J7" i="2"/>
  <c r="J5" i="2"/>
  <c r="K12" i="2"/>
  <c r="K10" i="2"/>
  <c r="K8" i="2"/>
  <c r="K6" i="2"/>
  <c r="E8" i="2"/>
  <c r="D8" i="2"/>
  <c r="B40" i="2"/>
  <c r="B39" i="2"/>
  <c r="B36" i="3"/>
  <c r="B37" i="3" s="1"/>
  <c r="C8" i="3" s="1"/>
  <c r="B35" i="2"/>
  <c r="B36" i="2" s="1"/>
  <c r="B37" i="2" s="1"/>
  <c r="H14" i="1"/>
  <c r="H15" i="1"/>
  <c r="J15" i="1" s="1"/>
  <c r="H16" i="1"/>
  <c r="H13" i="1"/>
  <c r="J13" i="1" s="1"/>
  <c r="J14" i="1" s="1"/>
  <c r="G14" i="1"/>
  <c r="I14" i="1" s="1"/>
  <c r="K14" i="1" s="1"/>
  <c r="G16" i="1"/>
  <c r="G17" i="1"/>
  <c r="G13" i="1"/>
  <c r="I13" i="1" s="1"/>
  <c r="K13" i="1" s="1"/>
  <c r="E18" i="1"/>
  <c r="H17" i="1" s="1"/>
  <c r="E24" i="2" l="1"/>
  <c r="D24" i="2"/>
  <c r="K13" i="2"/>
  <c r="J13" i="2"/>
  <c r="I5" i="2"/>
  <c r="I9" i="2"/>
  <c r="H4" i="2"/>
  <c r="H8" i="2"/>
  <c r="H3" i="2"/>
  <c r="I6" i="2"/>
  <c r="I10" i="2"/>
  <c r="H5" i="2"/>
  <c r="H9" i="2"/>
  <c r="I7" i="2"/>
  <c r="I11" i="2"/>
  <c r="H6" i="2"/>
  <c r="H10" i="2"/>
  <c r="I4" i="2"/>
  <c r="I8" i="2"/>
  <c r="I3" i="2"/>
  <c r="H7" i="2"/>
  <c r="H11" i="2"/>
  <c r="E9" i="2"/>
  <c r="D9" i="2"/>
  <c r="J16" i="1"/>
  <c r="J17" i="1" s="1"/>
  <c r="C9" i="3"/>
  <c r="C4" i="3"/>
  <c r="C18" i="3"/>
  <c r="C33" i="3"/>
  <c r="C17" i="3"/>
  <c r="G15" i="1"/>
  <c r="I15" i="1" s="1"/>
  <c r="H18" i="1"/>
  <c r="C26" i="3"/>
  <c r="C10" i="3"/>
  <c r="C25" i="3"/>
  <c r="C27" i="3"/>
  <c r="C19" i="3"/>
  <c r="C11" i="3"/>
  <c r="C28" i="3"/>
  <c r="C20" i="3"/>
  <c r="C12" i="3"/>
  <c r="C29" i="3"/>
  <c r="C21" i="3"/>
  <c r="C13" i="3"/>
  <c r="C5" i="3"/>
  <c r="C30" i="3"/>
  <c r="C22" i="3"/>
  <c r="C14" i="3"/>
  <c r="C6" i="3"/>
  <c r="C31" i="3"/>
  <c r="C23" i="3"/>
  <c r="C15" i="3"/>
  <c r="C7" i="3"/>
  <c r="C32" i="3"/>
  <c r="C24" i="3"/>
  <c r="C16" i="3"/>
  <c r="H4" i="1"/>
  <c r="H5" i="1" s="1"/>
  <c r="H6" i="1" s="1"/>
  <c r="H7" i="1" s="1"/>
  <c r="H8" i="1" s="1"/>
  <c r="G5" i="1"/>
  <c r="G6" i="1"/>
  <c r="G7" i="1"/>
  <c r="G9" i="1" s="1"/>
  <c r="G8" i="1"/>
  <c r="G4" i="1"/>
  <c r="E9" i="1"/>
  <c r="C34" i="3" l="1"/>
  <c r="B38" i="3" s="1"/>
  <c r="E25" i="2"/>
  <c r="D25" i="2"/>
  <c r="E10" i="2"/>
  <c r="D10" i="2"/>
  <c r="G18" i="1"/>
  <c r="I16" i="1"/>
  <c r="K15" i="1"/>
  <c r="E26" i="2" l="1"/>
  <c r="D26" i="2"/>
  <c r="D11" i="2"/>
  <c r="E11" i="2"/>
  <c r="K18" i="1"/>
  <c r="I17" i="1"/>
  <c r="K17" i="1" s="1"/>
  <c r="K16" i="1"/>
  <c r="E27" i="2" l="1"/>
  <c r="D27" i="2"/>
  <c r="E28" i="2" l="1"/>
  <c r="D28" i="2"/>
</calcChain>
</file>

<file path=xl/sharedStrings.xml><?xml version="1.0" encoding="utf-8"?>
<sst xmlns="http://schemas.openxmlformats.org/spreadsheetml/2006/main" count="106" uniqueCount="50">
  <si>
    <t>Serie</t>
  </si>
  <si>
    <t>Intervalo</t>
  </si>
  <si>
    <t>fo</t>
  </si>
  <si>
    <t>0,0 - 0,2</t>
  </si>
  <si>
    <t>0,2 - 0,4</t>
  </si>
  <si>
    <t>0,4 - 0,6</t>
  </si>
  <si>
    <t>0,6 - 0,8</t>
  </si>
  <si>
    <t>0,8 - 1,0</t>
  </si>
  <si>
    <t>fe</t>
  </si>
  <si>
    <t>C</t>
  </si>
  <si>
    <t>C (AC)</t>
  </si>
  <si>
    <t>Po</t>
  </si>
  <si>
    <t>Pe</t>
  </si>
  <si>
    <t>Po(AC)</t>
  </si>
  <si>
    <t>Pe(AC)</t>
  </si>
  <si>
    <t>|Po(AC)-Pe(AC)|</t>
  </si>
  <si>
    <t>MAX</t>
  </si>
  <si>
    <t>Media</t>
  </si>
  <si>
    <t>N</t>
  </si>
  <si>
    <t>Lambda</t>
  </si>
  <si>
    <t>Desde</t>
  </si>
  <si>
    <t>Hasta</t>
  </si>
  <si>
    <t>Marca Clase</t>
  </si>
  <si>
    <t>P() c/mc</t>
  </si>
  <si>
    <t>P() c/Pac</t>
  </si>
  <si>
    <t>c</t>
  </si>
  <si>
    <t>Po()</t>
  </si>
  <si>
    <t>Pe()</t>
  </si>
  <si>
    <t>Po() AC</t>
  </si>
  <si>
    <t>Pe() AC</t>
  </si>
  <si>
    <t>Desv</t>
  </si>
  <si>
    <t>Min</t>
  </si>
  <si>
    <t>Max</t>
  </si>
  <si>
    <t>Marca</t>
  </si>
  <si>
    <t>f(mc)</t>
  </si>
  <si>
    <t>P()</t>
  </si>
  <si>
    <t>Valor</t>
  </si>
  <si>
    <t>Npoisson</t>
  </si>
  <si>
    <t>Dato empirico.</t>
  </si>
  <si>
    <t>fe c/Pac</t>
  </si>
  <si>
    <t>fe c/mc</t>
  </si>
  <si>
    <t>Prueba Chi Cuadrado</t>
  </si>
  <si>
    <t>(Maximo)</t>
  </si>
  <si>
    <t>Tabulado:</t>
  </si>
  <si>
    <t>Se acepta la prueba.</t>
  </si>
  <si>
    <t xml:space="preserve">Tabulado: </t>
  </si>
  <si>
    <t>Se acepta la prueba</t>
  </si>
  <si>
    <t>Poisson</t>
  </si>
  <si>
    <t>Normal</t>
  </si>
  <si>
    <t>fDensidad(marcaClase)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</si>
</sst>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2" fontId="1" fillId="0" borderId="0" xfId="0" applyNumberFormat="1" applyFont="1"/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'Muestra 1'!$D$4:$D$8</c:f>
              <c:strCache>
                <c:ptCount val="5"/>
                <c:pt idx="0">
                  <c:v>0,0 - 0,2</c:v>
                </c:pt>
                <c:pt idx="1">
                  <c:v>0,2 - 0,4</c:v>
                </c:pt>
                <c:pt idx="2">
                  <c:v>0,4 - 0,6</c:v>
                </c:pt>
                <c:pt idx="3">
                  <c:v>0,6 - 0,8</c:v>
                </c:pt>
                <c:pt idx="4">
                  <c:v>0,8 - 1,0</c:v>
                </c:pt>
              </c:strCache>
            </c:strRef>
          </c:cat>
          <c:val>
            <c:numRef>
              <c:f>'Muestra 1'!$E$4:$E$8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9680"/>
        <c:axId val="177700240"/>
      </c:barChart>
      <c:catAx>
        <c:axId val="1776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700240"/>
        <c:crosses val="autoZero"/>
        <c:auto val="1"/>
        <c:lblAlgn val="ctr"/>
        <c:lblOffset val="100"/>
        <c:noMultiLvlLbl val="0"/>
      </c:catAx>
      <c:valAx>
        <c:axId val="17770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20</xdr:row>
      <xdr:rowOff>161925</xdr:rowOff>
    </xdr:from>
    <xdr:to>
      <xdr:col>7</xdr:col>
      <xdr:colOff>685800</xdr:colOff>
      <xdr:row>32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K11" sqref="K11"/>
    </sheetView>
  </sheetViews>
  <sheetFormatPr baseColWidth="10" defaultRowHeight="15" x14ac:dyDescent="0.25"/>
  <cols>
    <col min="11" max="11" width="16.85546875" customWidth="1"/>
  </cols>
  <sheetData>
    <row r="2" spans="2:11" x14ac:dyDescent="0.25">
      <c r="B2" s="3" t="s">
        <v>0</v>
      </c>
      <c r="D2" s="4" t="s">
        <v>1</v>
      </c>
      <c r="E2" s="4" t="s">
        <v>2</v>
      </c>
      <c r="F2" s="4" t="s">
        <v>8</v>
      </c>
      <c r="G2" s="4" t="s">
        <v>9</v>
      </c>
      <c r="H2" s="4" t="s">
        <v>10</v>
      </c>
    </row>
    <row r="4" spans="2:11" x14ac:dyDescent="0.25">
      <c r="B4" s="1">
        <v>0.15</v>
      </c>
      <c r="D4" s="2" t="s">
        <v>3</v>
      </c>
      <c r="E4">
        <v>8</v>
      </c>
      <c r="F4">
        <v>6</v>
      </c>
      <c r="G4" s="1">
        <f>((E4-F4)^2)/F4</f>
        <v>0.66666666666666663</v>
      </c>
      <c r="H4" s="1">
        <f>G4</f>
        <v>0.66666666666666663</v>
      </c>
    </row>
    <row r="5" spans="2:11" x14ac:dyDescent="0.25">
      <c r="B5" s="1">
        <v>0.22</v>
      </c>
      <c r="D5" s="2" t="s">
        <v>4</v>
      </c>
      <c r="E5">
        <v>7</v>
      </c>
      <c r="F5">
        <v>6</v>
      </c>
      <c r="G5" s="1">
        <f t="shared" ref="G5:G8" si="0">((E5-F5)^2)/F5</f>
        <v>0.16666666666666666</v>
      </c>
      <c r="H5" s="1">
        <f>H4+G5</f>
        <v>0.83333333333333326</v>
      </c>
    </row>
    <row r="6" spans="2:11" x14ac:dyDescent="0.25">
      <c r="B6" s="1">
        <v>0.41</v>
      </c>
      <c r="D6" s="2" t="s">
        <v>5</v>
      </c>
      <c r="E6">
        <v>5</v>
      </c>
      <c r="F6">
        <v>6</v>
      </c>
      <c r="G6" s="1">
        <f t="shared" si="0"/>
        <v>0.16666666666666666</v>
      </c>
      <c r="H6" s="1">
        <f t="shared" ref="H6:H8" si="1">H5+G6</f>
        <v>0.99999999999999989</v>
      </c>
    </row>
    <row r="7" spans="2:11" x14ac:dyDescent="0.25">
      <c r="B7" s="1">
        <v>0.65</v>
      </c>
      <c r="D7" s="2" t="s">
        <v>6</v>
      </c>
      <c r="E7">
        <v>4</v>
      </c>
      <c r="F7">
        <v>6</v>
      </c>
      <c r="G7" s="1">
        <f t="shared" si="0"/>
        <v>0.66666666666666663</v>
      </c>
      <c r="H7" s="1">
        <f t="shared" si="1"/>
        <v>1.6666666666666665</v>
      </c>
    </row>
    <row r="8" spans="2:11" x14ac:dyDescent="0.25">
      <c r="B8" s="1">
        <v>0.84</v>
      </c>
      <c r="D8" s="2" t="s">
        <v>7</v>
      </c>
      <c r="E8">
        <v>6</v>
      </c>
      <c r="F8">
        <v>6</v>
      </c>
      <c r="G8" s="1">
        <f t="shared" si="0"/>
        <v>0</v>
      </c>
      <c r="H8" s="1">
        <f t="shared" si="1"/>
        <v>1.6666666666666665</v>
      </c>
    </row>
    <row r="9" spans="2:11" x14ac:dyDescent="0.25">
      <c r="B9" s="1">
        <v>0.81</v>
      </c>
      <c r="D9" s="2"/>
      <c r="E9" s="3">
        <f>SUM(E4:E8)</f>
        <v>30</v>
      </c>
      <c r="G9" s="5">
        <f>SUM(G4:G8)</f>
        <v>1.6666666666666665</v>
      </c>
    </row>
    <row r="10" spans="2:11" x14ac:dyDescent="0.25">
      <c r="B10" s="1">
        <v>0.62</v>
      </c>
      <c r="D10" s="2"/>
    </row>
    <row r="11" spans="2:11" x14ac:dyDescent="0.25">
      <c r="B11" s="1">
        <v>0.45</v>
      </c>
      <c r="D11" s="4" t="s">
        <v>1</v>
      </c>
      <c r="E11" s="4" t="s">
        <v>2</v>
      </c>
      <c r="F11" s="4" t="s">
        <v>8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</row>
    <row r="12" spans="2:11" x14ac:dyDescent="0.25">
      <c r="B12" s="1">
        <v>0.32</v>
      </c>
    </row>
    <row r="13" spans="2:11" x14ac:dyDescent="0.25">
      <c r="B13" s="1">
        <v>7.0000000000000007E-2</v>
      </c>
      <c r="D13" s="2" t="s">
        <v>3</v>
      </c>
      <c r="E13">
        <v>8</v>
      </c>
      <c r="F13">
        <v>6</v>
      </c>
      <c r="G13" s="1">
        <f>E13/$E$18</f>
        <v>0.26666666666666666</v>
      </c>
      <c r="H13" s="1">
        <f>F13/$E$18</f>
        <v>0.2</v>
      </c>
      <c r="I13" s="1">
        <f>G13</f>
        <v>0.26666666666666666</v>
      </c>
      <c r="J13" s="1">
        <f>H13</f>
        <v>0.2</v>
      </c>
      <c r="K13">
        <f>ABS(I13-J13)</f>
        <v>6.6666666666666652E-2</v>
      </c>
    </row>
    <row r="14" spans="2:11" x14ac:dyDescent="0.25">
      <c r="B14" s="1">
        <v>0.11</v>
      </c>
      <c r="D14" s="2" t="s">
        <v>4</v>
      </c>
      <c r="E14">
        <v>7</v>
      </c>
      <c r="F14">
        <v>6</v>
      </c>
      <c r="G14" s="1">
        <f t="shared" ref="G14:G17" si="2">E14/$E$18</f>
        <v>0.23333333333333334</v>
      </c>
      <c r="H14" s="1">
        <f t="shared" ref="H14:H17" si="3">F14/$E$18</f>
        <v>0.2</v>
      </c>
      <c r="I14" s="1">
        <f>G14+I13</f>
        <v>0.5</v>
      </c>
      <c r="J14" s="1">
        <f>H14+J13</f>
        <v>0.4</v>
      </c>
      <c r="K14">
        <f t="shared" ref="K14:K17" si="4">ABS(I14-J14)</f>
        <v>9.9999999999999978E-2</v>
      </c>
    </row>
    <row r="15" spans="2:11" x14ac:dyDescent="0.25">
      <c r="B15" s="1">
        <v>0.28999999999999998</v>
      </c>
      <c r="D15" s="2" t="s">
        <v>5</v>
      </c>
      <c r="E15">
        <v>5</v>
      </c>
      <c r="F15">
        <v>6</v>
      </c>
      <c r="G15" s="1">
        <f t="shared" si="2"/>
        <v>0.16666666666666666</v>
      </c>
      <c r="H15" s="1">
        <f t="shared" si="3"/>
        <v>0.2</v>
      </c>
      <c r="I15" s="1">
        <f t="shared" ref="I15:I17" si="5">G15+I14</f>
        <v>0.66666666666666663</v>
      </c>
      <c r="J15" s="1">
        <f t="shared" ref="J15:J17" si="6">H15+J14</f>
        <v>0.60000000000000009</v>
      </c>
      <c r="K15">
        <f t="shared" si="4"/>
        <v>6.6666666666666541E-2</v>
      </c>
    </row>
    <row r="16" spans="2:11" x14ac:dyDescent="0.25">
      <c r="B16" s="1">
        <v>0.57999999999999996</v>
      </c>
      <c r="D16" s="2" t="s">
        <v>6</v>
      </c>
      <c r="E16">
        <v>4</v>
      </c>
      <c r="F16">
        <v>6</v>
      </c>
      <c r="G16" s="1">
        <f t="shared" si="2"/>
        <v>0.13333333333333333</v>
      </c>
      <c r="H16" s="1">
        <f t="shared" si="3"/>
        <v>0.2</v>
      </c>
      <c r="I16" s="1">
        <f t="shared" si="5"/>
        <v>0.79999999999999993</v>
      </c>
      <c r="J16" s="1">
        <f t="shared" si="6"/>
        <v>0.8</v>
      </c>
      <c r="K16">
        <f t="shared" si="4"/>
        <v>1.1102230246251565E-16</v>
      </c>
    </row>
    <row r="17" spans="2:12" x14ac:dyDescent="0.25">
      <c r="B17" s="1">
        <v>0.73</v>
      </c>
      <c r="D17" s="2" t="s">
        <v>7</v>
      </c>
      <c r="E17">
        <v>6</v>
      </c>
      <c r="F17">
        <v>6</v>
      </c>
      <c r="G17" s="1">
        <f t="shared" si="2"/>
        <v>0.2</v>
      </c>
      <c r="H17" s="1">
        <f t="shared" si="3"/>
        <v>0.2</v>
      </c>
      <c r="I17" s="1">
        <f t="shared" si="5"/>
        <v>1</v>
      </c>
      <c r="J17" s="1">
        <f t="shared" si="6"/>
        <v>1</v>
      </c>
      <c r="K17">
        <f t="shared" si="4"/>
        <v>0</v>
      </c>
    </row>
    <row r="18" spans="2:12" x14ac:dyDescent="0.25">
      <c r="B18" s="1">
        <v>0.93</v>
      </c>
      <c r="E18" s="3">
        <f>SUM(E13:E17)</f>
        <v>30</v>
      </c>
      <c r="G18" s="1">
        <f>SUM(G13:G17)</f>
        <v>1</v>
      </c>
      <c r="H18" s="1">
        <f>SUM(H13:H17)</f>
        <v>1</v>
      </c>
      <c r="K18" s="6">
        <f>MAX(K13:K17)</f>
        <v>9.9999999999999978E-2</v>
      </c>
      <c r="L18" s="6" t="s">
        <v>16</v>
      </c>
    </row>
    <row r="19" spans="2:12" x14ac:dyDescent="0.25">
      <c r="B19" s="1">
        <v>0.97</v>
      </c>
    </row>
    <row r="20" spans="2:12" x14ac:dyDescent="0.25">
      <c r="B20" s="1">
        <v>0.79</v>
      </c>
    </row>
    <row r="21" spans="2:12" x14ac:dyDescent="0.25">
      <c r="B21" s="1">
        <v>0.55000000000000004</v>
      </c>
    </row>
    <row r="22" spans="2:12" x14ac:dyDescent="0.25">
      <c r="B22" s="1">
        <v>0.35</v>
      </c>
    </row>
    <row r="23" spans="2:12" x14ac:dyDescent="0.25">
      <c r="B23" s="1">
        <v>0.09</v>
      </c>
    </row>
    <row r="24" spans="2:12" x14ac:dyDescent="0.25">
      <c r="B24" s="1">
        <v>0.99</v>
      </c>
    </row>
    <row r="25" spans="2:12" x14ac:dyDescent="0.25">
      <c r="B25" s="1">
        <v>0.51</v>
      </c>
    </row>
    <row r="26" spans="2:12" x14ac:dyDescent="0.25">
      <c r="B26" s="1">
        <v>0.35</v>
      </c>
    </row>
    <row r="27" spans="2:12" x14ac:dyDescent="0.25">
      <c r="B27" s="1">
        <v>0.02</v>
      </c>
    </row>
    <row r="28" spans="2:12" x14ac:dyDescent="0.25">
      <c r="B28" s="1">
        <v>0.19</v>
      </c>
    </row>
    <row r="29" spans="2:12" x14ac:dyDescent="0.25">
      <c r="B29" s="1">
        <v>0.24</v>
      </c>
    </row>
    <row r="30" spans="2:12" x14ac:dyDescent="0.25">
      <c r="B30" s="1">
        <v>0.98</v>
      </c>
    </row>
    <row r="31" spans="2:12" x14ac:dyDescent="0.25">
      <c r="B31" s="1">
        <v>0.1</v>
      </c>
    </row>
    <row r="32" spans="2:12" x14ac:dyDescent="0.25">
      <c r="B32" s="1">
        <v>0.31</v>
      </c>
    </row>
    <row r="33" spans="2:2" x14ac:dyDescent="0.25">
      <c r="B33" s="1">
        <v>0.17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B1" workbookViewId="0">
      <selection activeCell="P11" sqref="P11"/>
    </sheetView>
  </sheetViews>
  <sheetFormatPr baseColWidth="10" defaultRowHeight="15" x14ac:dyDescent="0.25"/>
  <cols>
    <col min="4" max="4" width="8.140625" customWidth="1"/>
    <col min="5" max="5" width="7.85546875" customWidth="1"/>
    <col min="7" max="8" width="11.85546875" bestFit="1" customWidth="1"/>
    <col min="12" max="12" width="16" customWidth="1"/>
    <col min="13" max="13" width="7.7109375" customWidth="1"/>
    <col min="14" max="14" width="7.85546875" customWidth="1"/>
    <col min="17" max="17" width="11.85546875" bestFit="1" customWidth="1"/>
  </cols>
  <sheetData>
    <row r="1" spans="2:18" x14ac:dyDescent="0.25">
      <c r="D1" s="21" t="s">
        <v>1</v>
      </c>
      <c r="E1" s="21"/>
      <c r="F1" s="9"/>
      <c r="M1" t="s">
        <v>41</v>
      </c>
    </row>
    <row r="2" spans="2:18" x14ac:dyDescent="0.25">
      <c r="B2" s="3" t="s">
        <v>0</v>
      </c>
      <c r="D2" s="4" t="s">
        <v>20</v>
      </c>
      <c r="E2" s="4" t="s">
        <v>21</v>
      </c>
      <c r="F2" s="4" t="s">
        <v>22</v>
      </c>
      <c r="G2" s="4" t="s">
        <v>2</v>
      </c>
      <c r="H2" s="25" t="s">
        <v>23</v>
      </c>
      <c r="I2" s="4" t="s">
        <v>24</v>
      </c>
      <c r="J2" s="25" t="s">
        <v>40</v>
      </c>
      <c r="K2" s="20" t="s">
        <v>39</v>
      </c>
      <c r="M2" s="4" t="s">
        <v>20</v>
      </c>
      <c r="N2" s="4" t="s">
        <v>21</v>
      </c>
      <c r="O2" s="4" t="s">
        <v>2</v>
      </c>
      <c r="P2" s="4" t="s">
        <v>8</v>
      </c>
      <c r="Q2" s="4" t="s">
        <v>25</v>
      </c>
    </row>
    <row r="3" spans="2:18" x14ac:dyDescent="0.25">
      <c r="D3" s="10">
        <v>0</v>
      </c>
      <c r="E3" s="10">
        <v>1</v>
      </c>
      <c r="F3" s="10">
        <f>(E3+D3)/2</f>
        <v>0.5</v>
      </c>
      <c r="G3">
        <v>10</v>
      </c>
      <c r="H3" s="23">
        <f>Lambda*EXP(-Lambda*F3)*(E3-D3)</f>
        <v>0.32017863086745824</v>
      </c>
      <c r="I3" s="7">
        <f>1-EXP(-Lambda*E3) - (1-EXP(-Lambda*D3))</f>
        <v>0.32220018497522696</v>
      </c>
      <c r="J3" s="23">
        <f>$G$13*H3</f>
        <v>9.6053589260237473</v>
      </c>
      <c r="K3" s="7">
        <f>$G$13*I3</f>
        <v>9.6660055492568091</v>
      </c>
      <c r="M3">
        <v>0</v>
      </c>
      <c r="N3">
        <v>1</v>
      </c>
      <c r="O3">
        <f>G3</f>
        <v>10</v>
      </c>
      <c r="P3" s="7">
        <f>K3</f>
        <v>9.6660055492568091</v>
      </c>
      <c r="Q3" s="7">
        <f>POWER(O3-P3, 2) / P3</f>
        <v>1.1540681676499007E-2</v>
      </c>
    </row>
    <row r="4" spans="2:18" x14ac:dyDescent="0.25">
      <c r="B4" s="1">
        <v>0.1</v>
      </c>
      <c r="D4" s="10">
        <f>E3</f>
        <v>1</v>
      </c>
      <c r="E4" s="10">
        <f>E3-D3+E3</f>
        <v>2</v>
      </c>
      <c r="F4" s="10">
        <f t="shared" ref="F4:F11" si="0">(E4+D4)/2</f>
        <v>1.5</v>
      </c>
      <c r="G4" s="16">
        <v>6</v>
      </c>
      <c r="H4" s="23">
        <f>Lambda*EXP(-Lambda*F4)*(E4-D4)</f>
        <v>0.21701701677684826</v>
      </c>
      <c r="I4" s="7">
        <f>1-EXP(-Lambda*E4) - (1-EXP(-Lambda*D4))</f>
        <v>0.21838722577715641</v>
      </c>
      <c r="J4" s="23">
        <f t="shared" ref="J4:J12" si="1">$G$13*H4</f>
        <v>6.510510503305448</v>
      </c>
      <c r="K4" s="7">
        <f t="shared" ref="K4:K12" si="2">$G$13*I4</f>
        <v>6.5516167733146924</v>
      </c>
      <c r="L4" s="16"/>
      <c r="M4">
        <v>1</v>
      </c>
      <c r="N4">
        <v>2</v>
      </c>
      <c r="O4" s="11">
        <f>G4</f>
        <v>6</v>
      </c>
      <c r="P4" s="7">
        <f>K4</f>
        <v>6.5516167733146924</v>
      </c>
      <c r="Q4" s="7">
        <f t="shared" ref="Q4:Q6" si="3">POWER(O4-P4, 2) / P4</f>
        <v>4.6443660416994492E-2</v>
      </c>
    </row>
    <row r="5" spans="2:18" x14ac:dyDescent="0.25">
      <c r="B5" s="1">
        <v>0.25</v>
      </c>
      <c r="D5" s="10">
        <f t="shared" ref="D5:D12" si="4">E4</f>
        <v>2</v>
      </c>
      <c r="E5" s="10">
        <f t="shared" ref="E5:E12" si="5">E4-D4+E4</f>
        <v>3</v>
      </c>
      <c r="F5" s="10">
        <f t="shared" si="0"/>
        <v>2.5</v>
      </c>
      <c r="G5" s="16">
        <v>4</v>
      </c>
      <c r="H5" s="23">
        <f>Lambda*EXP(-Lambda*F5)*(E5-D5)</f>
        <v>0.14709409382857586</v>
      </c>
      <c r="I5" s="7">
        <f>1-EXP(-Lambda*E5) - (1-EXP(-Lambda*D5))</f>
        <v>0.14802282123553012</v>
      </c>
      <c r="J5" s="23">
        <f t="shared" si="1"/>
        <v>4.4128228148572752</v>
      </c>
      <c r="K5" s="7">
        <f t="shared" si="2"/>
        <v>4.4406846370659032</v>
      </c>
      <c r="L5" s="16"/>
      <c r="M5">
        <v>2</v>
      </c>
      <c r="N5">
        <v>4</v>
      </c>
      <c r="O5" s="11">
        <f>SUM(G5:G6)</f>
        <v>7</v>
      </c>
      <c r="P5" s="7">
        <f>SUM(K5:K6)</f>
        <v>7.4505798626525195</v>
      </c>
      <c r="Q5" s="7">
        <f t="shared" si="3"/>
        <v>2.7249182797925788E-2</v>
      </c>
    </row>
    <row r="6" spans="2:18" x14ac:dyDescent="0.25">
      <c r="B6" s="1">
        <v>1.53</v>
      </c>
      <c r="D6" s="10">
        <f t="shared" si="4"/>
        <v>3</v>
      </c>
      <c r="E6" s="10">
        <f t="shared" si="5"/>
        <v>4</v>
      </c>
      <c r="F6" s="10">
        <f t="shared" si="0"/>
        <v>3.5</v>
      </c>
      <c r="G6" s="16">
        <v>3</v>
      </c>
      <c r="H6" s="23">
        <f>Lambda*EXP(-Lambda*F6)*(E6-D6)</f>
        <v>9.9700349588245335E-2</v>
      </c>
      <c r="I6" s="7">
        <f>1-EXP(-Lambda*E6) - (1-EXP(-Lambda*D6))</f>
        <v>0.10032984085288721</v>
      </c>
      <c r="J6" s="23">
        <f t="shared" si="1"/>
        <v>2.99101048764736</v>
      </c>
      <c r="K6" s="7">
        <f t="shared" si="2"/>
        <v>3.0098952255866163</v>
      </c>
      <c r="L6" s="16"/>
      <c r="M6">
        <v>4</v>
      </c>
      <c r="N6">
        <v>10</v>
      </c>
      <c r="O6" s="11">
        <f>SUM(G7:G12)</f>
        <v>7</v>
      </c>
      <c r="P6" s="7">
        <f>SUM(K7:K12)</f>
        <v>5.7178439825542267</v>
      </c>
      <c r="Q6" s="7">
        <f t="shared" si="3"/>
        <v>0.28750767913363851</v>
      </c>
    </row>
    <row r="7" spans="2:18" x14ac:dyDescent="0.25">
      <c r="B7" s="1">
        <v>2.83</v>
      </c>
      <c r="D7" s="10">
        <f t="shared" si="4"/>
        <v>4</v>
      </c>
      <c r="E7" s="10">
        <f t="shared" si="5"/>
        <v>5</v>
      </c>
      <c r="F7" s="10">
        <f t="shared" si="0"/>
        <v>4.5</v>
      </c>
      <c r="G7" s="16">
        <v>2</v>
      </c>
      <c r="H7" s="23">
        <f>Lambda*EXP(-Lambda*F7)*(E7-D7)</f>
        <v>6.757687850881787E-2</v>
      </c>
      <c r="I7" s="7">
        <f>1-EXP(-Lambda*E7) - (1-EXP(-Lambda*D7))</f>
        <v>6.8003547571551914E-2</v>
      </c>
      <c r="J7" s="23">
        <f t="shared" si="1"/>
        <v>2.0273063552645363</v>
      </c>
      <c r="K7" s="7">
        <f t="shared" si="2"/>
        <v>2.0401064271465574</v>
      </c>
      <c r="L7" s="7"/>
      <c r="O7" s="22">
        <f>SUM(O3:O6)</f>
        <v>30</v>
      </c>
      <c r="P7" s="8">
        <f>SUM(P3:P6)</f>
        <v>29.386046167778247</v>
      </c>
      <c r="Q7" s="26">
        <f>SUM(Q3:Q6)</f>
        <v>0.37274120402505778</v>
      </c>
    </row>
    <row r="8" spans="2:18" x14ac:dyDescent="0.25">
      <c r="B8" s="1">
        <v>3.5</v>
      </c>
      <c r="D8" s="10">
        <f t="shared" si="4"/>
        <v>5</v>
      </c>
      <c r="E8" s="10">
        <f t="shared" si="5"/>
        <v>6</v>
      </c>
      <c r="F8" s="10">
        <f t="shared" si="0"/>
        <v>5.5</v>
      </c>
      <c r="G8" s="16">
        <v>2</v>
      </c>
      <c r="H8" s="23">
        <f>Lambda*EXP(-Lambda*F8)*(E8-D8)</f>
        <v>4.5803595753228322E-2</v>
      </c>
      <c r="I8" s="7">
        <f>1-EXP(-Lambda*E8) - (1-EXP(-Lambda*D8))</f>
        <v>4.6092791965026358E-2</v>
      </c>
      <c r="J8" s="23">
        <f t="shared" si="1"/>
        <v>1.3741078725968496</v>
      </c>
      <c r="K8" s="7">
        <f t="shared" si="2"/>
        <v>1.3827837589507908</v>
      </c>
      <c r="L8" s="16"/>
      <c r="P8" t="s">
        <v>45</v>
      </c>
      <c r="Q8" s="12">
        <v>5.99</v>
      </c>
      <c r="R8" t="s">
        <v>46</v>
      </c>
    </row>
    <row r="9" spans="2:18" x14ac:dyDescent="0.25">
      <c r="B9" s="1">
        <v>4.1399999999999997</v>
      </c>
      <c r="D9" s="10">
        <f t="shared" si="4"/>
        <v>6</v>
      </c>
      <c r="E9" s="10">
        <f t="shared" si="5"/>
        <v>7</v>
      </c>
      <c r="F9" s="10">
        <f t="shared" si="0"/>
        <v>6.5</v>
      </c>
      <c r="G9" s="16">
        <v>1</v>
      </c>
      <c r="H9" s="23">
        <f>Lambda*EXP(-Lambda*F9)*(E9-D9)</f>
        <v>3.1045668729007631E-2</v>
      </c>
      <c r="I9" s="7">
        <f>1-EXP(-Lambda*E9) - (1-EXP(-Lambda*D9))</f>
        <v>3.1241685867870017E-2</v>
      </c>
      <c r="J9" s="23">
        <f t="shared" si="1"/>
        <v>0.93137006187022897</v>
      </c>
      <c r="K9" s="7">
        <f t="shared" si="2"/>
        <v>0.93725057603610051</v>
      </c>
      <c r="L9" s="16"/>
    </row>
    <row r="10" spans="2:18" x14ac:dyDescent="0.25">
      <c r="B10" s="1">
        <v>5.65</v>
      </c>
      <c r="D10" s="10">
        <f t="shared" si="4"/>
        <v>7</v>
      </c>
      <c r="E10" s="10">
        <f t="shared" si="5"/>
        <v>8</v>
      </c>
      <c r="F10" s="10">
        <f t="shared" si="0"/>
        <v>7.5</v>
      </c>
      <c r="G10" s="16">
        <v>1</v>
      </c>
      <c r="H10" s="23">
        <f>Lambda*EXP(-Lambda*F10)*(E10-D10)</f>
        <v>2.1042748521841761E-2</v>
      </c>
      <c r="I10" s="7">
        <f>1-EXP(-Lambda*E10) - (1-EXP(-Lambda*D10))</f>
        <v>2.1175608902304521E-2</v>
      </c>
      <c r="J10" s="23">
        <f t="shared" si="1"/>
        <v>0.63128245565525287</v>
      </c>
      <c r="K10" s="7">
        <f t="shared" si="2"/>
        <v>0.63526826706913564</v>
      </c>
      <c r="L10" s="16"/>
    </row>
    <row r="11" spans="2:18" x14ac:dyDescent="0.25">
      <c r="B11" s="1">
        <v>6.96</v>
      </c>
      <c r="D11" s="10">
        <f t="shared" si="4"/>
        <v>8</v>
      </c>
      <c r="E11" s="10">
        <f t="shared" si="5"/>
        <v>9</v>
      </c>
      <c r="F11" s="10">
        <f t="shared" si="0"/>
        <v>8.5</v>
      </c>
      <c r="G11" s="16">
        <v>1</v>
      </c>
      <c r="H11" s="23">
        <f>Lambda*EXP(-Lambda*F11)*(E11-D11)</f>
        <v>1.4262771055717157E-2</v>
      </c>
      <c r="I11" s="7">
        <f>1-EXP(-Lambda*E11) - (1-EXP(-Lambda*D11))</f>
        <v>1.4352823797018854E-2</v>
      </c>
      <c r="J11" s="23">
        <f t="shared" si="1"/>
        <v>0.4278831316715147</v>
      </c>
      <c r="K11" s="7">
        <f t="shared" si="2"/>
        <v>0.43058471391056563</v>
      </c>
      <c r="L11" s="16"/>
    </row>
    <row r="12" spans="2:18" x14ac:dyDescent="0.25">
      <c r="B12" s="1">
        <v>7.19</v>
      </c>
      <c r="D12" s="10">
        <f t="shared" si="4"/>
        <v>9</v>
      </c>
      <c r="E12" s="10">
        <f t="shared" ref="E12" si="6">E11-D11+E11</f>
        <v>10</v>
      </c>
      <c r="F12" s="10">
        <f t="shared" ref="F12" si="7">(E12+D12)/2</f>
        <v>9.5</v>
      </c>
      <c r="G12">
        <v>0</v>
      </c>
      <c r="H12" s="23">
        <f>Lambda*EXP(-Lambda*F12)*(E12-D12)</f>
        <v>9.667303583305779E-3</v>
      </c>
      <c r="I12" s="7">
        <f>1-EXP(-Lambda*E12) - (1-EXP(-Lambda*D12))</f>
        <v>9.728341314702571E-3</v>
      </c>
      <c r="J12" s="23">
        <f t="shared" si="1"/>
        <v>0.29001910749917337</v>
      </c>
      <c r="K12" s="7">
        <f t="shared" si="2"/>
        <v>0.29185023944107713</v>
      </c>
      <c r="L12" s="16"/>
    </row>
    <row r="13" spans="2:18" x14ac:dyDescent="0.25">
      <c r="B13" s="1">
        <v>8.25</v>
      </c>
      <c r="D13" s="10"/>
      <c r="E13" s="10"/>
      <c r="F13" s="10"/>
      <c r="G13" s="22">
        <f>SUM(G3:G12)</f>
        <v>30</v>
      </c>
      <c r="H13" s="24">
        <f>SUM(H3:H12)</f>
        <v>0.97338905721304625</v>
      </c>
      <c r="I13" s="8">
        <f>SUM(I3:I12)</f>
        <v>0.97953487225927494</v>
      </c>
      <c r="J13" s="24">
        <f>SUM(J3:J12)</f>
        <v>29.201671716391385</v>
      </c>
      <c r="K13" s="8">
        <f>SUM(K3:K12)</f>
        <v>29.386046167778247</v>
      </c>
    </row>
    <row r="14" spans="2:18" x14ac:dyDescent="0.25">
      <c r="B14" s="1">
        <v>1.2</v>
      </c>
      <c r="H14" s="8"/>
      <c r="I14" s="8"/>
      <c r="J14" s="8"/>
    </row>
    <row r="15" spans="2:18" x14ac:dyDescent="0.25">
      <c r="B15" s="1">
        <v>5.24</v>
      </c>
    </row>
    <row r="16" spans="2:18" x14ac:dyDescent="0.25">
      <c r="B16" s="1">
        <v>4.75</v>
      </c>
    </row>
    <row r="17" spans="2:14" x14ac:dyDescent="0.25">
      <c r="B17" s="1">
        <v>3.96</v>
      </c>
    </row>
    <row r="18" spans="2:14" x14ac:dyDescent="0.25">
      <c r="B18" s="1">
        <v>2.21</v>
      </c>
      <c r="D18" s="4" t="s">
        <v>20</v>
      </c>
      <c r="E18" s="4" t="s">
        <v>21</v>
      </c>
      <c r="F18" s="4" t="s">
        <v>2</v>
      </c>
      <c r="G18" s="4" t="s">
        <v>8</v>
      </c>
      <c r="H18" s="4" t="s">
        <v>26</v>
      </c>
      <c r="I18" s="4" t="s">
        <v>27</v>
      </c>
      <c r="J18" s="4" t="s">
        <v>28</v>
      </c>
      <c r="K18" s="4" t="s">
        <v>29</v>
      </c>
      <c r="L18" s="4" t="s">
        <v>15</v>
      </c>
    </row>
    <row r="19" spans="2:14" x14ac:dyDescent="0.25">
      <c r="B19" s="1">
        <v>3.15</v>
      </c>
      <c r="D19" s="10">
        <v>0</v>
      </c>
      <c r="E19" s="10">
        <v>1</v>
      </c>
      <c r="F19" s="16">
        <v>10</v>
      </c>
      <c r="G19" s="7">
        <f>K3</f>
        <v>9.6660055492568091</v>
      </c>
      <c r="H19" s="7">
        <f>F19/$F$29</f>
        <v>0.33333333333333331</v>
      </c>
      <c r="I19" s="7">
        <f>I3</f>
        <v>0.32220018497522696</v>
      </c>
      <c r="J19" s="7">
        <f>H19</f>
        <v>0.33333333333333331</v>
      </c>
      <c r="K19" s="7">
        <f>I19</f>
        <v>0.32220018497522696</v>
      </c>
      <c r="L19" s="7">
        <f>ABS(J19-K19)</f>
        <v>1.1133148358106359E-2</v>
      </c>
    </row>
    <row r="20" spans="2:14" x14ac:dyDescent="0.25">
      <c r="B20" s="1">
        <v>2.5299999999999998</v>
      </c>
      <c r="D20" s="10">
        <f>E19</f>
        <v>1</v>
      </c>
      <c r="E20" s="10">
        <f>E19-D19+E19</f>
        <v>2</v>
      </c>
      <c r="F20" s="16">
        <v>6</v>
      </c>
      <c r="G20" s="7">
        <f t="shared" ref="G20:G28" si="8">K4</f>
        <v>6.5516167733146924</v>
      </c>
      <c r="H20" s="7">
        <f t="shared" ref="H20:H28" si="9">F20/$F$29</f>
        <v>0.2</v>
      </c>
      <c r="I20" s="7">
        <f t="shared" ref="I20:I28" si="10">I4</f>
        <v>0.21838722577715641</v>
      </c>
      <c r="J20" s="7">
        <f>J19+H20</f>
        <v>0.53333333333333333</v>
      </c>
      <c r="K20" s="7">
        <f>K19+I20</f>
        <v>0.54058741075238337</v>
      </c>
      <c r="L20" s="7">
        <f t="shared" ref="L20:L28" si="11">ABS(J20-K20)</f>
        <v>7.2540774190500423E-3</v>
      </c>
    </row>
    <row r="21" spans="2:14" x14ac:dyDescent="0.25">
      <c r="B21" s="1">
        <v>1.1599999999999999</v>
      </c>
      <c r="D21" s="10">
        <f t="shared" ref="D21:D28" si="12">E20</f>
        <v>2</v>
      </c>
      <c r="E21" s="10">
        <f t="shared" ref="E21:E28" si="13">E20-D20+E20</f>
        <v>3</v>
      </c>
      <c r="F21" s="16">
        <v>4</v>
      </c>
      <c r="G21" s="7">
        <f t="shared" si="8"/>
        <v>4.4406846370659032</v>
      </c>
      <c r="H21" s="7">
        <f t="shared" si="9"/>
        <v>0.13333333333333333</v>
      </c>
      <c r="I21" s="7">
        <f t="shared" si="10"/>
        <v>0.14802282123553012</v>
      </c>
      <c r="J21" s="7">
        <f t="shared" ref="J21:K28" si="14">J20+H21</f>
        <v>0.66666666666666663</v>
      </c>
      <c r="K21" s="7">
        <f t="shared" si="14"/>
        <v>0.68861023198791349</v>
      </c>
      <c r="L21" s="7">
        <f t="shared" si="11"/>
        <v>2.1943565321246861E-2</v>
      </c>
    </row>
    <row r="22" spans="2:14" x14ac:dyDescent="0.25">
      <c r="B22" s="1">
        <v>0.32</v>
      </c>
      <c r="D22" s="10">
        <f t="shared" si="12"/>
        <v>3</v>
      </c>
      <c r="E22" s="10">
        <f t="shared" si="13"/>
        <v>4</v>
      </c>
      <c r="F22" s="16">
        <v>3</v>
      </c>
      <c r="G22" s="7">
        <f t="shared" si="8"/>
        <v>3.0098952255866163</v>
      </c>
      <c r="H22" s="7">
        <f t="shared" si="9"/>
        <v>0.1</v>
      </c>
      <c r="I22" s="7">
        <f t="shared" si="10"/>
        <v>0.10032984085288721</v>
      </c>
      <c r="J22" s="7">
        <f t="shared" si="14"/>
        <v>0.76666666666666661</v>
      </c>
      <c r="K22" s="7">
        <f t="shared" si="14"/>
        <v>0.7889400728408007</v>
      </c>
      <c r="L22" s="7">
        <f t="shared" si="11"/>
        <v>2.2273406174134092E-2</v>
      </c>
    </row>
    <row r="23" spans="2:14" x14ac:dyDescent="0.25">
      <c r="B23" s="1">
        <v>0.9</v>
      </c>
      <c r="D23" s="10">
        <f t="shared" si="12"/>
        <v>4</v>
      </c>
      <c r="E23" s="10">
        <f t="shared" si="13"/>
        <v>5</v>
      </c>
      <c r="F23" s="16">
        <v>2</v>
      </c>
      <c r="G23" s="7">
        <f t="shared" si="8"/>
        <v>2.0401064271465574</v>
      </c>
      <c r="H23" s="7">
        <f t="shared" si="9"/>
        <v>6.6666666666666666E-2</v>
      </c>
      <c r="I23" s="7">
        <f t="shared" si="10"/>
        <v>6.8003547571551914E-2</v>
      </c>
      <c r="J23" s="7">
        <f t="shared" si="14"/>
        <v>0.83333333333333326</v>
      </c>
      <c r="K23" s="7">
        <f t="shared" si="14"/>
        <v>0.85694362041235261</v>
      </c>
      <c r="L23" s="7">
        <f t="shared" si="11"/>
        <v>2.3610287079019354E-2</v>
      </c>
    </row>
    <row r="24" spans="2:14" x14ac:dyDescent="0.25">
      <c r="B24" s="1">
        <v>0.87</v>
      </c>
      <c r="D24" s="10">
        <f t="shared" si="12"/>
        <v>5</v>
      </c>
      <c r="E24" s="10">
        <f t="shared" si="13"/>
        <v>6</v>
      </c>
      <c r="F24" s="16">
        <v>2</v>
      </c>
      <c r="G24" s="7">
        <f t="shared" si="8"/>
        <v>1.3827837589507908</v>
      </c>
      <c r="H24" s="7">
        <f t="shared" si="9"/>
        <v>6.6666666666666666E-2</v>
      </c>
      <c r="I24" s="7">
        <f t="shared" si="10"/>
        <v>4.6092791965026358E-2</v>
      </c>
      <c r="J24" s="7">
        <f t="shared" si="14"/>
        <v>0.89999999999999991</v>
      </c>
      <c r="K24" s="7">
        <f t="shared" si="14"/>
        <v>0.90303641237737897</v>
      </c>
      <c r="L24" s="7">
        <f t="shared" si="11"/>
        <v>3.0364123773790608E-3</v>
      </c>
    </row>
    <row r="25" spans="2:14" x14ac:dyDescent="0.25">
      <c r="B25" s="1">
        <v>1.34</v>
      </c>
      <c r="D25" s="10">
        <f t="shared" si="12"/>
        <v>6</v>
      </c>
      <c r="E25" s="10">
        <f t="shared" si="13"/>
        <v>7</v>
      </c>
      <c r="F25" s="16">
        <v>1</v>
      </c>
      <c r="G25" s="7">
        <f t="shared" si="8"/>
        <v>0.93725057603610051</v>
      </c>
      <c r="H25" s="7">
        <f t="shared" si="9"/>
        <v>3.3333333333333333E-2</v>
      </c>
      <c r="I25" s="7">
        <f t="shared" si="10"/>
        <v>3.1241685867870017E-2</v>
      </c>
      <c r="J25" s="7">
        <f t="shared" si="14"/>
        <v>0.93333333333333324</v>
      </c>
      <c r="K25" s="7">
        <f t="shared" si="14"/>
        <v>0.93427809824524899</v>
      </c>
      <c r="L25" s="7">
        <f t="shared" si="11"/>
        <v>9.4476491191575196E-4</v>
      </c>
    </row>
    <row r="26" spans="2:14" x14ac:dyDescent="0.25">
      <c r="B26" s="1">
        <v>1.87</v>
      </c>
      <c r="D26" s="10">
        <f t="shared" si="12"/>
        <v>7</v>
      </c>
      <c r="E26" s="10">
        <f t="shared" si="13"/>
        <v>8</v>
      </c>
      <c r="F26" s="16">
        <v>1</v>
      </c>
      <c r="G26" s="7">
        <f t="shared" si="8"/>
        <v>0.63526826706913564</v>
      </c>
      <c r="H26" s="7">
        <f t="shared" si="9"/>
        <v>3.3333333333333333E-2</v>
      </c>
      <c r="I26" s="7">
        <f t="shared" si="10"/>
        <v>2.1175608902304521E-2</v>
      </c>
      <c r="J26" s="7">
        <f t="shared" si="14"/>
        <v>0.96666666666666656</v>
      </c>
      <c r="K26" s="7">
        <f t="shared" si="14"/>
        <v>0.95545370714755351</v>
      </c>
      <c r="L26" s="7">
        <f t="shared" si="11"/>
        <v>1.1212959519113053E-2</v>
      </c>
    </row>
    <row r="27" spans="2:14" x14ac:dyDescent="0.25">
      <c r="B27" s="1">
        <v>2.91</v>
      </c>
      <c r="D27" s="10">
        <f t="shared" si="12"/>
        <v>8</v>
      </c>
      <c r="E27" s="10">
        <f t="shared" si="13"/>
        <v>9</v>
      </c>
      <c r="F27" s="16">
        <v>1</v>
      </c>
      <c r="G27" s="7">
        <f t="shared" si="8"/>
        <v>0.43058471391056563</v>
      </c>
      <c r="H27" s="7">
        <f t="shared" si="9"/>
        <v>3.3333333333333333E-2</v>
      </c>
      <c r="I27" s="7">
        <f t="shared" si="10"/>
        <v>1.4352823797018854E-2</v>
      </c>
      <c r="J27" s="7">
        <f t="shared" si="14"/>
        <v>0.99999999999999989</v>
      </c>
      <c r="K27" s="7">
        <f t="shared" si="14"/>
        <v>0.96980653094457236</v>
      </c>
      <c r="L27" s="7">
        <f t="shared" si="11"/>
        <v>3.0193469055427524E-2</v>
      </c>
    </row>
    <row r="28" spans="2:14" x14ac:dyDescent="0.25">
      <c r="B28" s="1">
        <v>0.71</v>
      </c>
      <c r="D28" s="10">
        <f t="shared" si="12"/>
        <v>9</v>
      </c>
      <c r="E28" s="10">
        <f t="shared" si="13"/>
        <v>10</v>
      </c>
      <c r="F28" s="16">
        <v>0</v>
      </c>
      <c r="G28" s="7">
        <f t="shared" si="8"/>
        <v>0.29185023944107713</v>
      </c>
      <c r="H28" s="7">
        <f t="shared" si="9"/>
        <v>0</v>
      </c>
      <c r="I28" s="7">
        <f t="shared" si="10"/>
        <v>9.728341314702571E-3</v>
      </c>
      <c r="J28" s="7">
        <f t="shared" si="14"/>
        <v>0.99999999999999989</v>
      </c>
      <c r="K28" s="7">
        <f t="shared" si="14"/>
        <v>0.97953487225927494</v>
      </c>
      <c r="L28" s="7">
        <f t="shared" si="11"/>
        <v>2.0465127740724953E-2</v>
      </c>
    </row>
    <row r="29" spans="2:14" x14ac:dyDescent="0.25">
      <c r="B29" s="1">
        <v>1.69</v>
      </c>
      <c r="D29" s="10"/>
      <c r="E29" s="10"/>
      <c r="F29" s="19">
        <f>SUM(F19:F28)</f>
        <v>30</v>
      </c>
      <c r="G29" s="8">
        <f>SUM(G19:G28)</f>
        <v>29.386046167778247</v>
      </c>
      <c r="H29" s="7"/>
      <c r="I29" s="7"/>
      <c r="J29" s="7"/>
      <c r="K29" s="7"/>
      <c r="L29" s="26">
        <f>MAX(L19:L28)</f>
        <v>3.0193469055427524E-2</v>
      </c>
      <c r="M29" t="s">
        <v>42</v>
      </c>
    </row>
    <row r="30" spans="2:14" x14ac:dyDescent="0.25">
      <c r="B30" s="1">
        <v>0.69</v>
      </c>
      <c r="H30" s="7"/>
      <c r="I30" s="7"/>
      <c r="K30" t="s">
        <v>43</v>
      </c>
      <c r="L30" s="12">
        <v>0.24</v>
      </c>
      <c r="M30" s="13" t="s">
        <v>44</v>
      </c>
      <c r="N30" s="14"/>
    </row>
    <row r="31" spans="2:14" x14ac:dyDescent="0.25">
      <c r="B31" s="1">
        <v>0.55000000000000004</v>
      </c>
    </row>
    <row r="32" spans="2:14" x14ac:dyDescent="0.25">
      <c r="B32" s="1">
        <v>0.43</v>
      </c>
    </row>
    <row r="33" spans="1:3" x14ac:dyDescent="0.25">
      <c r="B33" s="1">
        <v>0.26</v>
      </c>
    </row>
    <row r="35" spans="1:3" x14ac:dyDescent="0.25">
      <c r="A35" s="3" t="s">
        <v>18</v>
      </c>
      <c r="B35" s="3">
        <f>COUNT(B4:B33)</f>
        <v>30</v>
      </c>
    </row>
    <row r="36" spans="1:3" x14ac:dyDescent="0.25">
      <c r="A36" s="3" t="s">
        <v>17</v>
      </c>
      <c r="B36" s="8">
        <f>SUM(B4:B33)/N</f>
        <v>2.5713333333333339</v>
      </c>
    </row>
    <row r="37" spans="1:3" x14ac:dyDescent="0.25">
      <c r="A37" s="3" t="s">
        <v>19</v>
      </c>
      <c r="B37" s="8">
        <f>1/MediaExp</f>
        <v>0.38890329271454488</v>
      </c>
      <c r="C37" t="s">
        <v>38</v>
      </c>
    </row>
    <row r="39" spans="1:3" x14ac:dyDescent="0.25">
      <c r="A39" s="3" t="s">
        <v>31</v>
      </c>
      <c r="B39" s="15">
        <f>MIN(B4:B33)</f>
        <v>0.1</v>
      </c>
    </row>
    <row r="40" spans="1:3" x14ac:dyDescent="0.25">
      <c r="A40" s="3" t="s">
        <v>32</v>
      </c>
      <c r="B40" s="15">
        <f>MAX(B4:B33)</f>
        <v>8.25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M11" sqref="M11"/>
    </sheetView>
  </sheetViews>
  <sheetFormatPr baseColWidth="10" defaultRowHeight="15" x14ac:dyDescent="0.25"/>
  <cols>
    <col min="8" max="10" width="11.85546875" bestFit="1" customWidth="1"/>
    <col min="13" max="13" width="18" customWidth="1"/>
  </cols>
  <sheetData>
    <row r="1" spans="2:18" x14ac:dyDescent="0.25">
      <c r="B1" t="s">
        <v>48</v>
      </c>
      <c r="I1" t="s">
        <v>49</v>
      </c>
    </row>
    <row r="2" spans="2:18" x14ac:dyDescent="0.25">
      <c r="B2" s="3" t="s">
        <v>0</v>
      </c>
      <c r="E2" s="17" t="s">
        <v>20</v>
      </c>
      <c r="F2" s="17" t="s">
        <v>21</v>
      </c>
      <c r="G2" s="17" t="s">
        <v>33</v>
      </c>
      <c r="H2" s="17" t="s">
        <v>2</v>
      </c>
      <c r="I2" s="17" t="s">
        <v>34</v>
      </c>
      <c r="J2" s="17" t="s">
        <v>35</v>
      </c>
      <c r="K2" s="17" t="s">
        <v>8</v>
      </c>
      <c r="L2" s="16"/>
      <c r="M2" s="16"/>
      <c r="N2" s="17" t="s">
        <v>20</v>
      </c>
      <c r="O2" s="17" t="s">
        <v>21</v>
      </c>
      <c r="P2" s="17" t="s">
        <v>2</v>
      </c>
      <c r="Q2" s="17" t="s">
        <v>8</v>
      </c>
      <c r="R2" s="17" t="s">
        <v>25</v>
      </c>
    </row>
    <row r="3" spans="2:18" x14ac:dyDescent="0.25">
      <c r="E3">
        <v>0</v>
      </c>
      <c r="F3">
        <f>E3+1</f>
        <v>1</v>
      </c>
      <c r="G3" s="1">
        <f>(E3+F3)/2</f>
        <v>0.5</v>
      </c>
      <c r="H3">
        <f>COUNTIFS($B$4:$B$33,CONCATENATE("&gt;=",E3),$B$4:$B$33,CONCATENATE("&lt;",F3))</f>
        <v>0</v>
      </c>
      <c r="I3" t="e">
        <f>EXP(-0.5*POWER((G3-MediaN)/DesvN,2))/(DesvN*SQRT(2*PI))</f>
        <v>#NAME?</v>
      </c>
      <c r="J3" s="1"/>
    </row>
    <row r="4" spans="2:18" x14ac:dyDescent="0.25">
      <c r="B4" s="1">
        <v>1.56</v>
      </c>
      <c r="C4">
        <f t="shared" ref="C4:C33" si="0">(B4-MediaN)^2</f>
        <v>10.764960999999994</v>
      </c>
      <c r="E4">
        <f>F3</f>
        <v>1</v>
      </c>
      <c r="F4" s="16">
        <f>E4+1</f>
        <v>2</v>
      </c>
      <c r="G4" s="16">
        <f t="shared" ref="G4:G11" si="1">(E4+F4)/2</f>
        <v>1.5</v>
      </c>
      <c r="H4" s="16">
        <f t="shared" ref="H4:H11" si="2">COUNTIFS($B$4:$B$33,CONCATENATE("&gt;=",E4),$B$4:$B$33,CONCATENATE("&lt;",F4))</f>
        <v>1</v>
      </c>
      <c r="I4" s="16"/>
    </row>
    <row r="5" spans="2:18" x14ac:dyDescent="0.25">
      <c r="B5" s="1">
        <v>2.21</v>
      </c>
      <c r="C5">
        <f t="shared" si="0"/>
        <v>6.9221609999999965</v>
      </c>
      <c r="E5" s="16">
        <f t="shared" ref="E5:E11" si="3">F4</f>
        <v>2</v>
      </c>
      <c r="F5" s="16">
        <f t="shared" ref="F5:F11" si="4">E5+1</f>
        <v>3</v>
      </c>
      <c r="G5" s="16">
        <f t="shared" si="1"/>
        <v>2.5</v>
      </c>
      <c r="H5" s="16">
        <f t="shared" si="2"/>
        <v>3</v>
      </c>
      <c r="I5" s="16"/>
    </row>
    <row r="6" spans="2:18" x14ac:dyDescent="0.25">
      <c r="B6" s="1">
        <v>3.15</v>
      </c>
      <c r="C6">
        <f t="shared" si="0"/>
        <v>2.8594809999999979</v>
      </c>
      <c r="E6" s="16">
        <f t="shared" si="3"/>
        <v>3</v>
      </c>
      <c r="F6" s="16">
        <f t="shared" si="4"/>
        <v>4</v>
      </c>
      <c r="G6" s="16">
        <f t="shared" si="1"/>
        <v>3.5</v>
      </c>
      <c r="H6" s="16">
        <f t="shared" si="2"/>
        <v>4</v>
      </c>
      <c r="I6" s="16"/>
    </row>
    <row r="7" spans="2:18" x14ac:dyDescent="0.25">
      <c r="B7" s="1">
        <v>4.6100000000000003</v>
      </c>
      <c r="C7">
        <f t="shared" si="0"/>
        <v>5.3360999999999534E-2</v>
      </c>
      <c r="E7" s="16">
        <f t="shared" si="3"/>
        <v>4</v>
      </c>
      <c r="F7" s="16">
        <f t="shared" si="4"/>
        <v>5</v>
      </c>
      <c r="G7" s="16">
        <f t="shared" si="1"/>
        <v>4.5</v>
      </c>
      <c r="H7" s="16">
        <f t="shared" si="2"/>
        <v>8</v>
      </c>
      <c r="I7" s="16"/>
    </row>
    <row r="8" spans="2:18" x14ac:dyDescent="0.25">
      <c r="B8" s="1">
        <v>4.18</v>
      </c>
      <c r="C8">
        <f t="shared" si="0"/>
        <v>0.43692099999999945</v>
      </c>
      <c r="E8" s="16">
        <f t="shared" si="3"/>
        <v>5</v>
      </c>
      <c r="F8" s="16">
        <f t="shared" si="4"/>
        <v>6</v>
      </c>
      <c r="G8" s="16">
        <f t="shared" si="1"/>
        <v>5.5</v>
      </c>
      <c r="H8" s="16">
        <f t="shared" si="2"/>
        <v>7</v>
      </c>
      <c r="I8" s="16"/>
    </row>
    <row r="9" spans="2:18" x14ac:dyDescent="0.25">
      <c r="B9" s="1">
        <v>5.2</v>
      </c>
      <c r="C9">
        <f t="shared" si="0"/>
        <v>0.12888100000000063</v>
      </c>
      <c r="E9" s="16">
        <f t="shared" si="3"/>
        <v>6</v>
      </c>
      <c r="F9" s="16">
        <f t="shared" si="4"/>
        <v>7</v>
      </c>
      <c r="G9" s="16">
        <f t="shared" si="1"/>
        <v>6.5</v>
      </c>
      <c r="H9" s="16">
        <f t="shared" si="2"/>
        <v>5</v>
      </c>
      <c r="I9" s="16"/>
    </row>
    <row r="10" spans="2:18" x14ac:dyDescent="0.25">
      <c r="B10" s="1">
        <v>6.94</v>
      </c>
      <c r="C10">
        <f t="shared" si="0"/>
        <v>4.4058010000000047</v>
      </c>
      <c r="E10" s="16">
        <f t="shared" si="3"/>
        <v>7</v>
      </c>
      <c r="F10" s="16">
        <f t="shared" si="4"/>
        <v>8</v>
      </c>
      <c r="G10" s="16">
        <f t="shared" si="1"/>
        <v>7.5</v>
      </c>
      <c r="H10" s="16">
        <f t="shared" si="2"/>
        <v>2</v>
      </c>
      <c r="I10" s="16"/>
    </row>
    <row r="11" spans="2:18" x14ac:dyDescent="0.25">
      <c r="B11" s="1">
        <v>7.71</v>
      </c>
      <c r="C11">
        <f t="shared" si="0"/>
        <v>8.2311610000000037</v>
      </c>
      <c r="E11" s="16">
        <f t="shared" si="3"/>
        <v>8</v>
      </c>
      <c r="F11" s="16">
        <f t="shared" si="4"/>
        <v>9</v>
      </c>
      <c r="G11" s="16">
        <f t="shared" si="1"/>
        <v>8.5</v>
      </c>
      <c r="H11" s="16">
        <f t="shared" si="2"/>
        <v>0</v>
      </c>
      <c r="I11" s="16"/>
    </row>
    <row r="12" spans="2:18" x14ac:dyDescent="0.25">
      <c r="B12" s="1">
        <v>5.15</v>
      </c>
      <c r="C12">
        <f t="shared" si="0"/>
        <v>9.5481000000000649E-2</v>
      </c>
      <c r="H12">
        <f>SUM(H3:H11)</f>
        <v>30</v>
      </c>
    </row>
    <row r="13" spans="2:18" x14ac:dyDescent="0.25">
      <c r="B13" s="1">
        <v>6.76</v>
      </c>
      <c r="C13">
        <f t="shared" si="0"/>
        <v>3.682561000000002</v>
      </c>
    </row>
    <row r="14" spans="2:18" x14ac:dyDescent="0.25">
      <c r="B14" s="1">
        <v>7.28</v>
      </c>
      <c r="C14">
        <f t="shared" si="0"/>
        <v>5.9487210000000044</v>
      </c>
    </row>
    <row r="15" spans="2:18" x14ac:dyDescent="0.25">
      <c r="B15" s="1">
        <v>4.2300000000000004</v>
      </c>
      <c r="C15">
        <f t="shared" si="0"/>
        <v>0.37332099999999863</v>
      </c>
    </row>
    <row r="16" spans="2:18" x14ac:dyDescent="0.25">
      <c r="B16" s="1">
        <v>3.21</v>
      </c>
      <c r="C16">
        <f t="shared" si="0"/>
        <v>2.6601609999999978</v>
      </c>
    </row>
    <row r="17" spans="2:13" x14ac:dyDescent="0.25">
      <c r="B17" s="1">
        <v>2.75</v>
      </c>
      <c r="C17">
        <f t="shared" si="0"/>
        <v>4.3722809999999974</v>
      </c>
      <c r="E17" s="18" t="s">
        <v>20</v>
      </c>
      <c r="F17" s="18" t="s">
        <v>21</v>
      </c>
      <c r="G17" s="18" t="s">
        <v>2</v>
      </c>
      <c r="H17" s="18" t="s">
        <v>8</v>
      </c>
      <c r="I17" s="18" t="s">
        <v>26</v>
      </c>
      <c r="J17" s="18" t="s">
        <v>27</v>
      </c>
      <c r="K17" s="18" t="s">
        <v>28</v>
      </c>
      <c r="L17" s="18" t="s">
        <v>29</v>
      </c>
      <c r="M17" s="18" t="s">
        <v>15</v>
      </c>
    </row>
    <row r="18" spans="2:13" x14ac:dyDescent="0.25">
      <c r="B18" s="1">
        <v>4.6900000000000004</v>
      </c>
      <c r="C18">
        <f t="shared" si="0"/>
        <v>2.2800999999999672E-2</v>
      </c>
    </row>
    <row r="19" spans="2:13" x14ac:dyDescent="0.25">
      <c r="B19" s="1">
        <v>5.86</v>
      </c>
      <c r="C19">
        <f t="shared" si="0"/>
        <v>1.0383610000000021</v>
      </c>
    </row>
    <row r="20" spans="2:13" x14ac:dyDescent="0.25">
      <c r="B20" s="1">
        <v>6.25</v>
      </c>
      <c r="C20">
        <f t="shared" si="0"/>
        <v>1.9852810000000021</v>
      </c>
    </row>
    <row r="21" spans="2:13" x14ac:dyDescent="0.25">
      <c r="B21" s="1">
        <v>4.2699999999999996</v>
      </c>
      <c r="C21">
        <f t="shared" si="0"/>
        <v>0.32604099999999969</v>
      </c>
    </row>
    <row r="22" spans="2:13" x14ac:dyDescent="0.25">
      <c r="B22" s="1">
        <v>4.91</v>
      </c>
      <c r="C22">
        <f t="shared" si="0"/>
        <v>4.7610000000001158E-3</v>
      </c>
    </row>
    <row r="23" spans="2:13" x14ac:dyDescent="0.25">
      <c r="B23" s="1">
        <v>4.78</v>
      </c>
      <c r="C23">
        <f t="shared" si="0"/>
        <v>3.7209999999998846E-3</v>
      </c>
    </row>
    <row r="24" spans="2:13" x14ac:dyDescent="0.25">
      <c r="B24" s="1">
        <v>2.46</v>
      </c>
      <c r="C24">
        <f t="shared" si="0"/>
        <v>5.6691609999999972</v>
      </c>
    </row>
    <row r="25" spans="2:13" x14ac:dyDescent="0.25">
      <c r="B25" s="1">
        <v>3.97</v>
      </c>
      <c r="C25">
        <f t="shared" si="0"/>
        <v>0.75864099999999846</v>
      </c>
    </row>
    <row r="26" spans="2:13" x14ac:dyDescent="0.25">
      <c r="B26" s="1">
        <v>5.71</v>
      </c>
      <c r="C26">
        <f t="shared" si="0"/>
        <v>0.75516100000000119</v>
      </c>
    </row>
    <row r="27" spans="2:13" x14ac:dyDescent="0.25">
      <c r="B27" s="1">
        <v>6.19</v>
      </c>
      <c r="C27">
        <f t="shared" si="0"/>
        <v>1.8198010000000029</v>
      </c>
    </row>
    <row r="28" spans="2:13" x14ac:dyDescent="0.25">
      <c r="B28" s="1">
        <v>4.2</v>
      </c>
      <c r="C28">
        <f t="shared" si="0"/>
        <v>0.41088099999999889</v>
      </c>
    </row>
    <row r="29" spans="2:13" x14ac:dyDescent="0.25">
      <c r="B29" s="1">
        <v>3.48</v>
      </c>
      <c r="C29">
        <f t="shared" si="0"/>
        <v>1.8523209999999981</v>
      </c>
    </row>
    <row r="30" spans="2:13" x14ac:dyDescent="0.25">
      <c r="B30" s="1">
        <v>5.83</v>
      </c>
      <c r="C30">
        <f t="shared" si="0"/>
        <v>0.97812100000000157</v>
      </c>
    </row>
    <row r="31" spans="2:13" x14ac:dyDescent="0.25">
      <c r="B31" s="1">
        <v>6.36</v>
      </c>
      <c r="C31">
        <f t="shared" si="0"/>
        <v>2.3073610000000029</v>
      </c>
    </row>
    <row r="32" spans="2:13" x14ac:dyDescent="0.25">
      <c r="B32" s="1">
        <v>5.9</v>
      </c>
      <c r="C32">
        <f t="shared" si="0"/>
        <v>1.1214810000000022</v>
      </c>
    </row>
    <row r="33" spans="1:3" x14ac:dyDescent="0.25">
      <c r="B33" s="1">
        <v>5.43</v>
      </c>
      <c r="C33">
        <f t="shared" si="0"/>
        <v>0.34692100000000048</v>
      </c>
    </row>
    <row r="34" spans="1:3" x14ac:dyDescent="0.25">
      <c r="C34">
        <f>SUM(C4:C33)</f>
        <v>70.336069999999978</v>
      </c>
    </row>
    <row r="36" spans="1:3" x14ac:dyDescent="0.25">
      <c r="A36" s="3" t="s">
        <v>18</v>
      </c>
      <c r="B36" s="3">
        <f>COUNT(B4:B33)</f>
        <v>30</v>
      </c>
    </row>
    <row r="37" spans="1:3" x14ac:dyDescent="0.25">
      <c r="A37" s="3" t="s">
        <v>17</v>
      </c>
      <c r="B37" s="15">
        <f>SUM(B4:B33)/NN</f>
        <v>4.8409999999999993</v>
      </c>
    </row>
    <row r="38" spans="1:3" x14ac:dyDescent="0.25">
      <c r="A38" s="3" t="s">
        <v>30</v>
      </c>
      <c r="B38" s="3">
        <f>SQRT(C34/(NN-1))</f>
        <v>1.557363709651002</v>
      </c>
    </row>
    <row r="39" spans="1:3" x14ac:dyDescent="0.25">
      <c r="A39" s="3"/>
      <c r="B39" s="3"/>
    </row>
    <row r="40" spans="1:3" x14ac:dyDescent="0.25">
      <c r="A40" s="3" t="s">
        <v>31</v>
      </c>
      <c r="B40" s="15">
        <f>MIN(B4:B33)</f>
        <v>1.56</v>
      </c>
    </row>
    <row r="41" spans="1:3" x14ac:dyDescent="0.25">
      <c r="A41" s="3" t="s">
        <v>32</v>
      </c>
      <c r="B41" s="15">
        <f>MAX(B4:B33)</f>
        <v>7.71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B1" sqref="B1"/>
    </sheetView>
  </sheetViews>
  <sheetFormatPr baseColWidth="10" defaultRowHeight="15" x14ac:dyDescent="0.25"/>
  <sheetData>
    <row r="1" spans="2:14" x14ac:dyDescent="0.25">
      <c r="B1" t="s">
        <v>47</v>
      </c>
    </row>
    <row r="2" spans="2:14" x14ac:dyDescent="0.25">
      <c r="B2" s="3" t="s">
        <v>0</v>
      </c>
      <c r="D2" s="20" t="s">
        <v>36</v>
      </c>
      <c r="E2" s="20" t="s">
        <v>36</v>
      </c>
      <c r="F2" s="20" t="s">
        <v>2</v>
      </c>
      <c r="G2" s="20" t="s">
        <v>35</v>
      </c>
      <c r="H2" s="20" t="s">
        <v>8</v>
      </c>
      <c r="I2" s="19"/>
      <c r="J2" s="20" t="s">
        <v>36</v>
      </c>
      <c r="K2" s="20" t="s">
        <v>36</v>
      </c>
      <c r="L2" s="20" t="s">
        <v>2</v>
      </c>
      <c r="M2" s="20" t="s">
        <v>8</v>
      </c>
      <c r="N2" s="20" t="s">
        <v>25</v>
      </c>
    </row>
    <row r="4" spans="2:14" x14ac:dyDescent="0.25">
      <c r="B4">
        <v>14</v>
      </c>
    </row>
    <row r="5" spans="2:14" x14ac:dyDescent="0.25">
      <c r="B5">
        <v>7</v>
      </c>
    </row>
    <row r="6" spans="2:14" x14ac:dyDescent="0.25">
      <c r="B6">
        <v>13</v>
      </c>
    </row>
    <row r="7" spans="2:14" x14ac:dyDescent="0.25">
      <c r="B7">
        <v>16</v>
      </c>
    </row>
    <row r="8" spans="2:14" x14ac:dyDescent="0.25">
      <c r="B8">
        <v>16</v>
      </c>
    </row>
    <row r="9" spans="2:14" x14ac:dyDescent="0.25">
      <c r="B9">
        <v>13</v>
      </c>
    </row>
    <row r="10" spans="2:14" x14ac:dyDescent="0.25">
      <c r="B10">
        <v>14</v>
      </c>
    </row>
    <row r="11" spans="2:14" x14ac:dyDescent="0.25">
      <c r="B11">
        <v>17</v>
      </c>
    </row>
    <row r="12" spans="2:14" x14ac:dyDescent="0.25">
      <c r="B12">
        <v>15</v>
      </c>
    </row>
    <row r="13" spans="2:14" x14ac:dyDescent="0.25">
      <c r="B13">
        <v>16</v>
      </c>
    </row>
    <row r="14" spans="2:14" x14ac:dyDescent="0.25">
      <c r="B14">
        <v>13</v>
      </c>
    </row>
    <row r="15" spans="2:14" x14ac:dyDescent="0.25">
      <c r="B15">
        <v>15</v>
      </c>
    </row>
    <row r="16" spans="2:14" x14ac:dyDescent="0.25">
      <c r="B16">
        <v>10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14</v>
      </c>
    </row>
    <row r="20" spans="2:2" x14ac:dyDescent="0.25">
      <c r="B20">
        <v>12</v>
      </c>
    </row>
    <row r="21" spans="2:2" x14ac:dyDescent="0.25">
      <c r="B21">
        <v>17</v>
      </c>
    </row>
    <row r="22" spans="2:2" x14ac:dyDescent="0.25">
      <c r="B22">
        <v>14</v>
      </c>
    </row>
    <row r="23" spans="2:2" x14ac:dyDescent="0.25">
      <c r="B23">
        <v>12</v>
      </c>
    </row>
    <row r="24" spans="2:2" x14ac:dyDescent="0.25">
      <c r="B24">
        <v>13</v>
      </c>
    </row>
    <row r="25" spans="2:2" x14ac:dyDescent="0.25">
      <c r="B25">
        <v>20</v>
      </c>
    </row>
    <row r="26" spans="2:2" x14ac:dyDescent="0.25">
      <c r="B26">
        <v>8</v>
      </c>
    </row>
    <row r="27" spans="2:2" x14ac:dyDescent="0.25">
      <c r="B27">
        <v>17</v>
      </c>
    </row>
    <row r="28" spans="2:2" x14ac:dyDescent="0.25">
      <c r="B28">
        <v>19</v>
      </c>
    </row>
    <row r="29" spans="2:2" x14ac:dyDescent="0.25">
      <c r="B29">
        <v>11</v>
      </c>
    </row>
    <row r="30" spans="2:2" x14ac:dyDescent="0.25">
      <c r="B30">
        <v>12</v>
      </c>
    </row>
    <row r="31" spans="2:2" x14ac:dyDescent="0.25">
      <c r="B31">
        <v>17</v>
      </c>
    </row>
    <row r="32" spans="2:2" x14ac:dyDescent="0.25">
      <c r="B32">
        <v>9</v>
      </c>
    </row>
    <row r="33" spans="2:2" x14ac:dyDescent="0.25">
      <c r="B33">
        <v>18</v>
      </c>
    </row>
    <row r="34" spans="2:2" x14ac:dyDescent="0.25">
      <c r="B34">
        <v>20</v>
      </c>
    </row>
    <row r="35" spans="2:2" x14ac:dyDescent="0.25">
      <c r="B35">
        <v>10</v>
      </c>
    </row>
    <row r="36" spans="2:2" x14ac:dyDescent="0.25">
      <c r="B36">
        <v>18</v>
      </c>
    </row>
    <row r="37" spans="2:2" x14ac:dyDescent="0.25">
      <c r="B37">
        <v>15</v>
      </c>
    </row>
    <row r="38" spans="2:2" x14ac:dyDescent="0.25">
      <c r="B38">
        <v>13</v>
      </c>
    </row>
    <row r="39" spans="2:2" x14ac:dyDescent="0.25">
      <c r="B39">
        <v>16</v>
      </c>
    </row>
    <row r="40" spans="2:2" x14ac:dyDescent="0.25">
      <c r="B40">
        <v>24</v>
      </c>
    </row>
    <row r="41" spans="2:2" x14ac:dyDescent="0.25">
      <c r="B41">
        <v>18</v>
      </c>
    </row>
    <row r="42" spans="2:2" x14ac:dyDescent="0.25">
      <c r="B42">
        <v>16</v>
      </c>
    </row>
    <row r="43" spans="2:2" x14ac:dyDescent="0.25">
      <c r="B43">
        <v>18</v>
      </c>
    </row>
    <row r="44" spans="2:2" x14ac:dyDescent="0.25">
      <c r="B44">
        <v>12</v>
      </c>
    </row>
    <row r="45" spans="2:2" x14ac:dyDescent="0.25">
      <c r="B45">
        <v>14</v>
      </c>
    </row>
    <row r="46" spans="2:2" x14ac:dyDescent="0.25">
      <c r="B46">
        <v>20</v>
      </c>
    </row>
    <row r="47" spans="2:2" x14ac:dyDescent="0.25">
      <c r="B47">
        <v>15</v>
      </c>
    </row>
    <row r="48" spans="2:2" x14ac:dyDescent="0.25">
      <c r="B48">
        <v>10</v>
      </c>
    </row>
    <row r="49" spans="1:2" x14ac:dyDescent="0.25">
      <c r="B49">
        <v>13</v>
      </c>
    </row>
    <row r="50" spans="1:2" x14ac:dyDescent="0.25">
      <c r="B50">
        <v>21</v>
      </c>
    </row>
    <row r="51" spans="1:2" x14ac:dyDescent="0.25">
      <c r="B51">
        <v>23</v>
      </c>
    </row>
    <row r="52" spans="1:2" x14ac:dyDescent="0.25">
      <c r="B52">
        <v>15</v>
      </c>
    </row>
    <row r="53" spans="1:2" x14ac:dyDescent="0.25">
      <c r="B53">
        <v>18</v>
      </c>
    </row>
    <row r="55" spans="1:2" x14ac:dyDescent="0.25">
      <c r="A55" s="19" t="s">
        <v>19</v>
      </c>
      <c r="B55" s="19">
        <f>INT(SUM(B4:B53)/COUNT(B4:B53))</f>
        <v>15</v>
      </c>
    </row>
    <row r="56" spans="1:2" x14ac:dyDescent="0.25">
      <c r="A56" s="19" t="s">
        <v>37</v>
      </c>
      <c r="B56" s="19">
        <f>COUNT(B4:B53)</f>
        <v>50</v>
      </c>
    </row>
    <row r="58" spans="1:2" x14ac:dyDescent="0.25">
      <c r="A58" s="19" t="s">
        <v>31</v>
      </c>
      <c r="B58" s="19">
        <f>MIN(B4:B53)</f>
        <v>7</v>
      </c>
    </row>
    <row r="59" spans="1:2" x14ac:dyDescent="0.25">
      <c r="A59" s="19" t="s">
        <v>32</v>
      </c>
      <c r="B59" s="19">
        <f>MAX(B4:B53)</f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7</vt:i4>
      </vt:variant>
    </vt:vector>
  </HeadingPairs>
  <TitlesOfParts>
    <vt:vector size="11" baseType="lpstr">
      <vt:lpstr>Muestra 1</vt:lpstr>
      <vt:lpstr>Muestra 2</vt:lpstr>
      <vt:lpstr>Muestra 3</vt:lpstr>
      <vt:lpstr>Muestra 4</vt:lpstr>
      <vt:lpstr>DesvN</vt:lpstr>
      <vt:lpstr>Lambda</vt:lpstr>
      <vt:lpstr>LambdaPoisson</vt:lpstr>
      <vt:lpstr>MediaExp</vt:lpstr>
      <vt:lpstr>MediaN</vt:lpstr>
      <vt:lpstr>N</vt:lpstr>
      <vt:lpstr>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a7</cp:lastModifiedBy>
  <dcterms:created xsi:type="dcterms:W3CDTF">2017-04-02T20:45:16Z</dcterms:created>
  <dcterms:modified xsi:type="dcterms:W3CDTF">2018-04-04T13:41:17Z</dcterms:modified>
</cp:coreProperties>
</file>