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s Sumarizadas" sheetId="1" r:id="rId4"/>
    <sheet state="visible" name="Backlog" sheetId="2" r:id="rId5"/>
  </sheets>
  <definedNames>
    <definedName name="Backlog">Backlog!$A$2:$G$101</definedName>
  </definedNames>
  <calcPr/>
</workbook>
</file>

<file path=xl/sharedStrings.xml><?xml version="1.0" encoding="utf-8"?>
<sst xmlns="http://schemas.openxmlformats.org/spreadsheetml/2006/main" count="221" uniqueCount="81">
  <si>
    <t>TOTAIS</t>
  </si>
  <si>
    <t>Estimativa Por Épico</t>
  </si>
  <si>
    <t>Estimativa Por História</t>
  </si>
  <si>
    <t>Horas de Desenvolvimento</t>
  </si>
  <si>
    <t>Dias de Desenvolvimento
(Considerando uma jornada de 5 horas)</t>
  </si>
  <si>
    <t>Item</t>
  </si>
  <si>
    <t>Épico</t>
  </si>
  <si>
    <t>História</t>
  </si>
  <si>
    <t>Módulo</t>
  </si>
  <si>
    <t>Contexto</t>
  </si>
  <si>
    <t>Tarefas de Desenvolvimento</t>
  </si>
  <si>
    <t>Estimativa (Horas)</t>
  </si>
  <si>
    <t>Tela principal</t>
  </si>
  <si>
    <t>Login</t>
  </si>
  <si>
    <t>Frontend</t>
  </si>
  <si>
    <t>[Frontend] Login - Tela de Login</t>
  </si>
  <si>
    <t>Backend</t>
  </si>
  <si>
    <t>[Backend] Login - Endpoint de Login</t>
  </si>
  <si>
    <t>Home</t>
  </si>
  <si>
    <t>[Frontend] Home - Tela principal (Estrutura)</t>
  </si>
  <si>
    <t>Menu do Sistema</t>
  </si>
  <si>
    <t>[Frontend] Core - Componente Menu do Sistema</t>
  </si>
  <si>
    <t>[Frontend] Shared - Botão que invoca o componente modal de lançar nota fiscal</t>
  </si>
  <si>
    <t>[Frontend] Shared - Botão que invoca o componente modal de lançar despesa</t>
  </si>
  <si>
    <t>Dashboard</t>
  </si>
  <si>
    <t>[Frontend] Dashboard - Gráfico Desempenho Rosca para Notas Fiscais lançadas no ano / Limite anual de faturamento MEI</t>
  </si>
  <si>
    <t>[Backend] Dashboard - Endpoint GET de relatório sumarizado das Notas Fiscais lançadas no ano / Limite anual de faturamento MEI, com filtro por ano</t>
  </si>
  <si>
    <t>[Frontend] Dashboard - Gráfico Barras de Notas Fiscais lançadas mês a mês</t>
  </si>
  <si>
    <t>[Backend] Dashboard - Endpoint GET de relatório sumarizado de Notas Fiscais lançadas mês a mês, com filtro por ano</t>
  </si>
  <si>
    <t>[Frontend] Dashboard - Gráfico Barras de Despesas lançadas mês a mês</t>
  </si>
  <si>
    <t>[Backend] Dashboard - Endpoint GET de relatório sumarizado de Despesas lançadas mês a mês, com filtro por ano</t>
  </si>
  <si>
    <t>[Frontend] Dashboard - Gráfico Barras de Receitas (Notas Fiscais) e Despesas lançadas mês a mês (Gráfico de balanço)</t>
  </si>
  <si>
    <t>[Backend] Dashboard - Endpoint GET de relatório sumarizado de Receitas (Notas Fiscais) e Despesas lançadas mês a mês (Gráfico de balanço), com filtro por ano</t>
  </si>
  <si>
    <t>[Frontend] Dashboard - Gráfico Pizza de Despesas agrupadas por categoria</t>
  </si>
  <si>
    <t>[Backend] Dashboard - Endpoint GET de relatório sumarizado de Despesas agrupadas por categoria, com filtro por ano</t>
  </si>
  <si>
    <t>[Frontend] Dashboard - Filtro de ano (Gerenciador de estado - NgRx)</t>
  </si>
  <si>
    <t>Editar preferências</t>
  </si>
  <si>
    <t>Configurações de Sistema</t>
  </si>
  <si>
    <t>[Frontend] Preferences - Item de menu Preferências com redirecionamento para a rota de /preferences</t>
  </si>
  <si>
    <t>Empresas Parceiras</t>
  </si>
  <si>
    <t>[Frontend] Preferences - Cadastro de Empresas Parceiras</t>
  </si>
  <si>
    <t>[Backend] BusinessPartners - Endpoint POST para Cadastro de Empresas Parceiras</t>
  </si>
  <si>
    <t>[Backend] BusinessPartners - Endpoint GET para Obter as Empresas Parceiras</t>
  </si>
  <si>
    <t>[Backend] BusinessPartners - Endpoint PUT para Edição de Empresas Parceiras</t>
  </si>
  <si>
    <t>[Backend] BusinessPartners - Endpoint DELETE para Edição de Empresas Parceiras</t>
  </si>
  <si>
    <t>Categorias de Despesas</t>
  </si>
  <si>
    <t>[Frontend] Preferences - Cadastro de Categorias de Despesas</t>
  </si>
  <si>
    <t>[Backend] Invoices - Categories - Endpoint POST para Cadastro de Categoria de Despesa</t>
  </si>
  <si>
    <t>[Backend] Invoices - Categories - Endpoint GET para Obter as Categoria de Despesa</t>
  </si>
  <si>
    <t>[Backend] Invoices - Categories - Endpoint PUT para Edição de Categoria de Despesa</t>
  </si>
  <si>
    <t>[Backend] Invoices - Categories - Endpoint DELETE para Edição de Categoria de Despesa</t>
  </si>
  <si>
    <t>[Frontend] Preferences - Configurações de Sistema - Limite MEI Parametrizado</t>
  </si>
  <si>
    <t>[Frontend] Preferences - Configurações de Sistema - Gerenciar notificações SMS (Enviar ou Não)</t>
  </si>
  <si>
    <t>[Frontend] Preferences - Configurações de Sistema - Gerenciar notificações Email (Enviar ou Não)</t>
  </si>
  <si>
    <t>[Backend] Preferences - Endpoint PUT para alteração do Limite MEI (Default 81000)</t>
  </si>
  <si>
    <t>[Backend] Preferences - Endpoint PUT para gerenciamento de notificação SMS (ligado ou desligado)</t>
  </si>
  <si>
    <t>[Backend] Preferences - Endpoint PUT para gerenciamento de notificação Email (ligado ou desligado)</t>
  </si>
  <si>
    <t>Lançar nota fiscal</t>
  </si>
  <si>
    <t>Notas Fiscais</t>
  </si>
  <si>
    <t>[Frontend] Preferences - Item de menu Notas Fiscais com redirecionamento para a rota de /invoices</t>
  </si>
  <si>
    <t>[Frontend] Shared - Invoices - Componente Modal de Lançamento de Nota Fiscal</t>
  </si>
  <si>
    <t>[Frontend] Invoices - Listagem de Nota Fiscal (Com botões de excluir e visualizar em cada registro)</t>
  </si>
  <si>
    <t>[Backend] Invoices - Endpoint GET para Listagem de todas as Notas (Paginado e com filtros)</t>
  </si>
  <si>
    <t>[Backend] Invoices - Endpoint GET para obter Nota pelo Identificador</t>
  </si>
  <si>
    <t>[Backend] Invoices - Endpoint POST para Cadastro de Nota Fiscal</t>
  </si>
  <si>
    <t>[Backend] Invoices - Endpoint PUT para Edição de Nota Fiscal</t>
  </si>
  <si>
    <t>[Backend] Invoices - Endpoint DELETE para Exclusão de Nota Fiscal</t>
  </si>
  <si>
    <t>Lançar despesas</t>
  </si>
  <si>
    <t>Despesas</t>
  </si>
  <si>
    <t>[Frontend] Shared - Expenses - Componente Modal de Lançamento de Despesa</t>
  </si>
  <si>
    <t>[Frontend] Expenses - Listagem de Despesas (Com botões de excluir e visualizar em cada registro)</t>
  </si>
  <si>
    <t>[Backend] Expenses - Endpoint GET para Listagem de todas as Despesas (Paginado e com filtros)</t>
  </si>
  <si>
    <t>[Backend] Expenses - Endpoint GET para obter Despesa pelo Identificador</t>
  </si>
  <si>
    <t>[Backend] Expenses - Endpoint POST para Cadastro de Despesa</t>
  </si>
  <si>
    <t>[Backend] Expenses - Endpoint PUT para Edição de Despesa</t>
  </si>
  <si>
    <t>[Backend] Expenses - Endpoint DELETE para Exclusão de Despesa</t>
  </si>
  <si>
    <t>Notificação de faturamento</t>
  </si>
  <si>
    <t>Notificações</t>
  </si>
  <si>
    <t>[Backend] Notifications - Serviço agendado (Hangfire) para envio da notificação mensal de limite</t>
  </si>
  <si>
    <t>[Backend] Notifications - Envio de notificação de limite atingido (Enfileiramento no Hangfire)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</si>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</sst>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1F2238"/>
      <name val="Arial"/>
    </font>
    <font>
      <color rgb="FF1F2238"/>
      <name val="&quot;Segoe UI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1155CC"/>
        <bgColor rgb="FF1155CC"/>
      </patternFill>
    </fill>
    <fill>
      <patternFill patternType="solid">
        <fgColor rgb="FF20124D"/>
        <bgColor rgb="FF20124D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3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left"/>
    </xf>
    <xf borderId="0" fillId="5" fontId="2" numFmtId="0" xfId="0" applyFill="1" applyFont="1"/>
    <xf borderId="0" fillId="6" fontId="2" numFmtId="0" xfId="0" applyFill="1" applyFont="1"/>
    <xf borderId="0" fillId="0" fontId="3" numFmtId="0" xfId="0" applyFont="1"/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7" fontId="4" numFmtId="0" xfId="0" applyAlignment="1" applyFill="1" applyFont="1">
      <alignment horizontal="left" readingOrder="0" shrinkToFit="0" wrapText="1"/>
    </xf>
    <xf borderId="0" fillId="7" fontId="5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10.88"/>
    <col customWidth="1" min="3" max="3" width="7.13"/>
    <col customWidth="1" min="4" max="4" width="21.5"/>
    <col customWidth="1" min="5" max="5" width="10.88"/>
    <col customWidth="1" min="6" max="6" width="8.38"/>
    <col customWidth="1" min="7" max="7" width="7.75"/>
    <col customWidth="1" min="8" max="8" width="36.63"/>
    <col customWidth="1" min="9" max="9" width="9.25"/>
    <col customWidth="1" min="10" max="10" width="8.0"/>
  </cols>
  <sheetData>
    <row r="1">
      <c r="A1" s="1" t="s">
        <v>0</v>
      </c>
      <c r="B1" s="2"/>
      <c r="D1" s="3" t="s">
        <v>1</v>
      </c>
      <c r="H1" s="4" t="s">
        <v>2</v>
      </c>
    </row>
    <row r="2">
      <c r="A2" s="5" t="s">
        <v>3</v>
      </c>
      <c r="B2" s="6" t="str">
        <f>ROUND(SUM(E3:E7),2)&amp;" Horas"</f>
        <v>95 Horas</v>
      </c>
      <c r="D2" s="7" t="str">
        <f>IFERROR(__xludf.DUMMYFUNCTION("QUERY(Backlog, ""SELECT B, SUM(G), SUM(G)/5 WHERE B &lt;&gt; '' GROUP BY B LABEL B 'ÉPICO', SUM(G) 'HORAS', SUM(G)/5 'DIAS'"")"),"ÉPICO")</f>
        <v>ÉPICO</v>
      </c>
      <c r="E2" s="7" t="str">
        <f>IFERROR(__xludf.DUMMYFUNCTION("""COMPUTED_VALUE"""),"HORAS")</f>
        <v>HORAS</v>
      </c>
      <c r="F2" s="7" t="str">
        <f>IFERROR(__xludf.DUMMYFUNCTION("""COMPUTED_VALUE"""),"DIAS")</f>
        <v>DIAS</v>
      </c>
      <c r="H2" s="8" t="str">
        <f>IFERROR(__xludf.DUMMYFUNCTION("QUERY(Backlog, ""SELECT C, SUM(G), SUM(G)/5 WHERE B &lt;&gt; '' GROUP BY C LABEL C 'HISTÓRIA', SUM(G) 'HORAS', SUM(G)/5 'DIAS'"")"),"HISTÓRIA")</f>
        <v>HISTÓRIA</v>
      </c>
      <c r="I2" s="8" t="str">
        <f>IFERROR(__xludf.DUMMYFUNCTION("""COMPUTED_VALUE"""),"HORAS")</f>
        <v>HORAS</v>
      </c>
      <c r="J2" s="8" t="str">
        <f>IFERROR(__xludf.DUMMYFUNCTION("""COMPUTED_VALUE"""),"DIAS")</f>
        <v>DIAS</v>
      </c>
    </row>
    <row r="3">
      <c r="A3" s="5" t="s">
        <v>4</v>
      </c>
      <c r="B3" s="6" t="str">
        <f>ROUND(SUM(F3:F7),0)&amp;" Dias"</f>
        <v>19 Dias</v>
      </c>
      <c r="D3" s="9" t="str">
        <f>IFERROR(__xludf.DUMMYFUNCTION("""COMPUTED_VALUE"""),"Editar preferências")</f>
        <v>Editar preferências</v>
      </c>
      <c r="E3" s="9">
        <f>IFERROR(__xludf.DUMMYFUNCTION("""COMPUTED_VALUE"""),19.5)</f>
        <v>19.5</v>
      </c>
      <c r="F3" s="9">
        <f>IFERROR(__xludf.DUMMYFUNCTION("""COMPUTED_VALUE"""),3.9)</f>
        <v>3.9</v>
      </c>
      <c r="H3" s="9" t="str">
        <f>IFERROR(__xludf.DUMMYFUNCTION("""COMPUTED_VALUE"""),"Editar preferências / Categorias de Despesas")</f>
        <v>Editar preferências / Categorias de Despesas</v>
      </c>
      <c r="I3" s="9">
        <f>IFERROR(__xludf.DUMMYFUNCTION("""COMPUTED_VALUE"""),5.0)</f>
        <v>5</v>
      </c>
      <c r="J3" s="9">
        <f>IFERROR(__xludf.DUMMYFUNCTION("""COMPUTED_VALUE"""),1.0)</f>
        <v>1</v>
      </c>
    </row>
    <row r="4">
      <c r="D4" s="9" t="str">
        <f>IFERROR(__xludf.DUMMYFUNCTION("""COMPUTED_VALUE"""),"Lançar despesas")</f>
        <v>Lançar despesas</v>
      </c>
      <c r="E4" s="9">
        <f>IFERROR(__xludf.DUMMYFUNCTION("""COMPUTED_VALUE"""),12.0)</f>
        <v>12</v>
      </c>
      <c r="F4" s="9">
        <f>IFERROR(__xludf.DUMMYFUNCTION("""COMPUTED_VALUE"""),2.4)</f>
        <v>2.4</v>
      </c>
      <c r="H4" s="9" t="str">
        <f>IFERROR(__xludf.DUMMYFUNCTION("""COMPUTED_VALUE"""),"Editar preferências / Configurações de Sistema")</f>
        <v>Editar preferências / Configurações de Sistema</v>
      </c>
      <c r="I4" s="9">
        <f>IFERROR(__xludf.DUMMYFUNCTION("""COMPUTED_VALUE"""),6.5)</f>
        <v>6.5</v>
      </c>
      <c r="J4" s="9">
        <f>IFERROR(__xludf.DUMMYFUNCTION("""COMPUTED_VALUE"""),1.3)</f>
        <v>1.3</v>
      </c>
    </row>
    <row r="5">
      <c r="D5" s="9" t="str">
        <f>IFERROR(__xludf.DUMMYFUNCTION("""COMPUTED_VALUE"""),"Lançar nota fiscal")</f>
        <v>Lançar nota fiscal</v>
      </c>
      <c r="E5" s="9">
        <f>IFERROR(__xludf.DUMMYFUNCTION("""COMPUTED_VALUE"""),12.5)</f>
        <v>12.5</v>
      </c>
      <c r="F5" s="9">
        <f>IFERROR(__xludf.DUMMYFUNCTION("""COMPUTED_VALUE"""),2.5)</f>
        <v>2.5</v>
      </c>
      <c r="H5" s="9" t="str">
        <f>IFERROR(__xludf.DUMMYFUNCTION("""COMPUTED_VALUE"""),"Editar preferências / Empresas Parceiras")</f>
        <v>Editar preferências / Empresas Parceiras</v>
      </c>
      <c r="I5" s="9">
        <f>IFERROR(__xludf.DUMMYFUNCTION("""COMPUTED_VALUE"""),8.0)</f>
        <v>8</v>
      </c>
      <c r="J5" s="9">
        <f>IFERROR(__xludf.DUMMYFUNCTION("""COMPUTED_VALUE"""),1.6)</f>
        <v>1.6</v>
      </c>
    </row>
    <row r="6">
      <c r="D6" s="9" t="str">
        <f>IFERROR(__xludf.DUMMYFUNCTION("""COMPUTED_VALUE"""),"Notificação de faturamento")</f>
        <v>Notificação de faturamento</v>
      </c>
      <c r="E6" s="9">
        <f>IFERROR(__xludf.DUMMYFUNCTION("""COMPUTED_VALUE"""),6.0)</f>
        <v>6</v>
      </c>
      <c r="F6" s="9">
        <f>IFERROR(__xludf.DUMMYFUNCTION("""COMPUTED_VALUE"""),1.2)</f>
        <v>1.2</v>
      </c>
      <c r="H6" s="9" t="str">
        <f>IFERROR(__xludf.DUMMYFUNCTION("""COMPUTED_VALUE"""),"Lançar despesas / Despesas")</f>
        <v>Lançar despesas / Despesas</v>
      </c>
      <c r="I6" s="9">
        <f>IFERROR(__xludf.DUMMYFUNCTION("""COMPUTED_VALUE"""),12.0)</f>
        <v>12</v>
      </c>
      <c r="J6" s="9">
        <f>IFERROR(__xludf.DUMMYFUNCTION("""COMPUTED_VALUE"""),2.4)</f>
        <v>2.4</v>
      </c>
    </row>
    <row r="7">
      <c r="D7" s="9" t="str">
        <f>IFERROR(__xludf.DUMMYFUNCTION("""COMPUTED_VALUE"""),"Tela principal")</f>
        <v>Tela principal</v>
      </c>
      <c r="E7" s="9">
        <f>IFERROR(__xludf.DUMMYFUNCTION("""COMPUTED_VALUE"""),45.0)</f>
        <v>45</v>
      </c>
      <c r="F7" s="9">
        <f>IFERROR(__xludf.DUMMYFUNCTION("""COMPUTED_VALUE"""),9.0)</f>
        <v>9</v>
      </c>
      <c r="H7" s="9" t="str">
        <f>IFERROR(__xludf.DUMMYFUNCTION("""COMPUTED_VALUE"""),"Lançar nota fiscal / Notas Fiscais")</f>
        <v>Lançar nota fiscal / Notas Fiscais</v>
      </c>
      <c r="I7" s="9">
        <f>IFERROR(__xludf.DUMMYFUNCTION("""COMPUTED_VALUE"""),12.5)</f>
        <v>12.5</v>
      </c>
      <c r="J7" s="9">
        <f>IFERROR(__xludf.DUMMYFUNCTION("""COMPUTED_VALUE"""),2.5)</f>
        <v>2.5</v>
      </c>
    </row>
    <row r="8">
      <c r="H8" s="9" t="str">
        <f>IFERROR(__xludf.DUMMYFUNCTION("""COMPUTED_VALUE"""),"Notificação de faturamento / Notificações")</f>
        <v>Notificação de faturamento / Notificações</v>
      </c>
      <c r="I8" s="9">
        <f>IFERROR(__xludf.DUMMYFUNCTION("""COMPUTED_VALUE"""),6.0)</f>
        <v>6</v>
      </c>
      <c r="J8" s="9">
        <f>IFERROR(__xludf.DUMMYFUNCTION("""COMPUTED_VALUE"""),1.2)</f>
        <v>1.2</v>
      </c>
    </row>
    <row r="9">
      <c r="H9" s="9" t="str">
        <f>IFERROR(__xludf.DUMMYFUNCTION("""COMPUTED_VALUE"""),"Tela principal / Dashboard")</f>
        <v>Tela principal / Dashboard</v>
      </c>
      <c r="I9" s="9">
        <f>IFERROR(__xludf.DUMMYFUNCTION("""COMPUTED_VALUE"""),36.0)</f>
        <v>36</v>
      </c>
      <c r="J9" s="9">
        <f>IFERROR(__xludf.DUMMYFUNCTION("""COMPUTED_VALUE"""),7.2)</f>
        <v>7.2</v>
      </c>
    </row>
    <row r="10">
      <c r="H10" s="9" t="str">
        <f>IFERROR(__xludf.DUMMYFUNCTION("""COMPUTED_VALUE"""),"Tela principal / Home")</f>
        <v>Tela principal / Home</v>
      </c>
      <c r="I10" s="9">
        <f>IFERROR(__xludf.DUMMYFUNCTION("""COMPUTED_VALUE"""),2.0)</f>
        <v>2</v>
      </c>
      <c r="J10" s="9">
        <f>IFERROR(__xludf.DUMMYFUNCTION("""COMPUTED_VALUE"""),0.4)</f>
        <v>0.4</v>
      </c>
    </row>
    <row r="11">
      <c r="H11" s="9" t="str">
        <f>IFERROR(__xludf.DUMMYFUNCTION("""COMPUTED_VALUE"""),"Tela principal / Login")</f>
        <v>Tela principal / Login</v>
      </c>
      <c r="I11" s="9">
        <f>IFERROR(__xludf.DUMMYFUNCTION("""COMPUTED_VALUE"""),6.0)</f>
        <v>6</v>
      </c>
      <c r="J11" s="9">
        <f>IFERROR(__xludf.DUMMYFUNCTION("""COMPUTED_VALUE"""),1.2)</f>
        <v>1.2</v>
      </c>
    </row>
    <row r="12">
      <c r="H12" s="9" t="str">
        <f>IFERROR(__xludf.DUMMYFUNCTION("""COMPUTED_VALUE"""),"Tela principal / Menu do Sistema")</f>
        <v>Tela principal / Menu do Sistema</v>
      </c>
      <c r="I12" s="9">
        <f>IFERROR(__xludf.DUMMYFUNCTION("""COMPUTED_VALUE"""),1.0)</f>
        <v>1</v>
      </c>
      <c r="J12" s="9">
        <f>IFERROR(__xludf.DUMMYFUNCTION("""COMPUTED_VALUE"""),0.2)</f>
        <v>0.2</v>
      </c>
    </row>
  </sheetData>
  <mergeCells count="2">
    <mergeCell ref="D1:F1"/>
    <mergeCell ref="H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9.38"/>
    <col customWidth="1" min="3" max="3" width="39.0"/>
    <col customWidth="1" min="4" max="4" width="21.88"/>
    <col customWidth="1" min="5" max="5" width="10.75"/>
    <col customWidth="1" min="6" max="6" width="60.25"/>
    <col customWidth="1" min="7" max="7" width="16.75"/>
    <col customWidth="1" min="8" max="28" width="13.25"/>
  </cols>
  <sheetData>
    <row r="1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>
        <v>1.0</v>
      </c>
      <c r="B2" s="13" t="s">
        <v>12</v>
      </c>
      <c r="C2" s="14" t="str">
        <f t="shared" ref="C2:C52" si="1">B2&amp;" / "&amp;D2</f>
        <v>Tela principal / Login</v>
      </c>
      <c r="D2" s="14" t="s">
        <v>13</v>
      </c>
      <c r="E2" s="14" t="s">
        <v>14</v>
      </c>
      <c r="F2" s="14" t="s">
        <v>15</v>
      </c>
      <c r="G2" s="14">
        <v>3.0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>
        <v>2.0</v>
      </c>
      <c r="B3" s="13" t="s">
        <v>12</v>
      </c>
      <c r="C3" s="14" t="str">
        <f t="shared" si="1"/>
        <v>Tela principal / Login</v>
      </c>
      <c r="D3" s="14" t="s">
        <v>13</v>
      </c>
      <c r="E3" s="14" t="s">
        <v>16</v>
      </c>
      <c r="F3" s="14" t="s">
        <v>17</v>
      </c>
      <c r="G3" s="14">
        <v>3.0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2">
        <v>3.0</v>
      </c>
      <c r="B4" s="13" t="s">
        <v>12</v>
      </c>
      <c r="C4" s="14" t="str">
        <f t="shared" si="1"/>
        <v>Tela principal / Home</v>
      </c>
      <c r="D4" s="14" t="s">
        <v>18</v>
      </c>
      <c r="E4" s="14" t="s">
        <v>14</v>
      </c>
      <c r="F4" s="14" t="s">
        <v>19</v>
      </c>
      <c r="G4" s="14">
        <v>1.0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2">
        <v>4.0</v>
      </c>
      <c r="B5" s="13" t="s">
        <v>12</v>
      </c>
      <c r="C5" s="14" t="str">
        <f t="shared" si="1"/>
        <v>Tela principal / Menu do Sistema</v>
      </c>
      <c r="D5" s="14" t="s">
        <v>20</v>
      </c>
      <c r="E5" s="14" t="s">
        <v>14</v>
      </c>
      <c r="F5" s="14" t="s">
        <v>21</v>
      </c>
      <c r="G5" s="14">
        <v>1.0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2">
        <v>5.0</v>
      </c>
      <c r="B6" s="13" t="s">
        <v>12</v>
      </c>
      <c r="C6" s="14" t="str">
        <f t="shared" si="1"/>
        <v>Tela principal / Home</v>
      </c>
      <c r="D6" s="14" t="s">
        <v>18</v>
      </c>
      <c r="E6" s="14" t="s">
        <v>14</v>
      </c>
      <c r="F6" s="14" t="s">
        <v>22</v>
      </c>
      <c r="G6" s="14">
        <v>0.5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2">
        <v>6.0</v>
      </c>
      <c r="B7" s="13" t="s">
        <v>12</v>
      </c>
      <c r="C7" s="14" t="str">
        <f t="shared" si="1"/>
        <v>Tela principal / Home</v>
      </c>
      <c r="D7" s="14" t="s">
        <v>18</v>
      </c>
      <c r="E7" s="14" t="s">
        <v>14</v>
      </c>
      <c r="F7" s="14" t="s">
        <v>23</v>
      </c>
      <c r="G7" s="14">
        <v>0.5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2">
        <v>7.0</v>
      </c>
      <c r="B8" s="13" t="s">
        <v>12</v>
      </c>
      <c r="C8" s="14" t="str">
        <f t="shared" si="1"/>
        <v>Tela principal / Dashboard</v>
      </c>
      <c r="D8" s="14" t="s">
        <v>24</v>
      </c>
      <c r="E8" s="14" t="s">
        <v>14</v>
      </c>
      <c r="F8" s="14" t="s">
        <v>25</v>
      </c>
      <c r="G8" s="14">
        <v>4.0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2">
        <v>8.0</v>
      </c>
      <c r="B9" s="13" t="s">
        <v>12</v>
      </c>
      <c r="C9" s="14" t="str">
        <f t="shared" si="1"/>
        <v>Tela principal / Dashboard</v>
      </c>
      <c r="D9" s="14" t="s">
        <v>24</v>
      </c>
      <c r="E9" s="14" t="s">
        <v>16</v>
      </c>
      <c r="F9" s="14" t="s">
        <v>26</v>
      </c>
      <c r="G9" s="14">
        <v>4.0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2">
        <v>9.0</v>
      </c>
      <c r="B10" s="13" t="s">
        <v>12</v>
      </c>
      <c r="C10" s="14" t="str">
        <f t="shared" si="1"/>
        <v>Tela principal / Dashboard</v>
      </c>
      <c r="D10" s="14" t="s">
        <v>24</v>
      </c>
      <c r="E10" s="14" t="s">
        <v>14</v>
      </c>
      <c r="F10" s="14" t="s">
        <v>27</v>
      </c>
      <c r="G10" s="14">
        <v>3.0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>
        <v>10.0</v>
      </c>
      <c r="B11" s="13" t="s">
        <v>12</v>
      </c>
      <c r="C11" s="14" t="str">
        <f t="shared" si="1"/>
        <v>Tela principal / Dashboard</v>
      </c>
      <c r="D11" s="14" t="s">
        <v>24</v>
      </c>
      <c r="E11" s="14" t="s">
        <v>16</v>
      </c>
      <c r="F11" s="14" t="s">
        <v>28</v>
      </c>
      <c r="G11" s="14">
        <v>3.0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2">
        <v>11.0</v>
      </c>
      <c r="B12" s="13" t="s">
        <v>12</v>
      </c>
      <c r="C12" s="14" t="str">
        <f t="shared" si="1"/>
        <v>Tela principal / Dashboard</v>
      </c>
      <c r="D12" s="14" t="s">
        <v>24</v>
      </c>
      <c r="E12" s="14" t="s">
        <v>14</v>
      </c>
      <c r="F12" s="14" t="s">
        <v>29</v>
      </c>
      <c r="G12" s="14">
        <v>3.0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2">
        <v>12.0</v>
      </c>
      <c r="B13" s="13" t="s">
        <v>12</v>
      </c>
      <c r="C13" s="14" t="str">
        <f t="shared" si="1"/>
        <v>Tela principal / Dashboard</v>
      </c>
      <c r="D13" s="14" t="s">
        <v>24</v>
      </c>
      <c r="E13" s="14" t="s">
        <v>16</v>
      </c>
      <c r="F13" s="14" t="s">
        <v>30</v>
      </c>
      <c r="G13" s="14">
        <v>3.0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2">
        <v>13.0</v>
      </c>
      <c r="B14" s="13" t="s">
        <v>12</v>
      </c>
      <c r="C14" s="14" t="str">
        <f t="shared" si="1"/>
        <v>Tela principal / Dashboard</v>
      </c>
      <c r="D14" s="14" t="s">
        <v>24</v>
      </c>
      <c r="E14" s="14" t="s">
        <v>14</v>
      </c>
      <c r="F14" s="14" t="s">
        <v>31</v>
      </c>
      <c r="G14" s="14">
        <v>3.0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2">
        <v>14.0</v>
      </c>
      <c r="B15" s="13" t="s">
        <v>12</v>
      </c>
      <c r="C15" s="14" t="str">
        <f t="shared" si="1"/>
        <v>Tela principal / Dashboard</v>
      </c>
      <c r="D15" s="14" t="s">
        <v>24</v>
      </c>
      <c r="E15" s="14" t="s">
        <v>16</v>
      </c>
      <c r="F15" s="14" t="s">
        <v>32</v>
      </c>
      <c r="G15" s="14">
        <v>3.0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2">
        <v>15.0</v>
      </c>
      <c r="B16" s="13" t="s">
        <v>12</v>
      </c>
      <c r="C16" s="14" t="str">
        <f t="shared" si="1"/>
        <v>Tela principal / Dashboard</v>
      </c>
      <c r="D16" s="14" t="s">
        <v>24</v>
      </c>
      <c r="E16" s="14" t="s">
        <v>14</v>
      </c>
      <c r="F16" s="14" t="s">
        <v>33</v>
      </c>
      <c r="G16" s="14">
        <v>3.0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2">
        <v>16.0</v>
      </c>
      <c r="B17" s="13" t="s">
        <v>12</v>
      </c>
      <c r="C17" s="14" t="str">
        <f t="shared" si="1"/>
        <v>Tela principal / Dashboard</v>
      </c>
      <c r="D17" s="14" t="s">
        <v>24</v>
      </c>
      <c r="E17" s="14" t="s">
        <v>16</v>
      </c>
      <c r="F17" s="14" t="s">
        <v>34</v>
      </c>
      <c r="G17" s="14">
        <v>3.0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2">
        <v>17.0</v>
      </c>
      <c r="B18" s="13" t="s">
        <v>12</v>
      </c>
      <c r="C18" s="14" t="str">
        <f t="shared" si="1"/>
        <v>Tela principal / Dashboard</v>
      </c>
      <c r="D18" s="14" t="s">
        <v>24</v>
      </c>
      <c r="E18" s="14" t="s">
        <v>14</v>
      </c>
      <c r="F18" s="14" t="s">
        <v>35</v>
      </c>
      <c r="G18" s="14">
        <v>4.0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2">
        <v>18.0</v>
      </c>
      <c r="B19" s="13" t="s">
        <v>36</v>
      </c>
      <c r="C19" s="14" t="str">
        <f t="shared" si="1"/>
        <v>Editar preferências / Configurações de Sistema</v>
      </c>
      <c r="D19" s="14" t="s">
        <v>37</v>
      </c>
      <c r="E19" s="14" t="s">
        <v>14</v>
      </c>
      <c r="F19" s="14" t="s">
        <v>38</v>
      </c>
      <c r="G19" s="14">
        <v>0.5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2">
        <v>19.0</v>
      </c>
      <c r="B20" s="13" t="s">
        <v>36</v>
      </c>
      <c r="C20" s="14" t="str">
        <f t="shared" si="1"/>
        <v>Editar preferências / Empresas Parceiras</v>
      </c>
      <c r="D20" s="14" t="s">
        <v>39</v>
      </c>
      <c r="E20" s="14" t="s">
        <v>14</v>
      </c>
      <c r="F20" s="14" t="s">
        <v>40</v>
      </c>
      <c r="G20" s="14">
        <v>4.0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2">
        <v>20.0</v>
      </c>
      <c r="B21" s="13" t="s">
        <v>36</v>
      </c>
      <c r="C21" s="14" t="str">
        <f t="shared" si="1"/>
        <v>Editar preferências / Empresas Parceiras</v>
      </c>
      <c r="D21" s="14" t="s">
        <v>39</v>
      </c>
      <c r="E21" s="14" t="s">
        <v>16</v>
      </c>
      <c r="F21" s="14" t="s">
        <v>41</v>
      </c>
      <c r="G21" s="14">
        <v>1.0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2">
        <v>21.0</v>
      </c>
      <c r="B22" s="13" t="s">
        <v>36</v>
      </c>
      <c r="C22" s="14" t="str">
        <f t="shared" si="1"/>
        <v>Editar preferências / Empresas Parceiras</v>
      </c>
      <c r="D22" s="14" t="s">
        <v>39</v>
      </c>
      <c r="E22" s="14" t="s">
        <v>16</v>
      </c>
      <c r="F22" s="14" t="s">
        <v>42</v>
      </c>
      <c r="G22" s="14">
        <v>1.0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2">
        <v>22.0</v>
      </c>
      <c r="B23" s="13" t="s">
        <v>36</v>
      </c>
      <c r="C23" s="14" t="str">
        <f t="shared" si="1"/>
        <v>Editar preferências / Empresas Parceiras</v>
      </c>
      <c r="D23" s="14" t="s">
        <v>39</v>
      </c>
      <c r="E23" s="14" t="s">
        <v>16</v>
      </c>
      <c r="F23" s="14" t="s">
        <v>43</v>
      </c>
      <c r="G23" s="14">
        <v>1.0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2">
        <v>23.0</v>
      </c>
      <c r="B24" s="13" t="s">
        <v>36</v>
      </c>
      <c r="C24" s="14" t="str">
        <f t="shared" si="1"/>
        <v>Editar preferências / Empresas Parceiras</v>
      </c>
      <c r="D24" s="14" t="s">
        <v>39</v>
      </c>
      <c r="E24" s="14" t="s">
        <v>16</v>
      </c>
      <c r="F24" s="14" t="s">
        <v>44</v>
      </c>
      <c r="G24" s="14">
        <v>1.0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2">
        <v>24.0</v>
      </c>
      <c r="B25" s="13" t="s">
        <v>36</v>
      </c>
      <c r="C25" s="14" t="str">
        <f t="shared" si="1"/>
        <v>Editar preferências / Categorias de Despesas</v>
      </c>
      <c r="D25" s="14" t="s">
        <v>45</v>
      </c>
      <c r="E25" s="14" t="s">
        <v>14</v>
      </c>
      <c r="F25" s="14" t="s">
        <v>46</v>
      </c>
      <c r="G25" s="14">
        <v>3.0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2">
        <v>25.0</v>
      </c>
      <c r="B26" s="13" t="s">
        <v>36</v>
      </c>
      <c r="C26" s="14" t="str">
        <f t="shared" si="1"/>
        <v>Editar preferências / Categorias de Despesas</v>
      </c>
      <c r="D26" s="14" t="s">
        <v>45</v>
      </c>
      <c r="E26" s="14" t="s">
        <v>16</v>
      </c>
      <c r="F26" s="14" t="s">
        <v>47</v>
      </c>
      <c r="G26" s="14">
        <v>0.5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2">
        <v>26.0</v>
      </c>
      <c r="B27" s="13" t="s">
        <v>36</v>
      </c>
      <c r="C27" s="14" t="str">
        <f t="shared" si="1"/>
        <v>Editar preferências / Categorias de Despesas</v>
      </c>
      <c r="D27" s="14" t="s">
        <v>45</v>
      </c>
      <c r="E27" s="14" t="s">
        <v>16</v>
      </c>
      <c r="F27" s="14" t="s">
        <v>48</v>
      </c>
      <c r="G27" s="14">
        <v>0.5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2">
        <v>27.0</v>
      </c>
      <c r="B28" s="13" t="s">
        <v>36</v>
      </c>
      <c r="C28" s="14" t="str">
        <f t="shared" si="1"/>
        <v>Editar preferências / Categorias de Despesas</v>
      </c>
      <c r="D28" s="14" t="s">
        <v>45</v>
      </c>
      <c r="E28" s="14" t="s">
        <v>16</v>
      </c>
      <c r="F28" s="14" t="s">
        <v>49</v>
      </c>
      <c r="G28" s="14">
        <v>0.5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2">
        <v>28.0</v>
      </c>
      <c r="B29" s="13" t="s">
        <v>36</v>
      </c>
      <c r="C29" s="14" t="str">
        <f t="shared" si="1"/>
        <v>Editar preferências / Categorias de Despesas</v>
      </c>
      <c r="D29" s="14" t="s">
        <v>45</v>
      </c>
      <c r="E29" s="14" t="s">
        <v>16</v>
      </c>
      <c r="F29" s="14" t="s">
        <v>50</v>
      </c>
      <c r="G29" s="14">
        <v>0.5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2">
        <v>29.0</v>
      </c>
      <c r="B30" s="13" t="s">
        <v>36</v>
      </c>
      <c r="C30" s="14" t="str">
        <f t="shared" si="1"/>
        <v>Editar preferências / Configurações de Sistema</v>
      </c>
      <c r="D30" s="14" t="s">
        <v>37</v>
      </c>
      <c r="E30" s="14" t="s">
        <v>14</v>
      </c>
      <c r="F30" s="14" t="s">
        <v>51</v>
      </c>
      <c r="G30" s="14">
        <v>1.0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2">
        <v>30.0</v>
      </c>
      <c r="B31" s="13" t="s">
        <v>36</v>
      </c>
      <c r="C31" s="14" t="str">
        <f t="shared" si="1"/>
        <v>Editar preferências / Configurações de Sistema</v>
      </c>
      <c r="D31" s="14" t="s">
        <v>37</v>
      </c>
      <c r="E31" s="14" t="s">
        <v>14</v>
      </c>
      <c r="F31" s="14" t="s">
        <v>52</v>
      </c>
      <c r="G31" s="14">
        <v>1.0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2">
        <v>31.0</v>
      </c>
      <c r="B32" s="13" t="s">
        <v>36</v>
      </c>
      <c r="C32" s="14" t="str">
        <f t="shared" si="1"/>
        <v>Editar preferências / Configurações de Sistema</v>
      </c>
      <c r="D32" s="14" t="s">
        <v>37</v>
      </c>
      <c r="E32" s="14" t="s">
        <v>14</v>
      </c>
      <c r="F32" s="14" t="s">
        <v>53</v>
      </c>
      <c r="G32" s="14">
        <v>1.0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2">
        <v>32.0</v>
      </c>
      <c r="B33" s="13" t="s">
        <v>36</v>
      </c>
      <c r="C33" s="14" t="str">
        <f t="shared" si="1"/>
        <v>Editar preferências / Configurações de Sistema</v>
      </c>
      <c r="D33" s="14" t="s">
        <v>37</v>
      </c>
      <c r="E33" s="14" t="s">
        <v>16</v>
      </c>
      <c r="F33" s="14" t="s">
        <v>54</v>
      </c>
      <c r="G33" s="14">
        <v>1.0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2">
        <v>33.0</v>
      </c>
      <c r="B34" s="13" t="s">
        <v>36</v>
      </c>
      <c r="C34" s="14" t="str">
        <f t="shared" si="1"/>
        <v>Editar preferências / Configurações de Sistema</v>
      </c>
      <c r="D34" s="14" t="s">
        <v>37</v>
      </c>
      <c r="E34" s="14" t="s">
        <v>16</v>
      </c>
      <c r="F34" s="14" t="s">
        <v>55</v>
      </c>
      <c r="G34" s="14">
        <v>1.0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2">
        <v>34.0</v>
      </c>
      <c r="B35" s="13" t="s">
        <v>36</v>
      </c>
      <c r="C35" s="14" t="str">
        <f t="shared" si="1"/>
        <v>Editar preferências / Configurações de Sistema</v>
      </c>
      <c r="D35" s="14" t="s">
        <v>37</v>
      </c>
      <c r="E35" s="14" t="s">
        <v>16</v>
      </c>
      <c r="F35" s="14" t="s">
        <v>56</v>
      </c>
      <c r="G35" s="14">
        <v>1.0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2">
        <v>35.0</v>
      </c>
      <c r="B36" s="13" t="s">
        <v>57</v>
      </c>
      <c r="C36" s="14" t="str">
        <f t="shared" si="1"/>
        <v>Lançar nota fiscal / Notas Fiscais</v>
      </c>
      <c r="D36" s="14" t="s">
        <v>58</v>
      </c>
      <c r="E36" s="14" t="s">
        <v>14</v>
      </c>
      <c r="F36" s="14" t="s">
        <v>59</v>
      </c>
      <c r="G36" s="14">
        <v>0.5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2">
        <v>36.0</v>
      </c>
      <c r="B37" s="13" t="s">
        <v>57</v>
      </c>
      <c r="C37" s="14" t="str">
        <f t="shared" si="1"/>
        <v>Lançar nota fiscal / Notas Fiscais</v>
      </c>
      <c r="D37" s="14" t="s">
        <v>58</v>
      </c>
      <c r="E37" s="14" t="s">
        <v>14</v>
      </c>
      <c r="F37" s="14" t="s">
        <v>60</v>
      </c>
      <c r="G37" s="14">
        <v>4.0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2">
        <v>37.0</v>
      </c>
      <c r="B38" s="13" t="s">
        <v>57</v>
      </c>
      <c r="C38" s="14" t="str">
        <f t="shared" si="1"/>
        <v>Lançar nota fiscal / Notas Fiscais</v>
      </c>
      <c r="D38" s="14" t="s">
        <v>58</v>
      </c>
      <c r="E38" s="14" t="s">
        <v>14</v>
      </c>
      <c r="F38" s="14" t="s">
        <v>61</v>
      </c>
      <c r="G38" s="14">
        <v>2.0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2">
        <v>38.0</v>
      </c>
      <c r="B39" s="13" t="s">
        <v>57</v>
      </c>
      <c r="C39" s="14" t="str">
        <f t="shared" si="1"/>
        <v>Lançar nota fiscal / Notas Fiscais</v>
      </c>
      <c r="D39" s="14" t="s">
        <v>58</v>
      </c>
      <c r="E39" s="14" t="s">
        <v>16</v>
      </c>
      <c r="F39" s="14" t="s">
        <v>62</v>
      </c>
      <c r="G39" s="14">
        <v>2.0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2">
        <v>39.0</v>
      </c>
      <c r="B40" s="13" t="s">
        <v>57</v>
      </c>
      <c r="C40" s="14" t="str">
        <f t="shared" si="1"/>
        <v>Lançar nota fiscal / Notas Fiscais</v>
      </c>
      <c r="D40" s="14" t="s">
        <v>58</v>
      </c>
      <c r="E40" s="14" t="s">
        <v>16</v>
      </c>
      <c r="F40" s="14" t="s">
        <v>63</v>
      </c>
      <c r="G40" s="14">
        <v>1.0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2">
        <v>40.0</v>
      </c>
      <c r="B41" s="13" t="s">
        <v>57</v>
      </c>
      <c r="C41" s="14" t="str">
        <f t="shared" si="1"/>
        <v>Lançar nota fiscal / Notas Fiscais</v>
      </c>
      <c r="D41" s="14" t="s">
        <v>58</v>
      </c>
      <c r="E41" s="14" t="s">
        <v>16</v>
      </c>
      <c r="F41" s="14" t="s">
        <v>64</v>
      </c>
      <c r="G41" s="14">
        <v>1.0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2">
        <v>41.0</v>
      </c>
      <c r="B42" s="13" t="s">
        <v>57</v>
      </c>
      <c r="C42" s="14" t="str">
        <f t="shared" si="1"/>
        <v>Lançar nota fiscal / Notas Fiscais</v>
      </c>
      <c r="D42" s="14" t="s">
        <v>58</v>
      </c>
      <c r="E42" s="14" t="s">
        <v>16</v>
      </c>
      <c r="F42" s="14" t="s">
        <v>65</v>
      </c>
      <c r="G42" s="14">
        <v>1.0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2">
        <v>42.0</v>
      </c>
      <c r="B43" s="13" t="s">
        <v>57</v>
      </c>
      <c r="C43" s="14" t="str">
        <f t="shared" si="1"/>
        <v>Lançar nota fiscal / Notas Fiscais</v>
      </c>
      <c r="D43" s="14" t="s">
        <v>58</v>
      </c>
      <c r="E43" s="14" t="s">
        <v>16</v>
      </c>
      <c r="F43" s="14" t="s">
        <v>66</v>
      </c>
      <c r="G43" s="14">
        <v>1.0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2">
        <v>43.0</v>
      </c>
      <c r="B44" s="13" t="s">
        <v>67</v>
      </c>
      <c r="C44" s="14" t="str">
        <f t="shared" si="1"/>
        <v>Lançar despesas / Despesas</v>
      </c>
      <c r="D44" s="14" t="s">
        <v>68</v>
      </c>
      <c r="E44" s="14" t="s">
        <v>14</v>
      </c>
      <c r="F44" s="14" t="s">
        <v>69</v>
      </c>
      <c r="G44" s="14">
        <v>4.0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2">
        <v>44.0</v>
      </c>
      <c r="B45" s="13" t="s">
        <v>67</v>
      </c>
      <c r="C45" s="14" t="str">
        <f t="shared" si="1"/>
        <v>Lançar despesas / Despesas</v>
      </c>
      <c r="D45" s="14" t="s">
        <v>68</v>
      </c>
      <c r="E45" s="14" t="s">
        <v>14</v>
      </c>
      <c r="F45" s="14" t="s">
        <v>70</v>
      </c>
      <c r="G45" s="14">
        <v>2.0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2">
        <v>45.0</v>
      </c>
      <c r="B46" s="13" t="s">
        <v>67</v>
      </c>
      <c r="C46" s="14" t="str">
        <f t="shared" si="1"/>
        <v>Lançar despesas / Despesas</v>
      </c>
      <c r="D46" s="14" t="s">
        <v>68</v>
      </c>
      <c r="E46" s="14" t="s">
        <v>16</v>
      </c>
      <c r="F46" s="14" t="s">
        <v>71</v>
      </c>
      <c r="G46" s="14">
        <v>2.0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2">
        <v>46.0</v>
      </c>
      <c r="B47" s="13" t="s">
        <v>67</v>
      </c>
      <c r="C47" s="14" t="str">
        <f t="shared" si="1"/>
        <v>Lançar despesas / Despesas</v>
      </c>
      <c r="D47" s="14" t="s">
        <v>68</v>
      </c>
      <c r="E47" s="14" t="s">
        <v>16</v>
      </c>
      <c r="F47" s="14" t="s">
        <v>72</v>
      </c>
      <c r="G47" s="14">
        <v>1.0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2">
        <v>47.0</v>
      </c>
      <c r="B48" s="13" t="s">
        <v>67</v>
      </c>
      <c r="C48" s="14" t="str">
        <f t="shared" si="1"/>
        <v>Lançar despesas / Despesas</v>
      </c>
      <c r="D48" s="14" t="s">
        <v>68</v>
      </c>
      <c r="E48" s="14" t="s">
        <v>16</v>
      </c>
      <c r="F48" s="14" t="s">
        <v>73</v>
      </c>
      <c r="G48" s="14">
        <v>1.0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2">
        <v>48.0</v>
      </c>
      <c r="B49" s="13" t="s">
        <v>67</v>
      </c>
      <c r="C49" s="14" t="str">
        <f t="shared" si="1"/>
        <v>Lançar despesas / Despesas</v>
      </c>
      <c r="D49" s="14" t="s">
        <v>68</v>
      </c>
      <c r="E49" s="14" t="s">
        <v>16</v>
      </c>
      <c r="F49" s="14" t="s">
        <v>74</v>
      </c>
      <c r="G49" s="14">
        <v>1.0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2">
        <v>49.0</v>
      </c>
      <c r="B50" s="13" t="s">
        <v>67</v>
      </c>
      <c r="C50" s="14" t="str">
        <f t="shared" si="1"/>
        <v>Lançar despesas / Despesas</v>
      </c>
      <c r="D50" s="14" t="s">
        <v>68</v>
      </c>
      <c r="E50" s="14" t="s">
        <v>16</v>
      </c>
      <c r="F50" s="14" t="s">
        <v>75</v>
      </c>
      <c r="G50" s="14">
        <v>1.0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2">
        <v>50.0</v>
      </c>
      <c r="B51" s="13" t="s">
        <v>76</v>
      </c>
      <c r="C51" s="14" t="str">
        <f t="shared" si="1"/>
        <v>Notificação de faturamento / Notificações</v>
      </c>
      <c r="D51" s="14" t="s">
        <v>77</v>
      </c>
      <c r="E51" s="14" t="s">
        <v>16</v>
      </c>
      <c r="F51" s="14" t="s">
        <v>78</v>
      </c>
      <c r="G51" s="14">
        <v>4.0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2">
        <v>51.0</v>
      </c>
      <c r="B52" s="13" t="s">
        <v>76</v>
      </c>
      <c r="C52" s="14" t="str">
        <f t="shared" si="1"/>
        <v>Notificação de faturamento / Notificações</v>
      </c>
      <c r="D52" s="14" t="s">
        <v>77</v>
      </c>
      <c r="E52" s="14" t="s">
        <v>16</v>
      </c>
      <c r="F52" s="14" t="s">
        <v>79</v>
      </c>
      <c r="G52" s="14">
        <v>2.0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2"/>
      <c r="B53" s="13"/>
      <c r="C53" s="14"/>
      <c r="D53" s="11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2"/>
      <c r="B54" s="13"/>
      <c r="C54" s="14"/>
      <c r="D54" s="11"/>
      <c r="E54" s="14" t="s">
        <v>80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2"/>
      <c r="B55" s="13"/>
      <c r="C55" s="14"/>
      <c r="D55" s="14"/>
      <c r="E55" s="14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2"/>
      <c r="B56" s="13"/>
      <c r="C56" s="14"/>
      <c r="D56" s="14"/>
      <c r="E56" s="14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2"/>
      <c r="B57" s="13"/>
      <c r="C57" s="14"/>
      <c r="D57" s="14"/>
      <c r="E57" s="14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2"/>
      <c r="B58" s="13"/>
      <c r="C58" s="14"/>
      <c r="D58" s="14"/>
      <c r="E58" s="14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2"/>
      <c r="B59" s="13"/>
      <c r="C59" s="14"/>
      <c r="D59" s="14"/>
      <c r="E59" s="14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2"/>
      <c r="B60" s="13"/>
      <c r="C60" s="14"/>
      <c r="D60" s="11"/>
      <c r="E60" s="14" t="s">
        <v>80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2"/>
      <c r="B61" s="13"/>
      <c r="C61" s="14"/>
      <c r="D61" s="11"/>
      <c r="E61" s="14" t="s">
        <v>80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2"/>
      <c r="B62" s="13"/>
      <c r="C62" s="14"/>
      <c r="D62" s="11"/>
      <c r="E62" s="14" t="s">
        <v>80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2"/>
      <c r="B63" s="13"/>
      <c r="C63" s="14"/>
      <c r="D63" s="11"/>
      <c r="E63" s="14" t="s">
        <v>80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</sheetData>
  <drawing r:id="rId1"/>
</worksheet>
</file>