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rancusDan\DevProjects\MAESTRIA\MODELOS_PREDICTVOS\"/>
    </mc:Choice>
  </mc:AlternateContent>
  <xr:revisionPtr revIDLastSave="0" documentId="13_ncr:1_{E657AC95-5F85-491D-A1C1-6F8E03C97FDD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DATOS_ESTUDIO" sheetId="8" r:id="rId1"/>
    <sheet name="DESCRIPCION" sheetId="2" r:id="rId2"/>
    <sheet name="NYA_REGRESION_LINEAR" sheetId="9" r:id="rId3"/>
    <sheet name="NYA_PROM_MOVIL" sheetId="6" r:id="rId4"/>
    <sheet name="NYA_SUAVE_EXPO" sheetId="7" r:id="rId5"/>
    <sheet name="NYA_HOLT" sheetId="10" r:id="rId6"/>
    <sheet name="NYA_RESUME" sheetId="11" r:id="rId7"/>
    <sheet name="NYA_RESUME (2)" sheetId="12" r:id="rId8"/>
  </sheets>
  <definedNames>
    <definedName name="solver_adj" localSheetId="5" hidden="1">NYA_HOLT!$C$99:$C$100</definedName>
    <definedName name="solver_adj" localSheetId="4" hidden="1">NYA_SUAVE_EXPO!$B$95</definedName>
    <definedName name="solver_cvg" localSheetId="5" hidden="1">0.0001</definedName>
    <definedName name="solver_cvg" localSheetId="4" hidden="1">0.0001</definedName>
    <definedName name="solver_drv" localSheetId="5" hidden="1">1</definedName>
    <definedName name="solver_drv" localSheetId="4" hidden="1">1</definedName>
    <definedName name="solver_eng" localSheetId="5" hidden="1">3</definedName>
    <definedName name="solver_eng" localSheetId="4" hidden="1">3</definedName>
    <definedName name="solver_est" localSheetId="5" hidden="1">1</definedName>
    <definedName name="solver_est" localSheetId="4" hidden="1">1</definedName>
    <definedName name="solver_itr" localSheetId="5" hidden="1">2147483647</definedName>
    <definedName name="solver_itr" localSheetId="4" hidden="1">2147483647</definedName>
    <definedName name="solver_lhs1" localSheetId="5" hidden="1">NYA_HOLT!$C$99:$C$100</definedName>
    <definedName name="solver_lhs1" localSheetId="4" hidden="1">NYA_SUAVE_EXPO!$B$95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5" hidden="1">1</definedName>
    <definedName name="solver_num" localSheetId="4" hidden="1">1</definedName>
    <definedName name="solver_nwt" localSheetId="5" hidden="1">1</definedName>
    <definedName name="solver_nwt" localSheetId="4" hidden="1">1</definedName>
    <definedName name="solver_opt" localSheetId="5" hidden="1">NYA_HOLT!$J$27</definedName>
    <definedName name="solver_opt" localSheetId="4" hidden="1">NYA_SUAVE_EXPO!$I$90</definedName>
    <definedName name="solver_pre" localSheetId="5" hidden="1">0.000001</definedName>
    <definedName name="solver_pre" localSheetId="4" hidden="1">0.000001</definedName>
    <definedName name="solver_rbv" localSheetId="5" hidden="1">1</definedName>
    <definedName name="solver_rbv" localSheetId="4" hidden="1">1</definedName>
    <definedName name="solver_rel1" localSheetId="5" hidden="1">1</definedName>
    <definedName name="solver_rel1" localSheetId="4" hidden="1">1</definedName>
    <definedName name="solver_rhs1" localSheetId="5" hidden="1">1</definedName>
    <definedName name="solver_rhs1" localSheetId="4" hidden="1">1</definedName>
    <definedName name="solver_rlx" localSheetId="5" hidden="1">2</definedName>
    <definedName name="solver_rlx" localSheetId="4" hidden="1">2</definedName>
    <definedName name="solver_rsd" localSheetId="5" hidden="1">0</definedName>
    <definedName name="solver_rsd" localSheetId="4" hidden="1">0</definedName>
    <definedName name="solver_scl" localSheetId="5" hidden="1">1</definedName>
    <definedName name="solver_scl" localSheetId="4" hidden="1">1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2147483647</definedName>
    <definedName name="solver_tim" localSheetId="4" hidden="1">2147483647</definedName>
    <definedName name="solver_tol" localSheetId="5" hidden="1">0.01</definedName>
    <definedName name="solver_tol" localSheetId="4" hidden="1">0.01</definedName>
    <definedName name="solver_typ" localSheetId="5" hidden="1">2</definedName>
    <definedName name="solver_typ" localSheetId="4" hidden="1">2</definedName>
    <definedName name="solver_val" localSheetId="5" hidden="1">0</definedName>
    <definedName name="solver_val" localSheetId="4" hidden="1">0</definedName>
    <definedName name="solver_ver" localSheetId="5" hidden="1">3</definedName>
    <definedName name="solver_ver" localSheetId="4" hidden="1">3</definedName>
  </definedNames>
  <calcPr calcId="181029"/>
</workbook>
</file>

<file path=xl/calcChain.xml><?xml version="1.0" encoding="utf-8"?>
<calcChain xmlns="http://schemas.openxmlformats.org/spreadsheetml/2006/main">
  <c r="F6" i="12" l="1"/>
  <c r="F7" i="12"/>
  <c r="F8" i="12"/>
  <c r="E5" i="12"/>
  <c r="D5" i="12"/>
  <c r="C5" i="12"/>
  <c r="B5" i="12"/>
  <c r="F5" i="12" s="1"/>
  <c r="E4" i="12"/>
  <c r="D4" i="12"/>
  <c r="C4" i="12"/>
  <c r="B4" i="12"/>
  <c r="F4" i="12" s="1"/>
  <c r="E3" i="12"/>
  <c r="D3" i="12"/>
  <c r="C3" i="12"/>
  <c r="B3" i="12"/>
  <c r="F3" i="12" s="1"/>
  <c r="E5" i="11"/>
  <c r="E3" i="11"/>
  <c r="D5" i="11"/>
  <c r="D3" i="11"/>
  <c r="L3" i="10"/>
  <c r="C5" i="11"/>
  <c r="C3" i="11"/>
  <c r="B5" i="11"/>
  <c r="F5" i="11" s="1"/>
  <c r="B3" i="11"/>
  <c r="F3" i="11" s="1"/>
  <c r="E2" i="10"/>
  <c r="D2" i="10"/>
  <c r="D3" i="10" l="1"/>
  <c r="F3" i="10"/>
  <c r="G3" i="10" s="1"/>
  <c r="I3" i="10" s="1"/>
  <c r="H3" i="10" l="1"/>
  <c r="K3" i="10" s="1"/>
  <c r="E3" i="10"/>
  <c r="D4" i="10" s="1"/>
  <c r="J3" i="10" l="1"/>
  <c r="M3" i="10" s="1"/>
  <c r="F4" i="10"/>
  <c r="G4" i="10" s="1"/>
  <c r="E4" i="10"/>
  <c r="F5" i="10" s="1"/>
  <c r="G5" i="10" s="1"/>
  <c r="H4" i="10" l="1"/>
  <c r="J4" i="10" s="1"/>
  <c r="M4" i="10" s="1"/>
  <c r="I4" i="10"/>
  <c r="H5" i="10"/>
  <c r="K5" i="10" s="1"/>
  <c r="I5" i="10"/>
  <c r="D5" i="10"/>
  <c r="K4" i="10"/>
  <c r="J5" i="10" l="1"/>
  <c r="M5" i="10" s="1"/>
  <c r="L5" i="10"/>
  <c r="L4" i="10"/>
  <c r="E5" i="10"/>
  <c r="D6" i="10" s="1"/>
  <c r="E6" i="10" l="1"/>
  <c r="D7" i="10" s="1"/>
  <c r="F6" i="10"/>
  <c r="G6" i="10" s="1"/>
  <c r="E7" i="10" l="1"/>
  <c r="D8" i="10" s="1"/>
  <c r="H6" i="10"/>
  <c r="I6" i="10"/>
  <c r="F7" i="10"/>
  <c r="G7" i="10" s="1"/>
  <c r="H7" i="10" s="1"/>
  <c r="K7" i="10" s="1"/>
  <c r="F8" i="10" l="1"/>
  <c r="G8" i="10" s="1"/>
  <c r="I7" i="10"/>
  <c r="E8" i="10"/>
  <c r="F9" i="10" s="1"/>
  <c r="G9" i="10" s="1"/>
  <c r="K6" i="10"/>
  <c r="J6" i="10"/>
  <c r="M6" i="10" s="1"/>
  <c r="J7" i="10"/>
  <c r="M7" i="10" s="1"/>
  <c r="H8" i="10" l="1"/>
  <c r="I8" i="10"/>
  <c r="J8" i="10"/>
  <c r="M8" i="10" s="1"/>
  <c r="H9" i="10"/>
  <c r="I9" i="10"/>
  <c r="L6" i="10"/>
  <c r="L7" i="10"/>
  <c r="D9" i="10"/>
  <c r="K8" i="10" l="1"/>
  <c r="E9" i="10"/>
  <c r="F10" i="10" s="1"/>
  <c r="G10" i="10" s="1"/>
  <c r="K9" i="10"/>
  <c r="J9" i="10"/>
  <c r="M9" i="10" s="1"/>
  <c r="L8" i="10" l="1"/>
  <c r="H10" i="10"/>
  <c r="I10" i="10"/>
  <c r="L9" i="10"/>
  <c r="D10" i="10"/>
  <c r="E10" i="10" l="1"/>
  <c r="D11" i="10" s="1"/>
  <c r="K10" i="10"/>
  <c r="J10" i="10"/>
  <c r="M10" i="10" s="1"/>
  <c r="E11" i="10" l="1"/>
  <c r="D12" i="10" s="1"/>
  <c r="F11" i="10"/>
  <c r="G11" i="10" s="1"/>
  <c r="L10" i="10"/>
  <c r="F12" i="10" l="1"/>
  <c r="G12" i="10" s="1"/>
  <c r="H12" i="10" s="1"/>
  <c r="E12" i="10"/>
  <c r="D13" i="10" s="1"/>
  <c r="H11" i="10"/>
  <c r="I11" i="10"/>
  <c r="I12" i="10" l="1"/>
  <c r="E13" i="10"/>
  <c r="D14" i="10" s="1"/>
  <c r="K12" i="10"/>
  <c r="J12" i="10"/>
  <c r="M12" i="10" s="1"/>
  <c r="F13" i="10"/>
  <c r="G13" i="10" s="1"/>
  <c r="K11" i="10"/>
  <c r="J11" i="10"/>
  <c r="M11" i="10" s="1"/>
  <c r="L11" i="10" l="1"/>
  <c r="F14" i="10"/>
  <c r="G14" i="10" s="1"/>
  <c r="H14" i="10" s="1"/>
  <c r="L12" i="10"/>
  <c r="E14" i="10"/>
  <c r="D15" i="10" s="1"/>
  <c r="H13" i="10"/>
  <c r="I13" i="10"/>
  <c r="I14" i="10" l="1"/>
  <c r="E15" i="10"/>
  <c r="D16" i="10" s="1"/>
  <c r="K14" i="10"/>
  <c r="J14" i="10"/>
  <c r="M14" i="10" s="1"/>
  <c r="F15" i="10"/>
  <c r="G15" i="10" s="1"/>
  <c r="K13" i="10"/>
  <c r="L13" i="10" s="1"/>
  <c r="J13" i="10"/>
  <c r="M13" i="10" s="1"/>
  <c r="F16" i="10" l="1"/>
  <c r="G16" i="10" s="1"/>
  <c r="H16" i="10" s="1"/>
  <c r="L14" i="10"/>
  <c r="E16" i="10"/>
  <c r="D17" i="10" s="1"/>
  <c r="H15" i="10"/>
  <c r="I15" i="10"/>
  <c r="I16" i="10" l="1"/>
  <c r="E17" i="10"/>
  <c r="D18" i="10" s="1"/>
  <c r="K16" i="10"/>
  <c r="J16" i="10"/>
  <c r="M16" i="10" s="1"/>
  <c r="F17" i="10"/>
  <c r="G17" i="10" s="1"/>
  <c r="K15" i="10"/>
  <c r="L15" i="10" s="1"/>
  <c r="J15" i="10"/>
  <c r="M15" i="10" s="1"/>
  <c r="F18" i="10" l="1"/>
  <c r="G18" i="10" s="1"/>
  <c r="I18" i="10" s="1"/>
  <c r="L16" i="10"/>
  <c r="E18" i="10"/>
  <c r="D19" i="10" s="1"/>
  <c r="H17" i="10"/>
  <c r="I17" i="10"/>
  <c r="H18" i="10" l="1"/>
  <c r="J18" i="10" s="1"/>
  <c r="M18" i="10" s="1"/>
  <c r="E19" i="10"/>
  <c r="F20" i="10" s="1"/>
  <c r="G20" i="10" s="1"/>
  <c r="K17" i="10"/>
  <c r="L17" i="10" s="1"/>
  <c r="J17" i="10"/>
  <c r="M17" i="10" s="1"/>
  <c r="F19" i="10"/>
  <c r="G19" i="10" s="1"/>
  <c r="K18" i="10" l="1"/>
  <c r="L18" i="10" s="1"/>
  <c r="D20" i="10"/>
  <c r="E20" i="10" s="1"/>
  <c r="D21" i="10" s="1"/>
  <c r="H19" i="10"/>
  <c r="I19" i="10"/>
  <c r="H20" i="10"/>
  <c r="I20" i="10"/>
  <c r="E21" i="10" l="1"/>
  <c r="F22" i="10" s="1"/>
  <c r="G22" i="10" s="1"/>
  <c r="F21" i="10"/>
  <c r="G21" i="10" s="1"/>
  <c r="K19" i="10"/>
  <c r="L19" i="10" s="1"/>
  <c r="J19" i="10"/>
  <c r="M19" i="10" s="1"/>
  <c r="K20" i="10"/>
  <c r="J20" i="10"/>
  <c r="M20" i="10" s="1"/>
  <c r="H22" i="10" l="1"/>
  <c r="I22" i="10"/>
  <c r="H21" i="10"/>
  <c r="I21" i="10"/>
  <c r="L20" i="10"/>
  <c r="D22" i="10"/>
  <c r="K21" i="10" l="1"/>
  <c r="L21" i="10" s="1"/>
  <c r="J21" i="10"/>
  <c r="M21" i="10" s="1"/>
  <c r="E22" i="10"/>
  <c r="D23" i="10" s="1"/>
  <c r="K22" i="10"/>
  <c r="J22" i="10"/>
  <c r="M22" i="10" s="1"/>
  <c r="L22" i="10" l="1"/>
  <c r="F23" i="10"/>
  <c r="G23" i="10" s="1"/>
  <c r="H23" i="10" s="1"/>
  <c r="E23" i="10"/>
  <c r="D24" i="10" s="1"/>
  <c r="I23" i="10" l="1"/>
  <c r="F24" i="10"/>
  <c r="G24" i="10" s="1"/>
  <c r="I24" i="10" s="1"/>
  <c r="E24" i="10"/>
  <c r="F25" i="10" s="1"/>
  <c r="G25" i="10" s="1"/>
  <c r="K23" i="10"/>
  <c r="L23" i="10" s="1"/>
  <c r="J23" i="10"/>
  <c r="M23" i="10" s="1"/>
  <c r="H24" i="10" l="1"/>
  <c r="J24" i="10" s="1"/>
  <c r="M24" i="10" s="1"/>
  <c r="D25" i="10"/>
  <c r="E25" i="10" s="1"/>
  <c r="H25" i="10"/>
  <c r="I25" i="10"/>
  <c r="K24" i="10" l="1"/>
  <c r="L24" i="10" s="1"/>
  <c r="D26" i="10"/>
  <c r="E26" i="10" s="1"/>
  <c r="F26" i="10"/>
  <c r="G26" i="10" s="1"/>
  <c r="H26" i="10" s="1"/>
  <c r="K25" i="10"/>
  <c r="J25" i="10"/>
  <c r="M25" i="10" s="1"/>
  <c r="L25" i="10" l="1"/>
  <c r="I26" i="10"/>
  <c r="F27" i="10"/>
  <c r="G27" i="10" s="1"/>
  <c r="H27" i="10" s="1"/>
  <c r="D27" i="10"/>
  <c r="K26" i="10"/>
  <c r="L26" i="10" s="1"/>
  <c r="J26" i="10"/>
  <c r="M26" i="10" s="1"/>
  <c r="I27" i="10"/>
  <c r="E27" i="10" l="1"/>
  <c r="K27" i="10"/>
  <c r="L27" i="10" s="1"/>
  <c r="J27" i="10"/>
  <c r="M27" i="10" s="1"/>
  <c r="D28" i="10" l="1"/>
  <c r="F28" i="10"/>
  <c r="G28" i="10" s="1"/>
  <c r="H28" i="10" l="1"/>
  <c r="I28" i="10"/>
  <c r="E28" i="10"/>
  <c r="D29" i="10" s="1"/>
  <c r="K28" i="10" l="1"/>
  <c r="L28" i="10" s="1"/>
  <c r="J28" i="10"/>
  <c r="M28" i="10" s="1"/>
  <c r="F29" i="10"/>
  <c r="G29" i="10" s="1"/>
  <c r="E29" i="10"/>
  <c r="D30" i="10" s="1"/>
  <c r="H29" i="10" l="1"/>
  <c r="I29" i="10"/>
  <c r="E30" i="10"/>
  <c r="D31" i="10" s="1"/>
  <c r="F30" i="10"/>
  <c r="G30" i="10" s="1"/>
  <c r="H30" i="10" l="1"/>
  <c r="I30" i="10"/>
  <c r="K29" i="10"/>
  <c r="L29" i="10" s="1"/>
  <c r="J29" i="10"/>
  <c r="M29" i="10" s="1"/>
  <c r="E31" i="10"/>
  <c r="D32" i="10" s="1"/>
  <c r="F31" i="10"/>
  <c r="G31" i="10" s="1"/>
  <c r="H31" i="10" l="1"/>
  <c r="I31" i="10"/>
  <c r="K30" i="10"/>
  <c r="L30" i="10" s="1"/>
  <c r="J30" i="10"/>
  <c r="M30" i="10" s="1"/>
  <c r="F32" i="10"/>
  <c r="G32" i="10" s="1"/>
  <c r="E32" i="10"/>
  <c r="D33" i="10" s="1"/>
  <c r="H32" i="10" l="1"/>
  <c r="I32" i="10"/>
  <c r="K31" i="10"/>
  <c r="L31" i="10" s="1"/>
  <c r="J31" i="10"/>
  <c r="M31" i="10" s="1"/>
  <c r="E33" i="10"/>
  <c r="D34" i="10" s="1"/>
  <c r="F33" i="10"/>
  <c r="G33" i="10" s="1"/>
  <c r="H33" i="10" l="1"/>
  <c r="I33" i="10"/>
  <c r="K32" i="10"/>
  <c r="L32" i="10" s="1"/>
  <c r="J32" i="10"/>
  <c r="M32" i="10" s="1"/>
  <c r="E34" i="10"/>
  <c r="D35" i="10" s="1"/>
  <c r="F34" i="10"/>
  <c r="G34" i="10" s="1"/>
  <c r="H34" i="10" l="1"/>
  <c r="I34" i="10"/>
  <c r="K33" i="10"/>
  <c r="L33" i="10" s="1"/>
  <c r="J33" i="10"/>
  <c r="M33" i="10" s="1"/>
  <c r="E35" i="10"/>
  <c r="D36" i="10" s="1"/>
  <c r="F35" i="10"/>
  <c r="G35" i="10" s="1"/>
  <c r="H35" i="10" l="1"/>
  <c r="I35" i="10"/>
  <c r="K34" i="10"/>
  <c r="L34" i="10" s="1"/>
  <c r="J34" i="10"/>
  <c r="M34" i="10" s="1"/>
  <c r="E36" i="10"/>
  <c r="D37" i="10" s="1"/>
  <c r="F36" i="10"/>
  <c r="G36" i="10" s="1"/>
  <c r="H36" i="10" l="1"/>
  <c r="I36" i="10"/>
  <c r="K35" i="10"/>
  <c r="L35" i="10" s="1"/>
  <c r="J35" i="10"/>
  <c r="M35" i="10" s="1"/>
  <c r="E37" i="10"/>
  <c r="D38" i="10" s="1"/>
  <c r="F37" i="10"/>
  <c r="G37" i="10" s="1"/>
  <c r="H37" i="10" l="1"/>
  <c r="I37" i="10"/>
  <c r="K36" i="10"/>
  <c r="L36" i="10" s="1"/>
  <c r="J36" i="10"/>
  <c r="M36" i="10" s="1"/>
  <c r="E38" i="10"/>
  <c r="D39" i="10" s="1"/>
  <c r="F38" i="10"/>
  <c r="G38" i="10" s="1"/>
  <c r="H38" i="10" l="1"/>
  <c r="I38" i="10"/>
  <c r="K37" i="10"/>
  <c r="L37" i="10" s="1"/>
  <c r="J37" i="10"/>
  <c r="M37" i="10" s="1"/>
  <c r="E39" i="10"/>
  <c r="D40" i="10" s="1"/>
  <c r="F39" i="10"/>
  <c r="G39" i="10" s="1"/>
  <c r="H39" i="10" l="1"/>
  <c r="I39" i="10"/>
  <c r="K38" i="10"/>
  <c r="L38" i="10" s="1"/>
  <c r="J38" i="10"/>
  <c r="M38" i="10" s="1"/>
  <c r="E40" i="10"/>
  <c r="D41" i="10" s="1"/>
  <c r="F40" i="10"/>
  <c r="G40" i="10" s="1"/>
  <c r="D2" i="7"/>
  <c r="E3" i="7" s="1"/>
  <c r="F3" i="7" s="1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J89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E89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E27" i="6"/>
  <c r="D26" i="6"/>
  <c r="D25" i="6"/>
  <c r="E26" i="6" s="1"/>
  <c r="F26" i="6" s="1"/>
  <c r="G26" i="6" s="1"/>
  <c r="J26" i="6" s="1"/>
  <c r="D24" i="6"/>
  <c r="E25" i="6" s="1"/>
  <c r="F25" i="6" s="1"/>
  <c r="G25" i="6" s="1"/>
  <c r="J25" i="6" s="1"/>
  <c r="E23" i="6"/>
  <c r="F23" i="6" s="1"/>
  <c r="G23" i="6" s="1"/>
  <c r="J23" i="6" s="1"/>
  <c r="D23" i="6"/>
  <c r="E24" i="6" s="1"/>
  <c r="F24" i="6" s="1"/>
  <c r="G24" i="6" s="1"/>
  <c r="J24" i="6" s="1"/>
  <c r="D22" i="6"/>
  <c r="D21" i="6"/>
  <c r="E22" i="6" s="1"/>
  <c r="F22" i="6" s="1"/>
  <c r="G22" i="6" s="1"/>
  <c r="J22" i="6" s="1"/>
  <c r="D20" i="6"/>
  <c r="E21" i="6" s="1"/>
  <c r="F21" i="6" s="1"/>
  <c r="G21" i="6" s="1"/>
  <c r="J21" i="6" s="1"/>
  <c r="D19" i="6"/>
  <c r="E20" i="6" s="1"/>
  <c r="F20" i="6" s="1"/>
  <c r="G20" i="6" s="1"/>
  <c r="J20" i="6" s="1"/>
  <c r="D18" i="6"/>
  <c r="E19" i="6" s="1"/>
  <c r="F19" i="6" s="1"/>
  <c r="G19" i="6" s="1"/>
  <c r="J19" i="6" s="1"/>
  <c r="D17" i="6"/>
  <c r="E18" i="6" s="1"/>
  <c r="F18" i="6" s="1"/>
  <c r="G18" i="6" s="1"/>
  <c r="J18" i="6" s="1"/>
  <c r="D16" i="6"/>
  <c r="E17" i="6" s="1"/>
  <c r="F17" i="6" s="1"/>
  <c r="G17" i="6" s="1"/>
  <c r="J17" i="6" s="1"/>
  <c r="D15" i="6"/>
  <c r="E16" i="6" s="1"/>
  <c r="F16" i="6" s="1"/>
  <c r="G16" i="6" s="1"/>
  <c r="J16" i="6" s="1"/>
  <c r="D14" i="6"/>
  <c r="E15" i="6" s="1"/>
  <c r="F15" i="6" s="1"/>
  <c r="G15" i="6" s="1"/>
  <c r="J15" i="6" s="1"/>
  <c r="D13" i="6"/>
  <c r="E14" i="6" s="1"/>
  <c r="F14" i="6" s="1"/>
  <c r="G14" i="6" s="1"/>
  <c r="J14" i="6" s="1"/>
  <c r="D12" i="6"/>
  <c r="E13" i="6" s="1"/>
  <c r="F13" i="6" s="1"/>
  <c r="G13" i="6" s="1"/>
  <c r="J13" i="6" s="1"/>
  <c r="D11" i="6"/>
  <c r="E12" i="6" s="1"/>
  <c r="F12" i="6" s="1"/>
  <c r="G12" i="6" s="1"/>
  <c r="J12" i="6" s="1"/>
  <c r="D10" i="6"/>
  <c r="E11" i="6" s="1"/>
  <c r="F11" i="6" s="1"/>
  <c r="G11" i="6" s="1"/>
  <c r="J11" i="6" s="1"/>
  <c r="D9" i="6"/>
  <c r="E10" i="6" s="1"/>
  <c r="F10" i="6" s="1"/>
  <c r="G10" i="6" s="1"/>
  <c r="J10" i="6" s="1"/>
  <c r="D8" i="6"/>
  <c r="E9" i="6" s="1"/>
  <c r="F9" i="6" s="1"/>
  <c r="G9" i="6" s="1"/>
  <c r="J9" i="6" s="1"/>
  <c r="D7" i="6"/>
  <c r="E8" i="6" s="1"/>
  <c r="F8" i="6" s="1"/>
  <c r="G8" i="6" s="1"/>
  <c r="J8" i="6" s="1"/>
  <c r="D6" i="6"/>
  <c r="E7" i="6" s="1"/>
  <c r="F7" i="6" s="1"/>
  <c r="G7" i="6" s="1"/>
  <c r="J7" i="6" s="1"/>
  <c r="D5" i="6"/>
  <c r="E6" i="6" s="1"/>
  <c r="F6" i="6" s="1"/>
  <c r="H40" i="10" l="1"/>
  <c r="I40" i="10"/>
  <c r="K39" i="10"/>
  <c r="L39" i="10" s="1"/>
  <c r="J39" i="10"/>
  <c r="M39" i="10" s="1"/>
  <c r="E41" i="10"/>
  <c r="D42" i="10" s="1"/>
  <c r="F41" i="10"/>
  <c r="G41" i="10" s="1"/>
  <c r="D3" i="7"/>
  <c r="E4" i="7" s="1"/>
  <c r="F4" i="7" s="1"/>
  <c r="G3" i="7"/>
  <c r="H3" i="7"/>
  <c r="H23" i="6"/>
  <c r="H19" i="6"/>
  <c r="H15" i="6"/>
  <c r="H11" i="6"/>
  <c r="H7" i="6"/>
  <c r="H16" i="6"/>
  <c r="H12" i="6"/>
  <c r="H26" i="6"/>
  <c r="H22" i="6"/>
  <c r="H18" i="6"/>
  <c r="H14" i="6"/>
  <c r="H10" i="6"/>
  <c r="H6" i="6"/>
  <c r="H8" i="6"/>
  <c r="H25" i="6"/>
  <c r="H21" i="6"/>
  <c r="H17" i="6"/>
  <c r="H13" i="6"/>
  <c r="H9" i="6"/>
  <c r="G6" i="6"/>
  <c r="H24" i="6"/>
  <c r="H20" i="6"/>
  <c r="G4" i="7" l="1"/>
  <c r="I4" i="7" s="1"/>
  <c r="L4" i="7" s="1"/>
  <c r="H41" i="10"/>
  <c r="I41" i="10"/>
  <c r="K40" i="10"/>
  <c r="L40" i="10" s="1"/>
  <c r="J40" i="10"/>
  <c r="M40" i="10" s="1"/>
  <c r="E42" i="10"/>
  <c r="D43" i="10" s="1"/>
  <c r="F42" i="10"/>
  <c r="G42" i="10" s="1"/>
  <c r="D4" i="7"/>
  <c r="E5" i="7" s="1"/>
  <c r="F5" i="7" s="1"/>
  <c r="H4" i="7"/>
  <c r="J3" i="7"/>
  <c r="I3" i="7"/>
  <c r="L3" i="7" s="1"/>
  <c r="I26" i="6"/>
  <c r="L26" i="6" s="1"/>
  <c r="I22" i="6"/>
  <c r="L22" i="6" s="1"/>
  <c r="I18" i="6"/>
  <c r="L18" i="6" s="1"/>
  <c r="I14" i="6"/>
  <c r="L14" i="6" s="1"/>
  <c r="I10" i="6"/>
  <c r="L10" i="6" s="1"/>
  <c r="I6" i="6"/>
  <c r="L6" i="6" s="1"/>
  <c r="I23" i="6"/>
  <c r="L23" i="6" s="1"/>
  <c r="I25" i="6"/>
  <c r="L25" i="6" s="1"/>
  <c r="I21" i="6"/>
  <c r="L21" i="6" s="1"/>
  <c r="I17" i="6"/>
  <c r="L17" i="6" s="1"/>
  <c r="I13" i="6"/>
  <c r="L13" i="6" s="1"/>
  <c r="I9" i="6"/>
  <c r="L9" i="6" s="1"/>
  <c r="I19" i="6"/>
  <c r="L19" i="6" s="1"/>
  <c r="J6" i="6"/>
  <c r="I24" i="6"/>
  <c r="L24" i="6" s="1"/>
  <c r="I20" i="6"/>
  <c r="L20" i="6" s="1"/>
  <c r="I16" i="6"/>
  <c r="L16" i="6" s="1"/>
  <c r="I12" i="6"/>
  <c r="L12" i="6" s="1"/>
  <c r="I8" i="6"/>
  <c r="L8" i="6" s="1"/>
  <c r="I15" i="6"/>
  <c r="L15" i="6" s="1"/>
  <c r="I11" i="6"/>
  <c r="L11" i="6" s="1"/>
  <c r="I7" i="6"/>
  <c r="L7" i="6" s="1"/>
  <c r="J4" i="7" l="1"/>
  <c r="K4" i="7" s="1"/>
  <c r="H42" i="10"/>
  <c r="I42" i="10"/>
  <c r="K41" i="10"/>
  <c r="L41" i="10" s="1"/>
  <c r="J41" i="10"/>
  <c r="M41" i="10" s="1"/>
  <c r="E43" i="10"/>
  <c r="D44" i="10" s="1"/>
  <c r="F43" i="10"/>
  <c r="G43" i="10" s="1"/>
  <c r="D5" i="7"/>
  <c r="E6" i="7" s="1"/>
  <c r="F6" i="7" s="1"/>
  <c r="G6" i="7" s="1"/>
  <c r="J6" i="7" s="1"/>
  <c r="K3" i="7"/>
  <c r="G5" i="7"/>
  <c r="H5" i="7"/>
  <c r="K24" i="6"/>
  <c r="K20" i="6"/>
  <c r="K16" i="6"/>
  <c r="K12" i="6"/>
  <c r="K8" i="6"/>
  <c r="K23" i="6"/>
  <c r="K19" i="6"/>
  <c r="K15" i="6"/>
  <c r="K11" i="6"/>
  <c r="K7" i="6"/>
  <c r="K6" i="6"/>
  <c r="K21" i="6"/>
  <c r="K9" i="6"/>
  <c r="K26" i="6"/>
  <c r="K22" i="6"/>
  <c r="K18" i="6"/>
  <c r="K14" i="6"/>
  <c r="K10" i="6"/>
  <c r="K25" i="6"/>
  <c r="K17" i="6"/>
  <c r="K13" i="6"/>
  <c r="H43" i="10" l="1"/>
  <c r="I43" i="10"/>
  <c r="K42" i="10"/>
  <c r="L42" i="10" s="1"/>
  <c r="J42" i="10"/>
  <c r="M42" i="10" s="1"/>
  <c r="E44" i="10"/>
  <c r="D45" i="10" s="1"/>
  <c r="F44" i="10"/>
  <c r="G44" i="10" s="1"/>
  <c r="D6" i="7"/>
  <c r="D7" i="7" s="1"/>
  <c r="H6" i="7"/>
  <c r="J5" i="7"/>
  <c r="I5" i="7"/>
  <c r="L5" i="7" s="1"/>
  <c r="I6" i="7"/>
  <c r="L6" i="7" s="1"/>
  <c r="H44" i="10" l="1"/>
  <c r="I44" i="10"/>
  <c r="K43" i="10"/>
  <c r="L43" i="10" s="1"/>
  <c r="J43" i="10"/>
  <c r="M43" i="10" s="1"/>
  <c r="E45" i="10"/>
  <c r="D46" i="10" s="1"/>
  <c r="F45" i="10"/>
  <c r="G45" i="10" s="1"/>
  <c r="E7" i="7"/>
  <c r="F7" i="7" s="1"/>
  <c r="E8" i="7"/>
  <c r="F8" i="7" s="1"/>
  <c r="G8" i="7" s="1"/>
  <c r="J8" i="7" s="1"/>
  <c r="D8" i="7"/>
  <c r="K5" i="7"/>
  <c r="K6" i="7"/>
  <c r="H7" i="7" l="1"/>
  <c r="H45" i="10"/>
  <c r="I45" i="10"/>
  <c r="K44" i="10"/>
  <c r="L44" i="10" s="1"/>
  <c r="J44" i="10"/>
  <c r="M44" i="10" s="1"/>
  <c r="E46" i="10"/>
  <c r="D47" i="10" s="1"/>
  <c r="F46" i="10"/>
  <c r="G46" i="10" s="1"/>
  <c r="G7" i="7"/>
  <c r="I8" i="7" s="1"/>
  <c r="L8" i="7" s="1"/>
  <c r="E9" i="7"/>
  <c r="F9" i="7" s="1"/>
  <c r="H9" i="7" s="1"/>
  <c r="D9" i="7"/>
  <c r="H8" i="7"/>
  <c r="I7" i="7" l="1"/>
  <c r="L7" i="7" s="1"/>
  <c r="H46" i="10"/>
  <c r="I46" i="10"/>
  <c r="K45" i="10"/>
  <c r="L45" i="10" s="1"/>
  <c r="J45" i="10"/>
  <c r="M45" i="10" s="1"/>
  <c r="E47" i="10"/>
  <c r="D48" i="10" s="1"/>
  <c r="F47" i="10"/>
  <c r="G47" i="10" s="1"/>
  <c r="J7" i="7"/>
  <c r="D10" i="7"/>
  <c r="E10" i="7"/>
  <c r="F10" i="7" s="1"/>
  <c r="G9" i="7"/>
  <c r="K7" i="7" l="1"/>
  <c r="H47" i="10"/>
  <c r="I47" i="10"/>
  <c r="K46" i="10"/>
  <c r="L46" i="10" s="1"/>
  <c r="J46" i="10"/>
  <c r="M46" i="10" s="1"/>
  <c r="F48" i="10"/>
  <c r="G48" i="10" s="1"/>
  <c r="E48" i="10"/>
  <c r="D49" i="10" s="1"/>
  <c r="K8" i="7"/>
  <c r="H10" i="7"/>
  <c r="D11" i="7"/>
  <c r="E11" i="7"/>
  <c r="F11" i="7" s="1"/>
  <c r="G11" i="7" s="1"/>
  <c r="J11" i="7" s="1"/>
  <c r="J9" i="7"/>
  <c r="I9" i="7"/>
  <c r="L9" i="7" s="1"/>
  <c r="G10" i="7"/>
  <c r="J10" i="7" s="1"/>
  <c r="H48" i="10" l="1"/>
  <c r="I48" i="10"/>
  <c r="K47" i="10"/>
  <c r="L47" i="10" s="1"/>
  <c r="J47" i="10"/>
  <c r="M47" i="10" s="1"/>
  <c r="F49" i="10"/>
  <c r="G49" i="10" s="1"/>
  <c r="E49" i="10"/>
  <c r="D50" i="10" s="1"/>
  <c r="H11" i="7"/>
  <c r="K11" i="7"/>
  <c r="K10" i="7"/>
  <c r="K9" i="7"/>
  <c r="I10" i="7"/>
  <c r="L10" i="7" s="1"/>
  <c r="I11" i="7"/>
  <c r="L11" i="7" s="1"/>
  <c r="E12" i="7"/>
  <c r="F12" i="7" s="1"/>
  <c r="D12" i="7"/>
  <c r="H49" i="10" l="1"/>
  <c r="I49" i="10"/>
  <c r="K48" i="10"/>
  <c r="L48" i="10" s="1"/>
  <c r="J48" i="10"/>
  <c r="M48" i="10" s="1"/>
  <c r="E50" i="10"/>
  <c r="D51" i="10" s="1"/>
  <c r="F50" i="10"/>
  <c r="G50" i="10" s="1"/>
  <c r="G12" i="7"/>
  <c r="H12" i="7"/>
  <c r="E13" i="7"/>
  <c r="F13" i="7" s="1"/>
  <c r="D13" i="7"/>
  <c r="H50" i="10" l="1"/>
  <c r="I50" i="10"/>
  <c r="K49" i="10"/>
  <c r="L49" i="10" s="1"/>
  <c r="J49" i="10"/>
  <c r="M49" i="10" s="1"/>
  <c r="E51" i="10"/>
  <c r="D52" i="10" s="1"/>
  <c r="F51" i="10"/>
  <c r="G51" i="10" s="1"/>
  <c r="G13" i="7"/>
  <c r="H13" i="7"/>
  <c r="D14" i="7"/>
  <c r="E14" i="7"/>
  <c r="F14" i="7" s="1"/>
  <c r="J12" i="7"/>
  <c r="I12" i="7"/>
  <c r="L12" i="7" s="1"/>
  <c r="H51" i="10" l="1"/>
  <c r="I51" i="10"/>
  <c r="K50" i="10"/>
  <c r="L50" i="10" s="1"/>
  <c r="J50" i="10"/>
  <c r="M50" i="10" s="1"/>
  <c r="E52" i="10"/>
  <c r="D53" i="10" s="1"/>
  <c r="F52" i="10"/>
  <c r="G52" i="10" s="1"/>
  <c r="E15" i="7"/>
  <c r="F15" i="7" s="1"/>
  <c r="D15" i="7"/>
  <c r="G14" i="7"/>
  <c r="H14" i="7"/>
  <c r="K12" i="7"/>
  <c r="J13" i="7"/>
  <c r="K13" i="7" s="1"/>
  <c r="I13" i="7"/>
  <c r="L13" i="7" s="1"/>
  <c r="H52" i="10" l="1"/>
  <c r="I52" i="10"/>
  <c r="K51" i="10"/>
  <c r="L51" i="10" s="1"/>
  <c r="J51" i="10"/>
  <c r="M51" i="10" s="1"/>
  <c r="E53" i="10"/>
  <c r="D54" i="10" s="1"/>
  <c r="F53" i="10"/>
  <c r="G53" i="10" s="1"/>
  <c r="J14" i="7"/>
  <c r="K14" i="7" s="1"/>
  <c r="I14" i="7"/>
  <c r="L14" i="7" s="1"/>
  <c r="E16" i="7"/>
  <c r="F16" i="7" s="1"/>
  <c r="D16" i="7"/>
  <c r="G15" i="7"/>
  <c r="H15" i="7"/>
  <c r="H53" i="10" l="1"/>
  <c r="I53" i="10"/>
  <c r="K52" i="10"/>
  <c r="L52" i="10" s="1"/>
  <c r="J52" i="10"/>
  <c r="M52" i="10" s="1"/>
  <c r="E54" i="10"/>
  <c r="D55" i="10" s="1"/>
  <c r="F54" i="10"/>
  <c r="G54" i="10" s="1"/>
  <c r="E17" i="7"/>
  <c r="F17" i="7" s="1"/>
  <c r="D17" i="7"/>
  <c r="G16" i="7"/>
  <c r="H16" i="7"/>
  <c r="J15" i="7"/>
  <c r="K15" i="7" s="1"/>
  <c r="I15" i="7"/>
  <c r="L15" i="7" s="1"/>
  <c r="K53" i="10" l="1"/>
  <c r="L53" i="10" s="1"/>
  <c r="J53" i="10"/>
  <c r="M53" i="10" s="1"/>
  <c r="H54" i="10"/>
  <c r="I54" i="10"/>
  <c r="E55" i="10"/>
  <c r="D56" i="10" s="1"/>
  <c r="F55" i="10"/>
  <c r="G55" i="10" s="1"/>
  <c r="D18" i="7"/>
  <c r="E18" i="7"/>
  <c r="F18" i="7" s="1"/>
  <c r="J16" i="7"/>
  <c r="K16" i="7" s="1"/>
  <c r="I16" i="7"/>
  <c r="L16" i="7" s="1"/>
  <c r="G17" i="7"/>
  <c r="H17" i="7"/>
  <c r="H55" i="10" l="1"/>
  <c r="I55" i="10"/>
  <c r="K54" i="10"/>
  <c r="L54" i="10" s="1"/>
  <c r="J54" i="10"/>
  <c r="M54" i="10" s="1"/>
  <c r="F56" i="10"/>
  <c r="G56" i="10" s="1"/>
  <c r="E56" i="10"/>
  <c r="D57" i="10" s="1"/>
  <c r="G18" i="7"/>
  <c r="H18" i="7"/>
  <c r="J17" i="7"/>
  <c r="K17" i="7" s="1"/>
  <c r="I17" i="7"/>
  <c r="L17" i="7" s="1"/>
  <c r="D19" i="7"/>
  <c r="E19" i="7"/>
  <c r="F19" i="7" s="1"/>
  <c r="H56" i="10" l="1"/>
  <c r="I56" i="10"/>
  <c r="K55" i="10"/>
  <c r="L55" i="10" s="1"/>
  <c r="J55" i="10"/>
  <c r="M55" i="10" s="1"/>
  <c r="F57" i="10"/>
  <c r="G57" i="10" s="1"/>
  <c r="E57" i="10"/>
  <c r="D58" i="10" s="1"/>
  <c r="G19" i="7"/>
  <c r="H19" i="7"/>
  <c r="E20" i="7"/>
  <c r="F20" i="7" s="1"/>
  <c r="D20" i="7"/>
  <c r="J18" i="7"/>
  <c r="K18" i="7" s="1"/>
  <c r="I18" i="7"/>
  <c r="L18" i="7" s="1"/>
  <c r="H57" i="10" l="1"/>
  <c r="I57" i="10"/>
  <c r="K56" i="10"/>
  <c r="L56" i="10" s="1"/>
  <c r="J56" i="10"/>
  <c r="M56" i="10" s="1"/>
  <c r="F58" i="10"/>
  <c r="G58" i="10" s="1"/>
  <c r="E58" i="10"/>
  <c r="D59" i="10" s="1"/>
  <c r="E21" i="7"/>
  <c r="F21" i="7" s="1"/>
  <c r="D21" i="7"/>
  <c r="G20" i="7"/>
  <c r="H20" i="7"/>
  <c r="J19" i="7"/>
  <c r="K19" i="7" s="1"/>
  <c r="I19" i="7"/>
  <c r="L19" i="7" s="1"/>
  <c r="H58" i="10" l="1"/>
  <c r="I58" i="10"/>
  <c r="K57" i="10"/>
  <c r="L57" i="10" s="1"/>
  <c r="J57" i="10"/>
  <c r="M57" i="10" s="1"/>
  <c r="F59" i="10"/>
  <c r="G59" i="10" s="1"/>
  <c r="E59" i="10"/>
  <c r="D60" i="10" s="1"/>
  <c r="D22" i="7"/>
  <c r="E22" i="7"/>
  <c r="F22" i="7" s="1"/>
  <c r="J20" i="7"/>
  <c r="K20" i="7" s="1"/>
  <c r="I20" i="7"/>
  <c r="L20" i="7" s="1"/>
  <c r="G21" i="7"/>
  <c r="H21" i="7"/>
  <c r="H59" i="10" l="1"/>
  <c r="I59" i="10"/>
  <c r="K58" i="10"/>
  <c r="L58" i="10" s="1"/>
  <c r="J58" i="10"/>
  <c r="M58" i="10" s="1"/>
  <c r="E60" i="10"/>
  <c r="D61" i="10" s="1"/>
  <c r="F60" i="10"/>
  <c r="G60" i="10" s="1"/>
  <c r="G22" i="7"/>
  <c r="H22" i="7"/>
  <c r="J21" i="7"/>
  <c r="K21" i="7" s="1"/>
  <c r="I21" i="7"/>
  <c r="L21" i="7" s="1"/>
  <c r="E23" i="7"/>
  <c r="F23" i="7" s="1"/>
  <c r="D23" i="7"/>
  <c r="H60" i="10" l="1"/>
  <c r="I60" i="10"/>
  <c r="K59" i="10"/>
  <c r="L59" i="10" s="1"/>
  <c r="J59" i="10"/>
  <c r="M59" i="10" s="1"/>
  <c r="F61" i="10"/>
  <c r="G61" i="10" s="1"/>
  <c r="E61" i="10"/>
  <c r="D62" i="10" s="1"/>
  <c r="E24" i="7"/>
  <c r="F24" i="7" s="1"/>
  <c r="D24" i="7"/>
  <c r="G23" i="7"/>
  <c r="H23" i="7"/>
  <c r="J22" i="7"/>
  <c r="K22" i="7" s="1"/>
  <c r="I22" i="7"/>
  <c r="L22" i="7" s="1"/>
  <c r="H61" i="10" l="1"/>
  <c r="I61" i="10"/>
  <c r="K60" i="10"/>
  <c r="L60" i="10" s="1"/>
  <c r="J60" i="10"/>
  <c r="M60" i="10" s="1"/>
  <c r="F62" i="10"/>
  <c r="G62" i="10" s="1"/>
  <c r="E62" i="10"/>
  <c r="D63" i="10" s="1"/>
  <c r="J23" i="7"/>
  <c r="K23" i="7" s="1"/>
  <c r="I23" i="7"/>
  <c r="L23" i="7" s="1"/>
  <c r="E25" i="7"/>
  <c r="F25" i="7" s="1"/>
  <c r="D25" i="7"/>
  <c r="G24" i="7"/>
  <c r="H24" i="7"/>
  <c r="H62" i="10" l="1"/>
  <c r="I62" i="10"/>
  <c r="K61" i="10"/>
  <c r="L61" i="10" s="1"/>
  <c r="J61" i="10"/>
  <c r="M61" i="10" s="1"/>
  <c r="F63" i="10"/>
  <c r="G63" i="10" s="1"/>
  <c r="E63" i="10"/>
  <c r="D64" i="10" s="1"/>
  <c r="G25" i="7"/>
  <c r="H25" i="7"/>
  <c r="D26" i="7"/>
  <c r="E26" i="7"/>
  <c r="F26" i="7" s="1"/>
  <c r="J24" i="7"/>
  <c r="K24" i="7" s="1"/>
  <c r="I24" i="7"/>
  <c r="L24" i="7" s="1"/>
  <c r="H63" i="10" l="1"/>
  <c r="I63" i="10"/>
  <c r="K62" i="10"/>
  <c r="L62" i="10" s="1"/>
  <c r="J62" i="10"/>
  <c r="M62" i="10" s="1"/>
  <c r="E64" i="10"/>
  <c r="D65" i="10" s="1"/>
  <c r="F64" i="10"/>
  <c r="G64" i="10" s="1"/>
  <c r="D27" i="7"/>
  <c r="E27" i="7"/>
  <c r="F27" i="7" s="1"/>
  <c r="G26" i="7"/>
  <c r="H26" i="7"/>
  <c r="J25" i="7"/>
  <c r="K25" i="7" s="1"/>
  <c r="I25" i="7"/>
  <c r="L25" i="7" s="1"/>
  <c r="D28" i="7" l="1"/>
  <c r="E28" i="7"/>
  <c r="F28" i="7" s="1"/>
  <c r="H64" i="10"/>
  <c r="I64" i="10"/>
  <c r="K63" i="10"/>
  <c r="L63" i="10" s="1"/>
  <c r="J63" i="10"/>
  <c r="M63" i="10" s="1"/>
  <c r="E65" i="10"/>
  <c r="D66" i="10" s="1"/>
  <c r="F65" i="10"/>
  <c r="G65" i="10" s="1"/>
  <c r="J26" i="7"/>
  <c r="K26" i="7" s="1"/>
  <c r="I26" i="7"/>
  <c r="L26" i="7" s="1"/>
  <c r="G27" i="7"/>
  <c r="H27" i="7"/>
  <c r="G28" i="7" l="1"/>
  <c r="H28" i="7"/>
  <c r="D29" i="7"/>
  <c r="E29" i="7"/>
  <c r="F29" i="7" s="1"/>
  <c r="H65" i="10"/>
  <c r="I65" i="10"/>
  <c r="K64" i="10"/>
  <c r="L64" i="10" s="1"/>
  <c r="J64" i="10"/>
  <c r="M64" i="10" s="1"/>
  <c r="E66" i="10"/>
  <c r="D67" i="10" s="1"/>
  <c r="F66" i="10"/>
  <c r="G66" i="10" s="1"/>
  <c r="J27" i="7"/>
  <c r="K27" i="7" s="1"/>
  <c r="I27" i="7"/>
  <c r="L27" i="7" s="1"/>
  <c r="G29" i="7" l="1"/>
  <c r="H29" i="7"/>
  <c r="D30" i="7"/>
  <c r="E30" i="7"/>
  <c r="F30" i="7" s="1"/>
  <c r="J28" i="7"/>
  <c r="K28" i="7" s="1"/>
  <c r="I28" i="7"/>
  <c r="L28" i="7" s="1"/>
  <c r="H66" i="10"/>
  <c r="I66" i="10"/>
  <c r="K65" i="10"/>
  <c r="L65" i="10" s="1"/>
  <c r="J65" i="10"/>
  <c r="M65" i="10" s="1"/>
  <c r="E67" i="10"/>
  <c r="D68" i="10" s="1"/>
  <c r="F67" i="10"/>
  <c r="G67" i="10" s="1"/>
  <c r="G30" i="7" l="1"/>
  <c r="H30" i="7"/>
  <c r="D31" i="7"/>
  <c r="E31" i="7"/>
  <c r="F31" i="7" s="1"/>
  <c r="J29" i="7"/>
  <c r="K29" i="7" s="1"/>
  <c r="I29" i="7"/>
  <c r="L29" i="7" s="1"/>
  <c r="H67" i="10"/>
  <c r="I67" i="10"/>
  <c r="K66" i="10"/>
  <c r="L66" i="10" s="1"/>
  <c r="J66" i="10"/>
  <c r="M66" i="10" s="1"/>
  <c r="E68" i="10"/>
  <c r="D69" i="10" s="1"/>
  <c r="F68" i="10"/>
  <c r="G68" i="10" s="1"/>
  <c r="G31" i="7" l="1"/>
  <c r="H31" i="7"/>
  <c r="D32" i="7"/>
  <c r="E32" i="7"/>
  <c r="F32" i="7" s="1"/>
  <c r="J30" i="7"/>
  <c r="K30" i="7" s="1"/>
  <c r="I30" i="7"/>
  <c r="L30" i="7" s="1"/>
  <c r="H68" i="10"/>
  <c r="I68" i="10"/>
  <c r="K67" i="10"/>
  <c r="L67" i="10" s="1"/>
  <c r="J67" i="10"/>
  <c r="M67" i="10" s="1"/>
  <c r="E69" i="10"/>
  <c r="D70" i="10" s="1"/>
  <c r="F69" i="10"/>
  <c r="G69" i="10" s="1"/>
  <c r="G32" i="7" l="1"/>
  <c r="H32" i="7"/>
  <c r="D33" i="7"/>
  <c r="E33" i="7"/>
  <c r="F33" i="7" s="1"/>
  <c r="J31" i="7"/>
  <c r="K31" i="7" s="1"/>
  <c r="I31" i="7"/>
  <c r="L31" i="7" s="1"/>
  <c r="H69" i="10"/>
  <c r="I69" i="10"/>
  <c r="K68" i="10"/>
  <c r="L68" i="10" s="1"/>
  <c r="J68" i="10"/>
  <c r="M68" i="10" s="1"/>
  <c r="E70" i="10"/>
  <c r="D71" i="10" s="1"/>
  <c r="F70" i="10"/>
  <c r="G70" i="10" s="1"/>
  <c r="G33" i="7" l="1"/>
  <c r="H33" i="7"/>
  <c r="D34" i="7"/>
  <c r="E34" i="7"/>
  <c r="F34" i="7" s="1"/>
  <c r="J32" i="7"/>
  <c r="K32" i="7" s="1"/>
  <c r="I32" i="7"/>
  <c r="L32" i="7" s="1"/>
  <c r="H70" i="10"/>
  <c r="I70" i="10"/>
  <c r="K69" i="10"/>
  <c r="L69" i="10" s="1"/>
  <c r="J69" i="10"/>
  <c r="M69" i="10" s="1"/>
  <c r="E71" i="10"/>
  <c r="D72" i="10" s="1"/>
  <c r="F71" i="10"/>
  <c r="G71" i="10" s="1"/>
  <c r="G34" i="7" l="1"/>
  <c r="H34" i="7"/>
  <c r="D35" i="7"/>
  <c r="E35" i="7"/>
  <c r="F35" i="7" s="1"/>
  <c r="J33" i="7"/>
  <c r="K33" i="7" s="1"/>
  <c r="I33" i="7"/>
  <c r="L33" i="7" s="1"/>
  <c r="H71" i="10"/>
  <c r="I71" i="10"/>
  <c r="K70" i="10"/>
  <c r="L70" i="10" s="1"/>
  <c r="J70" i="10"/>
  <c r="M70" i="10" s="1"/>
  <c r="E72" i="10"/>
  <c r="D73" i="10" s="1"/>
  <c r="F72" i="10"/>
  <c r="G72" i="10" s="1"/>
  <c r="G35" i="7" l="1"/>
  <c r="H35" i="7"/>
  <c r="D36" i="7"/>
  <c r="E36" i="7"/>
  <c r="F36" i="7" s="1"/>
  <c r="J34" i="7"/>
  <c r="K34" i="7" s="1"/>
  <c r="I34" i="7"/>
  <c r="L34" i="7" s="1"/>
  <c r="H72" i="10"/>
  <c r="I72" i="10"/>
  <c r="K71" i="10"/>
  <c r="L71" i="10" s="1"/>
  <c r="J71" i="10"/>
  <c r="M71" i="10" s="1"/>
  <c r="E73" i="10"/>
  <c r="D74" i="10" s="1"/>
  <c r="F73" i="10"/>
  <c r="G73" i="10" s="1"/>
  <c r="G36" i="7" l="1"/>
  <c r="H36" i="7"/>
  <c r="D37" i="7"/>
  <c r="E37" i="7"/>
  <c r="F37" i="7" s="1"/>
  <c r="J35" i="7"/>
  <c r="K35" i="7" s="1"/>
  <c r="I35" i="7"/>
  <c r="L35" i="7" s="1"/>
  <c r="H73" i="10"/>
  <c r="I73" i="10"/>
  <c r="K72" i="10"/>
  <c r="L72" i="10" s="1"/>
  <c r="J72" i="10"/>
  <c r="M72" i="10" s="1"/>
  <c r="E74" i="10"/>
  <c r="D75" i="10" s="1"/>
  <c r="F74" i="10"/>
  <c r="G74" i="10" s="1"/>
  <c r="G37" i="7" l="1"/>
  <c r="H37" i="7"/>
  <c r="D38" i="7"/>
  <c r="E38" i="7"/>
  <c r="F38" i="7" s="1"/>
  <c r="J36" i="7"/>
  <c r="K36" i="7" s="1"/>
  <c r="I36" i="7"/>
  <c r="L36" i="7" s="1"/>
  <c r="H74" i="10"/>
  <c r="I74" i="10"/>
  <c r="K73" i="10"/>
  <c r="L73" i="10" s="1"/>
  <c r="J73" i="10"/>
  <c r="M73" i="10" s="1"/>
  <c r="E75" i="10"/>
  <c r="D76" i="10" s="1"/>
  <c r="F75" i="10"/>
  <c r="G75" i="10" s="1"/>
  <c r="G38" i="7" l="1"/>
  <c r="H38" i="7"/>
  <c r="D39" i="7"/>
  <c r="E39" i="7"/>
  <c r="F39" i="7" s="1"/>
  <c r="J37" i="7"/>
  <c r="K37" i="7" s="1"/>
  <c r="I37" i="7"/>
  <c r="L37" i="7" s="1"/>
  <c r="H75" i="10"/>
  <c r="I75" i="10"/>
  <c r="K74" i="10"/>
  <c r="L74" i="10" s="1"/>
  <c r="J74" i="10"/>
  <c r="M74" i="10" s="1"/>
  <c r="E76" i="10"/>
  <c r="D77" i="10" s="1"/>
  <c r="F76" i="10"/>
  <c r="G76" i="10" s="1"/>
  <c r="G39" i="7" l="1"/>
  <c r="H39" i="7"/>
  <c r="D40" i="7"/>
  <c r="E40" i="7"/>
  <c r="F40" i="7" s="1"/>
  <c r="J38" i="7"/>
  <c r="K38" i="7" s="1"/>
  <c r="I38" i="7"/>
  <c r="L38" i="7" s="1"/>
  <c r="H76" i="10"/>
  <c r="I76" i="10"/>
  <c r="K75" i="10"/>
  <c r="L75" i="10" s="1"/>
  <c r="J75" i="10"/>
  <c r="M75" i="10" s="1"/>
  <c r="E77" i="10"/>
  <c r="D78" i="10" s="1"/>
  <c r="F77" i="10"/>
  <c r="G77" i="10" s="1"/>
  <c r="G40" i="7" l="1"/>
  <c r="H40" i="7"/>
  <c r="D41" i="7"/>
  <c r="E41" i="7"/>
  <c r="F41" i="7" s="1"/>
  <c r="J39" i="7"/>
  <c r="K39" i="7" s="1"/>
  <c r="I39" i="7"/>
  <c r="L39" i="7" s="1"/>
  <c r="H77" i="10"/>
  <c r="I77" i="10"/>
  <c r="K76" i="10"/>
  <c r="L76" i="10" s="1"/>
  <c r="J76" i="10"/>
  <c r="M76" i="10" s="1"/>
  <c r="E78" i="10"/>
  <c r="D79" i="10" s="1"/>
  <c r="F78" i="10"/>
  <c r="G78" i="10" s="1"/>
  <c r="G41" i="7" l="1"/>
  <c r="H41" i="7"/>
  <c r="D42" i="7"/>
  <c r="E42" i="7"/>
  <c r="F42" i="7" s="1"/>
  <c r="J40" i="7"/>
  <c r="K40" i="7" s="1"/>
  <c r="I40" i="7"/>
  <c r="L40" i="7" s="1"/>
  <c r="H78" i="10"/>
  <c r="I78" i="10"/>
  <c r="K77" i="10"/>
  <c r="L77" i="10" s="1"/>
  <c r="J77" i="10"/>
  <c r="M77" i="10" s="1"/>
  <c r="E79" i="10"/>
  <c r="D80" i="10" s="1"/>
  <c r="F79" i="10"/>
  <c r="G79" i="10" s="1"/>
  <c r="G42" i="7" l="1"/>
  <c r="H42" i="7"/>
  <c r="D43" i="7"/>
  <c r="E43" i="7"/>
  <c r="F43" i="7" s="1"/>
  <c r="J41" i="7"/>
  <c r="K41" i="7" s="1"/>
  <c r="I41" i="7"/>
  <c r="L41" i="7" s="1"/>
  <c r="H79" i="10"/>
  <c r="I79" i="10"/>
  <c r="K78" i="10"/>
  <c r="L78" i="10" s="1"/>
  <c r="J78" i="10"/>
  <c r="M78" i="10" s="1"/>
  <c r="E80" i="10"/>
  <c r="F81" i="10" s="1"/>
  <c r="G81" i="10" s="1"/>
  <c r="F80" i="10"/>
  <c r="G80" i="10" s="1"/>
  <c r="G43" i="7" l="1"/>
  <c r="H43" i="7"/>
  <c r="D44" i="7"/>
  <c r="E44" i="7"/>
  <c r="F44" i="7" s="1"/>
  <c r="J42" i="7"/>
  <c r="K42" i="7" s="1"/>
  <c r="I42" i="7"/>
  <c r="L42" i="7" s="1"/>
  <c r="H80" i="10"/>
  <c r="I80" i="10"/>
  <c r="H81" i="10"/>
  <c r="I81" i="10"/>
  <c r="K79" i="10"/>
  <c r="L79" i="10" s="1"/>
  <c r="J79" i="10"/>
  <c r="M79" i="10" s="1"/>
  <c r="D81" i="10"/>
  <c r="E81" i="10" s="1"/>
  <c r="D82" i="10" s="1"/>
  <c r="G44" i="7" l="1"/>
  <c r="H44" i="7"/>
  <c r="D45" i="7"/>
  <c r="E45" i="7"/>
  <c r="F45" i="7" s="1"/>
  <c r="J43" i="7"/>
  <c r="K43" i="7" s="1"/>
  <c r="I43" i="7"/>
  <c r="L43" i="7" s="1"/>
  <c r="K81" i="10"/>
  <c r="J81" i="10"/>
  <c r="M81" i="10" s="1"/>
  <c r="K80" i="10"/>
  <c r="L80" i="10" s="1"/>
  <c r="J80" i="10"/>
  <c r="M80" i="10" s="1"/>
  <c r="E82" i="10"/>
  <c r="F83" i="10" s="1"/>
  <c r="G83" i="10" s="1"/>
  <c r="F82" i="10"/>
  <c r="G82" i="10" s="1"/>
  <c r="G45" i="7" l="1"/>
  <c r="H45" i="7"/>
  <c r="D46" i="7"/>
  <c r="E46" i="7"/>
  <c r="F46" i="7" s="1"/>
  <c r="J44" i="7"/>
  <c r="K44" i="7" s="1"/>
  <c r="I44" i="7"/>
  <c r="L44" i="7" s="1"/>
  <c r="H82" i="10"/>
  <c r="I82" i="10"/>
  <c r="H83" i="10"/>
  <c r="I83" i="10"/>
  <c r="L81" i="10"/>
  <c r="D83" i="10"/>
  <c r="E83" i="10" s="1"/>
  <c r="F84" i="10" s="1"/>
  <c r="G84" i="10" s="1"/>
  <c r="G46" i="7" l="1"/>
  <c r="H46" i="7"/>
  <c r="D47" i="7"/>
  <c r="E47" i="7"/>
  <c r="F47" i="7" s="1"/>
  <c r="J45" i="7"/>
  <c r="K45" i="7" s="1"/>
  <c r="I45" i="7"/>
  <c r="L45" i="7" s="1"/>
  <c r="H84" i="10"/>
  <c r="I84" i="10"/>
  <c r="K83" i="10"/>
  <c r="L83" i="10" s="1"/>
  <c r="J83" i="10"/>
  <c r="M83" i="10" s="1"/>
  <c r="K82" i="10"/>
  <c r="L82" i="10" s="1"/>
  <c r="J82" i="10"/>
  <c r="M82" i="10" s="1"/>
  <c r="D84" i="10"/>
  <c r="G47" i="7" l="1"/>
  <c r="H47" i="7"/>
  <c r="D48" i="7"/>
  <c r="E48" i="7"/>
  <c r="F48" i="7" s="1"/>
  <c r="J46" i="7"/>
  <c r="K46" i="7" s="1"/>
  <c r="I46" i="7"/>
  <c r="L46" i="7" s="1"/>
  <c r="K84" i="10"/>
  <c r="L84" i="10" s="1"/>
  <c r="J84" i="10"/>
  <c r="M84" i="10" s="1"/>
  <c r="E84" i="10"/>
  <c r="F85" i="10" s="1"/>
  <c r="G85" i="10" s="1"/>
  <c r="G48" i="7" l="1"/>
  <c r="H48" i="7"/>
  <c r="D49" i="7"/>
  <c r="E49" i="7"/>
  <c r="F49" i="7" s="1"/>
  <c r="J47" i="7"/>
  <c r="K47" i="7" s="1"/>
  <c r="I47" i="7"/>
  <c r="L47" i="7" s="1"/>
  <c r="H85" i="10"/>
  <c r="I85" i="10"/>
  <c r="D85" i="10"/>
  <c r="G49" i="7" l="1"/>
  <c r="H49" i="7"/>
  <c r="D50" i="7"/>
  <c r="E50" i="7"/>
  <c r="F50" i="7" s="1"/>
  <c r="J48" i="7"/>
  <c r="K48" i="7" s="1"/>
  <c r="I48" i="7"/>
  <c r="L48" i="7" s="1"/>
  <c r="K85" i="10"/>
  <c r="L85" i="10" s="1"/>
  <c r="J85" i="10"/>
  <c r="M85" i="10" s="1"/>
  <c r="E85" i="10"/>
  <c r="F86" i="10" s="1"/>
  <c r="G86" i="10" s="1"/>
  <c r="G50" i="7" l="1"/>
  <c r="H50" i="7"/>
  <c r="D51" i="7"/>
  <c r="E51" i="7"/>
  <c r="F51" i="7" s="1"/>
  <c r="J49" i="7"/>
  <c r="K49" i="7" s="1"/>
  <c r="I49" i="7"/>
  <c r="L49" i="7" s="1"/>
  <c r="H86" i="10"/>
  <c r="I86" i="10"/>
  <c r="D86" i="10"/>
  <c r="G51" i="7" l="1"/>
  <c r="H51" i="7"/>
  <c r="D52" i="7"/>
  <c r="E52" i="7"/>
  <c r="F52" i="7" s="1"/>
  <c r="J50" i="7"/>
  <c r="K50" i="7" s="1"/>
  <c r="I50" i="7"/>
  <c r="L50" i="7" s="1"/>
  <c r="K86" i="10"/>
  <c r="L86" i="10" s="1"/>
  <c r="J86" i="10"/>
  <c r="M86" i="10" s="1"/>
  <c r="E86" i="10"/>
  <c r="F87" i="10" s="1"/>
  <c r="G87" i="10" s="1"/>
  <c r="G52" i="7" l="1"/>
  <c r="H52" i="7"/>
  <c r="D53" i="7"/>
  <c r="E53" i="7"/>
  <c r="F53" i="7" s="1"/>
  <c r="J51" i="7"/>
  <c r="K51" i="7" s="1"/>
  <c r="I51" i="7"/>
  <c r="L51" i="7" s="1"/>
  <c r="H87" i="10"/>
  <c r="I87" i="10"/>
  <c r="D87" i="10"/>
  <c r="D54" i="7" l="1"/>
  <c r="E54" i="7"/>
  <c r="F54" i="7" s="1"/>
  <c r="G53" i="7"/>
  <c r="H53" i="7"/>
  <c r="J52" i="7"/>
  <c r="K52" i="7" s="1"/>
  <c r="I52" i="7"/>
  <c r="L52" i="7" s="1"/>
  <c r="K87" i="10"/>
  <c r="L87" i="10" s="1"/>
  <c r="J87" i="10"/>
  <c r="M87" i="10" s="1"/>
  <c r="E87" i="10"/>
  <c r="D88" i="10" s="1"/>
  <c r="J53" i="7" l="1"/>
  <c r="K53" i="7" s="1"/>
  <c r="I53" i="7"/>
  <c r="L53" i="7" s="1"/>
  <c r="G54" i="7"/>
  <c r="H54" i="7"/>
  <c r="D55" i="7"/>
  <c r="E55" i="7"/>
  <c r="F55" i="7" s="1"/>
  <c r="E88" i="10"/>
  <c r="F89" i="10" s="1"/>
  <c r="G89" i="10" s="1"/>
  <c r="F88" i="10"/>
  <c r="G88" i="10" s="1"/>
  <c r="J54" i="7" l="1"/>
  <c r="K54" i="7" s="1"/>
  <c r="I54" i="7"/>
  <c r="L54" i="7" s="1"/>
  <c r="G55" i="7"/>
  <c r="H55" i="7"/>
  <c r="D56" i="7"/>
  <c r="E56" i="7"/>
  <c r="F56" i="7" s="1"/>
  <c r="H88" i="10"/>
  <c r="I88" i="10"/>
  <c r="H89" i="10"/>
  <c r="I89" i="10"/>
  <c r="D89" i="10"/>
  <c r="J55" i="7" l="1"/>
  <c r="K55" i="7" s="1"/>
  <c r="I55" i="7"/>
  <c r="L55" i="7" s="1"/>
  <c r="G56" i="7"/>
  <c r="H56" i="7"/>
  <c r="D57" i="7"/>
  <c r="E57" i="7"/>
  <c r="F57" i="7" s="1"/>
  <c r="K89" i="10"/>
  <c r="J89" i="10"/>
  <c r="M89" i="10" s="1"/>
  <c r="E89" i="10"/>
  <c r="D90" i="10" s="1"/>
  <c r="K88" i="10"/>
  <c r="L88" i="10" s="1"/>
  <c r="J88" i="10"/>
  <c r="M88" i="10" s="1"/>
  <c r="J56" i="7" l="1"/>
  <c r="K56" i="7" s="1"/>
  <c r="I56" i="7"/>
  <c r="L56" i="7" s="1"/>
  <c r="G57" i="7"/>
  <c r="H57" i="7"/>
  <c r="D58" i="7"/>
  <c r="E58" i="7"/>
  <c r="F58" i="7" s="1"/>
  <c r="F90" i="10"/>
  <c r="G90" i="10" s="1"/>
  <c r="H90" i="10" s="1"/>
  <c r="I90" i="10"/>
  <c r="E90" i="10"/>
  <c r="F95" i="10" s="1"/>
  <c r="L89" i="10"/>
  <c r="J57" i="7" l="1"/>
  <c r="K57" i="7" s="1"/>
  <c r="I57" i="7"/>
  <c r="L57" i="7" s="1"/>
  <c r="G58" i="7"/>
  <c r="H58" i="7"/>
  <c r="D59" i="7"/>
  <c r="E59" i="7"/>
  <c r="F59" i="7" s="1"/>
  <c r="F96" i="10"/>
  <c r="F93" i="10"/>
  <c r="F91" i="10"/>
  <c r="F92" i="10"/>
  <c r="F94" i="10"/>
  <c r="K90" i="10"/>
  <c r="L90" i="10" s="1"/>
  <c r="J90" i="10"/>
  <c r="M90" i="10" s="1"/>
  <c r="J58" i="7" l="1"/>
  <c r="K58" i="7" s="1"/>
  <c r="I58" i="7"/>
  <c r="L58" i="7" s="1"/>
  <c r="G59" i="7"/>
  <c r="H59" i="7"/>
  <c r="D60" i="7"/>
  <c r="E60" i="7"/>
  <c r="F60" i="7" s="1"/>
  <c r="J59" i="7" l="1"/>
  <c r="K59" i="7" s="1"/>
  <c r="I59" i="7"/>
  <c r="L59" i="7" s="1"/>
  <c r="G60" i="7"/>
  <c r="H60" i="7"/>
  <c r="D61" i="7"/>
  <c r="E61" i="7"/>
  <c r="F61" i="7" s="1"/>
  <c r="J60" i="7" l="1"/>
  <c r="K60" i="7" s="1"/>
  <c r="I60" i="7"/>
  <c r="L60" i="7" s="1"/>
  <c r="G61" i="7"/>
  <c r="H61" i="7"/>
  <c r="D62" i="7"/>
  <c r="E62" i="7"/>
  <c r="F62" i="7" s="1"/>
  <c r="J61" i="7" l="1"/>
  <c r="K61" i="7" s="1"/>
  <c r="I61" i="7"/>
  <c r="L61" i="7" s="1"/>
  <c r="G62" i="7"/>
  <c r="H62" i="7"/>
  <c r="D63" i="7"/>
  <c r="E63" i="7"/>
  <c r="F63" i="7" s="1"/>
  <c r="J62" i="7" l="1"/>
  <c r="K62" i="7" s="1"/>
  <c r="I62" i="7"/>
  <c r="L62" i="7" s="1"/>
  <c r="G63" i="7"/>
  <c r="H63" i="7"/>
  <c r="D64" i="7"/>
  <c r="E64" i="7"/>
  <c r="F64" i="7" s="1"/>
  <c r="J63" i="7" l="1"/>
  <c r="K63" i="7" s="1"/>
  <c r="I63" i="7"/>
  <c r="L63" i="7" s="1"/>
  <c r="G64" i="7"/>
  <c r="H64" i="7"/>
  <c r="D65" i="7"/>
  <c r="E65" i="7"/>
  <c r="F65" i="7" s="1"/>
  <c r="J64" i="7" l="1"/>
  <c r="K64" i="7" s="1"/>
  <c r="I64" i="7"/>
  <c r="L64" i="7" s="1"/>
  <c r="G65" i="7"/>
  <c r="H65" i="7"/>
  <c r="D66" i="7"/>
  <c r="E66" i="7"/>
  <c r="F66" i="7" s="1"/>
  <c r="J65" i="7" l="1"/>
  <c r="K65" i="7" s="1"/>
  <c r="I65" i="7"/>
  <c r="L65" i="7" s="1"/>
  <c r="G66" i="7"/>
  <c r="H66" i="7"/>
  <c r="D67" i="7"/>
  <c r="E67" i="7"/>
  <c r="F67" i="7" s="1"/>
  <c r="J66" i="7" l="1"/>
  <c r="K66" i="7" s="1"/>
  <c r="I66" i="7"/>
  <c r="L66" i="7" s="1"/>
  <c r="G67" i="7"/>
  <c r="H67" i="7"/>
  <c r="D68" i="7"/>
  <c r="E68" i="7"/>
  <c r="F68" i="7" s="1"/>
  <c r="J67" i="7" l="1"/>
  <c r="K67" i="7" s="1"/>
  <c r="I67" i="7"/>
  <c r="L67" i="7" s="1"/>
  <c r="G68" i="7"/>
  <c r="H68" i="7"/>
  <c r="D69" i="7"/>
  <c r="E69" i="7"/>
  <c r="F69" i="7" s="1"/>
  <c r="J68" i="7" l="1"/>
  <c r="K68" i="7" s="1"/>
  <c r="I68" i="7"/>
  <c r="L68" i="7" s="1"/>
  <c r="G69" i="7"/>
  <c r="H69" i="7"/>
  <c r="D70" i="7"/>
  <c r="E70" i="7"/>
  <c r="F70" i="7" s="1"/>
  <c r="J69" i="7" l="1"/>
  <c r="K69" i="7" s="1"/>
  <c r="I69" i="7"/>
  <c r="L69" i="7" s="1"/>
  <c r="G70" i="7"/>
  <c r="H70" i="7"/>
  <c r="D71" i="7"/>
  <c r="E71" i="7"/>
  <c r="F71" i="7" s="1"/>
  <c r="J70" i="7" l="1"/>
  <c r="K70" i="7" s="1"/>
  <c r="I70" i="7"/>
  <c r="L70" i="7" s="1"/>
  <c r="G71" i="7"/>
  <c r="H71" i="7"/>
  <c r="D72" i="7"/>
  <c r="E72" i="7"/>
  <c r="F72" i="7" s="1"/>
  <c r="J71" i="7" l="1"/>
  <c r="K71" i="7" s="1"/>
  <c r="I71" i="7"/>
  <c r="L71" i="7" s="1"/>
  <c r="G72" i="7"/>
  <c r="H72" i="7"/>
  <c r="D73" i="7"/>
  <c r="E73" i="7"/>
  <c r="F73" i="7" s="1"/>
  <c r="J72" i="7" l="1"/>
  <c r="K72" i="7" s="1"/>
  <c r="I72" i="7"/>
  <c r="L72" i="7" s="1"/>
  <c r="G73" i="7"/>
  <c r="H73" i="7"/>
  <c r="D74" i="7"/>
  <c r="E74" i="7"/>
  <c r="F74" i="7" s="1"/>
  <c r="J73" i="7" l="1"/>
  <c r="K73" i="7" s="1"/>
  <c r="I73" i="7"/>
  <c r="L73" i="7" s="1"/>
  <c r="G74" i="7"/>
  <c r="H74" i="7"/>
  <c r="D75" i="7"/>
  <c r="E75" i="7"/>
  <c r="F75" i="7" s="1"/>
  <c r="J74" i="7" l="1"/>
  <c r="K74" i="7" s="1"/>
  <c r="I74" i="7"/>
  <c r="L74" i="7" s="1"/>
  <c r="G75" i="7"/>
  <c r="H75" i="7"/>
  <c r="D76" i="7"/>
  <c r="E76" i="7"/>
  <c r="F76" i="7" s="1"/>
  <c r="J75" i="7" l="1"/>
  <c r="K75" i="7" s="1"/>
  <c r="I75" i="7"/>
  <c r="L75" i="7" s="1"/>
  <c r="G76" i="7"/>
  <c r="H76" i="7"/>
  <c r="D77" i="7"/>
  <c r="E77" i="7"/>
  <c r="F77" i="7" s="1"/>
  <c r="J76" i="7" l="1"/>
  <c r="K76" i="7" s="1"/>
  <c r="I76" i="7"/>
  <c r="L76" i="7" s="1"/>
  <c r="G77" i="7"/>
  <c r="H77" i="7"/>
  <c r="D78" i="7"/>
  <c r="E78" i="7"/>
  <c r="F78" i="7" s="1"/>
  <c r="J77" i="7" l="1"/>
  <c r="K77" i="7" s="1"/>
  <c r="I77" i="7"/>
  <c r="L77" i="7" s="1"/>
  <c r="G78" i="7"/>
  <c r="H78" i="7"/>
  <c r="D79" i="7"/>
  <c r="E79" i="7"/>
  <c r="F79" i="7" s="1"/>
  <c r="J78" i="7" l="1"/>
  <c r="K78" i="7" s="1"/>
  <c r="I78" i="7"/>
  <c r="L78" i="7" s="1"/>
  <c r="G79" i="7"/>
  <c r="H79" i="7"/>
  <c r="D80" i="7"/>
  <c r="E80" i="7"/>
  <c r="F80" i="7" s="1"/>
  <c r="J79" i="7" l="1"/>
  <c r="K79" i="7" s="1"/>
  <c r="I79" i="7"/>
  <c r="L79" i="7" s="1"/>
  <c r="G80" i="7"/>
  <c r="H80" i="7"/>
  <c r="D81" i="7"/>
  <c r="E81" i="7"/>
  <c r="F81" i="7" s="1"/>
  <c r="J80" i="7" l="1"/>
  <c r="K80" i="7" s="1"/>
  <c r="I80" i="7"/>
  <c r="L80" i="7" s="1"/>
  <c r="G81" i="7"/>
  <c r="H81" i="7"/>
  <c r="D82" i="7"/>
  <c r="E82" i="7"/>
  <c r="F82" i="7" s="1"/>
  <c r="J81" i="7" l="1"/>
  <c r="K81" i="7" s="1"/>
  <c r="I81" i="7"/>
  <c r="L81" i="7" s="1"/>
  <c r="G82" i="7"/>
  <c r="H82" i="7"/>
  <c r="D83" i="7"/>
  <c r="E83" i="7"/>
  <c r="F83" i="7" s="1"/>
  <c r="J82" i="7" l="1"/>
  <c r="K82" i="7" s="1"/>
  <c r="I82" i="7"/>
  <c r="L82" i="7" s="1"/>
  <c r="G83" i="7"/>
  <c r="H83" i="7"/>
  <c r="D84" i="7"/>
  <c r="E84" i="7"/>
  <c r="F84" i="7" s="1"/>
  <c r="J83" i="7" l="1"/>
  <c r="K83" i="7" s="1"/>
  <c r="I83" i="7"/>
  <c r="L83" i="7" s="1"/>
  <c r="G84" i="7"/>
  <c r="H84" i="7"/>
  <c r="D85" i="7"/>
  <c r="E85" i="7"/>
  <c r="F85" i="7" s="1"/>
  <c r="J84" i="7" l="1"/>
  <c r="K84" i="7" s="1"/>
  <c r="I84" i="7"/>
  <c r="L84" i="7" s="1"/>
  <c r="G85" i="7"/>
  <c r="H85" i="7"/>
  <c r="D86" i="7"/>
  <c r="E86" i="7"/>
  <c r="F86" i="7" s="1"/>
  <c r="J85" i="7" l="1"/>
  <c r="K85" i="7" s="1"/>
  <c r="I85" i="7"/>
  <c r="L85" i="7" s="1"/>
  <c r="G86" i="7"/>
  <c r="H86" i="7"/>
  <c r="D87" i="7"/>
  <c r="E87" i="7"/>
  <c r="F87" i="7" s="1"/>
  <c r="J86" i="7" l="1"/>
  <c r="K86" i="7" s="1"/>
  <c r="I86" i="7"/>
  <c r="L86" i="7" s="1"/>
  <c r="G87" i="7"/>
  <c r="H87" i="7"/>
  <c r="D88" i="7"/>
  <c r="E88" i="7"/>
  <c r="F88" i="7" s="1"/>
  <c r="J87" i="7" l="1"/>
  <c r="K87" i="7" s="1"/>
  <c r="I87" i="7"/>
  <c r="L87" i="7" s="1"/>
  <c r="G88" i="7"/>
  <c r="H88" i="7"/>
  <c r="D89" i="7"/>
  <c r="E89" i="7"/>
  <c r="F89" i="7" s="1"/>
  <c r="J88" i="7" l="1"/>
  <c r="K88" i="7" s="1"/>
  <c r="I88" i="7"/>
  <c r="L88" i="7" s="1"/>
  <c r="G89" i="7"/>
  <c r="H89" i="7"/>
  <c r="D90" i="7"/>
  <c r="E90" i="7"/>
  <c r="F90" i="7" s="1"/>
  <c r="J89" i="7" l="1"/>
  <c r="K89" i="7" s="1"/>
  <c r="I89" i="7"/>
  <c r="L89" i="7" s="1"/>
  <c r="G90" i="7"/>
  <c r="H90" i="7"/>
  <c r="J90" i="7" l="1"/>
  <c r="K90" i="7" s="1"/>
  <c r="C4" i="11" s="1"/>
  <c r="I90" i="7"/>
  <c r="B4" i="11" l="1"/>
  <c r="F4" i="11" s="1"/>
  <c r="L90" i="7"/>
  <c r="E4" i="11" l="1"/>
  <c r="D4" i="11"/>
</calcChain>
</file>

<file path=xl/sharedStrings.xml><?xml version="1.0" encoding="utf-8"?>
<sst xmlns="http://schemas.openxmlformats.org/spreadsheetml/2006/main" count="128" uniqueCount="81">
  <si>
    <t>Date</t>
  </si>
  <si>
    <t>Open</t>
  </si>
  <si>
    <t>High</t>
  </si>
  <si>
    <t>Low</t>
  </si>
  <si>
    <t>Close</t>
  </si>
  <si>
    <t>Adj Close</t>
  </si>
  <si>
    <t>Volume</t>
  </si>
  <si>
    <t>Period</t>
  </si>
  <si>
    <t>Años</t>
  </si>
  <si>
    <t>Index</t>
  </si>
  <si>
    <t>Exchange</t>
  </si>
  <si>
    <t>Country</t>
  </si>
  <si>
    <t>Currency</t>
  </si>
  <si>
    <t>2023-01</t>
  </si>
  <si>
    <t>2023</t>
  </si>
  <si>
    <t>NYA</t>
  </si>
  <si>
    <t>New York Exchange</t>
  </si>
  <si>
    <t>United States</t>
  </si>
  <si>
    <t>USD dollars</t>
  </si>
  <si>
    <t>count</t>
  </si>
  <si>
    <t>unique</t>
  </si>
  <si>
    <t>top</t>
  </si>
  <si>
    <t>freq</t>
  </si>
  <si>
    <t>mean</t>
  </si>
  <si>
    <t>min</t>
  </si>
  <si>
    <t>25%</t>
  </si>
  <si>
    <t>50%</t>
  </si>
  <si>
    <t>75%</t>
  </si>
  <si>
    <t>max</t>
  </si>
  <si>
    <t>std</t>
  </si>
  <si>
    <t>PERIOD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</si>
  <si>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</si>
  <si>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</si>
  <si>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</si>
  <si>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</si>
  <si>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</si>
  <si>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</si>
  <si>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</si>
  <si>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</si>
  <si>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</si>
  <si>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FECHA_SEMANAL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</si>
  <si>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</si>
  <si>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</si>
  <si>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</si>
  <si>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</si>
  <si>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</si>
  <si>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</si>
  <si>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</si>
  <si>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</si>
  <si>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</si>
  <si>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</si>
  <si>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</si>
  <si>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</si>
  <si>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</si>
  <si>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</si>
  <si>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</si>
  <si>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</si>
  <si>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</si>
  <si>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</si>
  <si>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</si>
  <si>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</si>
  <si>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</si>
  <si>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</si>
  <si>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</si>
  <si>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</si>
  <si>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</si>
  <si>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</si>
  <si>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Tt</t>
  </si>
  <si>
    <t>beta</t>
  </si>
  <si>
    <t>ESTIMACIONES DE ERROR DE LOS PRONÓSTICOS</t>
  </si>
  <si>
    <t>Método</t>
  </si>
  <si>
    <t>Rango TS inf</t>
  </si>
  <si>
    <t>Rango TS sup</t>
  </si>
  <si>
    <t>Desv. Est.</t>
  </si>
  <si>
    <t>Promedio Movil</t>
  </si>
  <si>
    <t>Suavicación Expo</t>
  </si>
  <si>
    <t>Holt</t>
  </si>
  <si>
    <t>MultiLayer Preceptron</t>
  </si>
  <si>
    <t>SMOreg</t>
  </si>
  <si>
    <t>RandomTree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</si>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</sst>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0.000"/>
    <numFmt numFmtId="168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4" xfId="0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Continuous"/>
    </xf>
    <xf numFmtId="0" fontId="4" fillId="2" borderId="0" xfId="0" applyFont="1" applyFill="1"/>
    <xf numFmtId="165" fontId="0" fillId="0" borderId="0" xfId="0" applyNumberFormat="1"/>
    <xf numFmtId="0" fontId="0" fillId="3" borderId="0" xfId="0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2" fontId="0" fillId="3" borderId="1" xfId="0" applyNumberFormat="1" applyFill="1" applyBorder="1"/>
    <xf numFmtId="2" fontId="0" fillId="3" borderId="0" xfId="0" applyNumberFormat="1" applyFill="1"/>
    <xf numFmtId="0" fontId="3" fillId="3" borderId="6" xfId="0" applyFont="1" applyFill="1" applyBorder="1" applyAlignment="1">
      <alignment horizontal="center"/>
    </xf>
    <xf numFmtId="168" fontId="3" fillId="4" borderId="1" xfId="1" applyNumberFormat="1" applyFont="1" applyFill="1" applyBorder="1"/>
    <xf numFmtId="0" fontId="0" fillId="0" borderId="1" xfId="0" applyBorder="1"/>
    <xf numFmtId="2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Promedio Moviles: Pronóstico NYA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9015263075525405E-2"/>
          <c:y val="8.7761630615020583E-2"/>
          <c:w val="0.93329482383421236"/>
          <c:h val="0.85734708326346576"/>
        </c:manualLayout>
      </c:layout>
      <c:lineChart>
        <c:grouping val="standard"/>
        <c:varyColors val="0"/>
        <c:ser>
          <c:idx val="0"/>
          <c:order val="0"/>
          <c:tx>
            <c:strRef>
              <c:f>NYA_PROM_MOVIL!$C$1</c:f>
              <c:strCache>
                <c:ptCount val="1"/>
                <c:pt idx="0">
                  <c:v>NYA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NYA_PROM_MOVIL!$C$2:$C$89</c:f>
              <c:numCache>
                <c:formatCode>General</c:formatCode>
                <c:ptCount val="88"/>
                <c:pt idx="0">
                  <c:v>15539.740234000001</c:v>
                </c:pt>
                <c:pt idx="1">
                  <c:v>15918.370117</c:v>
                </c:pt>
                <c:pt idx="2">
                  <c:v>15777.549805000001</c:v>
                </c:pt>
                <c:pt idx="3">
                  <c:v>15962.580078000001</c:v>
                </c:pt>
                <c:pt idx="4">
                  <c:v>15999.400390999999</c:v>
                </c:pt>
                <c:pt idx="5">
                  <c:v>15910.690430000001</c:v>
                </c:pt>
                <c:pt idx="6">
                  <c:v>15840.160156</c:v>
                </c:pt>
                <c:pt idx="7">
                  <c:v>15464.459961</c:v>
                </c:pt>
                <c:pt idx="8">
                  <c:v>15721.059569999999</c:v>
                </c:pt>
                <c:pt idx="9">
                  <c:v>14894.179688</c:v>
                </c:pt>
                <c:pt idx="10">
                  <c:v>14599.049805000001</c:v>
                </c:pt>
                <c:pt idx="11">
                  <c:v>14758.570313</c:v>
                </c:pt>
                <c:pt idx="12">
                  <c:v>15374.910156</c:v>
                </c:pt>
                <c:pt idx="13">
                  <c:v>15379.129883</c:v>
                </c:pt>
                <c:pt idx="14">
                  <c:v>15601.780273</c:v>
                </c:pt>
                <c:pt idx="15">
                  <c:v>15578.929688</c:v>
                </c:pt>
                <c:pt idx="16">
                  <c:v>15545.879883</c:v>
                </c:pt>
                <c:pt idx="17">
                  <c:v>15380.870117</c:v>
                </c:pt>
                <c:pt idx="18">
                  <c:v>15246.360352</c:v>
                </c:pt>
                <c:pt idx="19">
                  <c:v>15324.320313</c:v>
                </c:pt>
                <c:pt idx="20">
                  <c:v>15078.690430000001</c:v>
                </c:pt>
                <c:pt idx="21">
                  <c:v>15345.190430000001</c:v>
                </c:pt>
                <c:pt idx="22">
                  <c:v>15499.910156</c:v>
                </c:pt>
                <c:pt idx="23">
                  <c:v>15795.120117</c:v>
                </c:pt>
                <c:pt idx="24">
                  <c:v>15469.349609000001</c:v>
                </c:pt>
                <c:pt idx="25">
                  <c:v>15875.910156</c:v>
                </c:pt>
                <c:pt idx="26">
                  <c:v>15671.629883</c:v>
                </c:pt>
                <c:pt idx="27">
                  <c:v>16040.230469</c:v>
                </c:pt>
                <c:pt idx="28">
                  <c:v>16289.120117</c:v>
                </c:pt>
                <c:pt idx="29">
                  <c:v>16363.259765999999</c:v>
                </c:pt>
                <c:pt idx="30">
                  <c:v>16071.059569999999</c:v>
                </c:pt>
                <c:pt idx="31">
                  <c:v>16143.379883</c:v>
                </c:pt>
                <c:pt idx="32">
                  <c:v>15750.169921999999</c:v>
                </c:pt>
                <c:pt idx="33">
                  <c:v>15766.910156</c:v>
                </c:pt>
                <c:pt idx="34">
                  <c:v>16091.790039</c:v>
                </c:pt>
                <c:pt idx="35">
                  <c:v>15878.990234000001</c:v>
                </c:pt>
                <c:pt idx="36">
                  <c:v>15973.679688</c:v>
                </c:pt>
                <c:pt idx="37">
                  <c:v>15569.509765999999</c:v>
                </c:pt>
                <c:pt idx="38">
                  <c:v>15398.209961</c:v>
                </c:pt>
                <c:pt idx="39">
                  <c:v>15214.019531</c:v>
                </c:pt>
                <c:pt idx="40">
                  <c:v>15323.700194999999</c:v>
                </c:pt>
                <c:pt idx="41">
                  <c:v>15033.309569999999</c:v>
                </c:pt>
                <c:pt idx="42">
                  <c:v>14675.780273</c:v>
                </c:pt>
                <c:pt idx="43">
                  <c:v>15475.200194999999</c:v>
                </c:pt>
                <c:pt idx="44">
                  <c:v>15388.440430000001</c:v>
                </c:pt>
                <c:pt idx="45">
                  <c:v>15813.459961</c:v>
                </c:pt>
                <c:pt idx="46">
                  <c:v>15983.820313</c:v>
                </c:pt>
                <c:pt idx="47">
                  <c:v>16263.75</c:v>
                </c:pt>
                <c:pt idx="48">
                  <c:v>16207.759765999999</c:v>
                </c:pt>
                <c:pt idx="49">
                  <c:v>16609.839843999998</c:v>
                </c:pt>
                <c:pt idx="50">
                  <c:v>16770.449218999998</c:v>
                </c:pt>
                <c:pt idx="51">
                  <c:v>16852.890625</c:v>
                </c:pt>
                <c:pt idx="52">
                  <c:v>16758.240234000001</c:v>
                </c:pt>
                <c:pt idx="53">
                  <c:v>16799.539063</c:v>
                </c:pt>
                <c:pt idx="54">
                  <c:v>16729.550781000002</c:v>
                </c:pt>
                <c:pt idx="55">
                  <c:v>16949.109375</c:v>
                </c:pt>
                <c:pt idx="56">
                  <c:v>17101.970702999999</c:v>
                </c:pt>
                <c:pt idx="57">
                  <c:v>17275.869140999999</c:v>
                </c:pt>
                <c:pt idx="58">
                  <c:v>17409.300781000002</c:v>
                </c:pt>
                <c:pt idx="59">
                  <c:v>17616.019531000002</c:v>
                </c:pt>
                <c:pt idx="60">
                  <c:v>17728.269531000002</c:v>
                </c:pt>
                <c:pt idx="61">
                  <c:v>17889.619140999999</c:v>
                </c:pt>
                <c:pt idx="62">
                  <c:v>17848.080077999999</c:v>
                </c:pt>
                <c:pt idx="63">
                  <c:v>18112.039063</c:v>
                </c:pt>
                <c:pt idx="64">
                  <c:v>18312.669922000001</c:v>
                </c:pt>
                <c:pt idx="65">
                  <c:v>18122.259765999999</c:v>
                </c:pt>
                <c:pt idx="66">
                  <c:v>17639.039063</c:v>
                </c:pt>
                <c:pt idx="67">
                  <c:v>17458.769531000002</c:v>
                </c:pt>
                <c:pt idx="68">
                  <c:v>17763.269531000002</c:v>
                </c:pt>
                <c:pt idx="69">
                  <c:v>17797.890625</c:v>
                </c:pt>
                <c:pt idx="70">
                  <c:v>18162.050781000002</c:v>
                </c:pt>
                <c:pt idx="71">
                  <c:v>18388.259765999999</c:v>
                </c:pt>
                <c:pt idx="72">
                  <c:v>18110.599609000001</c:v>
                </c:pt>
                <c:pt idx="73">
                  <c:v>18083.689452999999</c:v>
                </c:pt>
                <c:pt idx="74">
                  <c:v>17985.630859000001</c:v>
                </c:pt>
                <c:pt idx="75">
                  <c:v>17817.259765999999</c:v>
                </c:pt>
                <c:pt idx="76">
                  <c:v>17995.689452999999</c:v>
                </c:pt>
                <c:pt idx="77">
                  <c:v>18026.5</c:v>
                </c:pt>
                <c:pt idx="78">
                  <c:v>18098.900390999999</c:v>
                </c:pt>
                <c:pt idx="79">
                  <c:v>18505.919922000001</c:v>
                </c:pt>
                <c:pt idx="80">
                  <c:v>18406.050781000002</c:v>
                </c:pt>
                <c:pt idx="81">
                  <c:v>18564.480468999998</c:v>
                </c:pt>
                <c:pt idx="82">
                  <c:v>18162.259765999999</c:v>
                </c:pt>
                <c:pt idx="83">
                  <c:v>18267.150390999999</c:v>
                </c:pt>
                <c:pt idx="84">
                  <c:v>18753.769531000002</c:v>
                </c:pt>
                <c:pt idx="85">
                  <c:v>19093.480468999998</c:v>
                </c:pt>
                <c:pt idx="86">
                  <c:v>19292.230468999998</c:v>
                </c:pt>
                <c:pt idx="87">
                  <c:v>19017.419922000001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E-4FBC-BFB4-6BDF7AD2C80B}"/>
            </c:ext>
          </c:extLst>
        </c:ser>
        <c:ser>
          <c:idx val="1"/>
          <c:order val="1"/>
          <c:tx>
            <c:strRef>
              <c:f>NYA_PROM_MOVIL!$E$1</c:f>
              <c:strCache>
                <c:ptCount val="1"/>
                <c:pt idx="0">
                  <c:v>Ft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NYA_PROM_MOVIL!$E$6:$E$89</c:f>
              <c:numCache>
                <c:formatCode>#,##0.00</c:formatCode>
                <c:ptCount val="84"/>
                <c:pt idx="0">
                  <c:v>15799.560058500001</c:v>
                </c:pt>
                <c:pt idx="1">
                  <c:v>15914.475097750001</c:v>
                </c:pt>
                <c:pt idx="2">
                  <c:v>15912.555176000002</c:v>
                </c:pt>
                <c:pt idx="3">
                  <c:v>15928.207763750001</c:v>
                </c:pt>
                <c:pt idx="4">
                  <c:v>15803.677734499999</c:v>
                </c:pt>
                <c:pt idx="5">
                  <c:v>15734.09252925</c:v>
                </c:pt>
                <c:pt idx="6">
                  <c:v>15479.96484375</c:v>
                </c:pt>
                <c:pt idx="7">
                  <c:v>15169.687256000001</c:v>
                </c:pt>
                <c:pt idx="8">
                  <c:v>14993.214844000002</c:v>
                </c:pt>
                <c:pt idx="9">
                  <c:v>14906.677490499998</c:v>
                </c:pt>
                <c:pt idx="10">
                  <c:v>15027.91503925</c:v>
                </c:pt>
                <c:pt idx="11">
                  <c:v>15278.59765625</c:v>
                </c:pt>
                <c:pt idx="12">
                  <c:v>15483.6875</c:v>
                </c:pt>
                <c:pt idx="13">
                  <c:v>15526.429931750001</c:v>
                </c:pt>
                <c:pt idx="14">
                  <c:v>15526.86499025</c:v>
                </c:pt>
                <c:pt idx="15">
                  <c:v>15438.010009999998</c:v>
                </c:pt>
                <c:pt idx="16">
                  <c:v>15374.357666250002</c:v>
                </c:pt>
                <c:pt idx="17">
                  <c:v>15257.560303000002</c:v>
                </c:pt>
                <c:pt idx="18">
                  <c:v>15248.640381250001</c:v>
                </c:pt>
                <c:pt idx="19">
                  <c:v>15312.02783225</c:v>
                </c:pt>
                <c:pt idx="20">
                  <c:v>15429.72778325</c:v>
                </c:pt>
                <c:pt idx="21">
                  <c:v>15527.392577999999</c:v>
                </c:pt>
                <c:pt idx="22">
                  <c:v>15660.0725095</c:v>
                </c:pt>
                <c:pt idx="23">
                  <c:v>15703.002441250001</c:v>
                </c:pt>
                <c:pt idx="24">
                  <c:v>15764.280029250001</c:v>
                </c:pt>
                <c:pt idx="25">
                  <c:v>15969.22265625</c:v>
                </c:pt>
                <c:pt idx="26">
                  <c:v>16091.060058750001</c:v>
                </c:pt>
                <c:pt idx="27">
                  <c:v>16190.9174805</c:v>
                </c:pt>
                <c:pt idx="28">
                  <c:v>16216.704834</c:v>
                </c:pt>
                <c:pt idx="29">
                  <c:v>16081.967285250001</c:v>
                </c:pt>
                <c:pt idx="30">
                  <c:v>15932.87988275</c:v>
                </c:pt>
                <c:pt idx="31">
                  <c:v>15938.0625</c:v>
                </c:pt>
                <c:pt idx="32">
                  <c:v>15871.965087749999</c:v>
                </c:pt>
                <c:pt idx="33">
                  <c:v>15927.84252925</c:v>
                </c:pt>
                <c:pt idx="34">
                  <c:v>15878.492431750001</c:v>
                </c:pt>
                <c:pt idx="35">
                  <c:v>15705.097412250001</c:v>
                </c:pt>
                <c:pt idx="36">
                  <c:v>15538.854736499999</c:v>
                </c:pt>
                <c:pt idx="37">
                  <c:v>15376.35986325</c:v>
                </c:pt>
                <c:pt idx="38">
                  <c:v>15242.309814249998</c:v>
                </c:pt>
                <c:pt idx="39">
                  <c:v>15061.702392250001</c:v>
                </c:pt>
                <c:pt idx="40">
                  <c:v>15126.997558249999</c:v>
                </c:pt>
                <c:pt idx="41">
                  <c:v>15143.182617</c:v>
                </c:pt>
                <c:pt idx="42">
                  <c:v>15338.220214750001</c:v>
                </c:pt>
                <c:pt idx="43">
                  <c:v>15665.230224750001</c:v>
                </c:pt>
                <c:pt idx="44">
                  <c:v>15862.367676000002</c:v>
                </c:pt>
                <c:pt idx="45">
                  <c:v>16067.197510000002</c:v>
                </c:pt>
                <c:pt idx="46">
                  <c:v>16266.292480749999</c:v>
                </c:pt>
                <c:pt idx="47">
                  <c:v>16462.949707249998</c:v>
                </c:pt>
                <c:pt idx="48">
                  <c:v>16610.234863499998</c:v>
                </c:pt>
                <c:pt idx="49">
                  <c:v>16747.8549805</c:v>
                </c:pt>
                <c:pt idx="50">
                  <c:v>16795.279785250001</c:v>
                </c:pt>
                <c:pt idx="51">
                  <c:v>16785.05517575</c:v>
                </c:pt>
                <c:pt idx="52">
                  <c:v>16809.10986325</c:v>
                </c:pt>
                <c:pt idx="53">
                  <c:v>16895.0424805</c:v>
                </c:pt>
                <c:pt idx="54">
                  <c:v>17014.125</c:v>
                </c:pt>
                <c:pt idx="55">
                  <c:v>17184.0625</c:v>
                </c:pt>
                <c:pt idx="56">
                  <c:v>17350.790039</c:v>
                </c:pt>
                <c:pt idx="57">
                  <c:v>17507.364745999999</c:v>
                </c:pt>
                <c:pt idx="58">
                  <c:v>17660.802246000003</c:v>
                </c:pt>
                <c:pt idx="59">
                  <c:v>17770.49707025</c:v>
                </c:pt>
                <c:pt idx="60">
                  <c:v>17894.501953250001</c:v>
                </c:pt>
                <c:pt idx="61">
                  <c:v>18040.602051000002</c:v>
                </c:pt>
                <c:pt idx="62">
                  <c:v>18098.762207250002</c:v>
                </c:pt>
                <c:pt idx="63">
                  <c:v>18046.501953500003</c:v>
                </c:pt>
                <c:pt idx="64">
                  <c:v>17883.184570500001</c:v>
                </c:pt>
                <c:pt idx="65">
                  <c:v>17745.834472750001</c:v>
                </c:pt>
                <c:pt idx="66">
                  <c:v>17664.7421875</c:v>
                </c:pt>
                <c:pt idx="67">
                  <c:v>17795.495117000002</c:v>
                </c:pt>
                <c:pt idx="68">
                  <c:v>18027.86767575</c:v>
                </c:pt>
                <c:pt idx="69">
                  <c:v>18114.70019525</c:v>
                </c:pt>
                <c:pt idx="70">
                  <c:v>18186.149902249999</c:v>
                </c:pt>
                <c:pt idx="71">
                  <c:v>18142.044921749999</c:v>
                </c:pt>
                <c:pt idx="72">
                  <c:v>17999.294921749999</c:v>
                </c:pt>
                <c:pt idx="73">
                  <c:v>17970.56738275</c:v>
                </c:pt>
                <c:pt idx="74">
                  <c:v>17956.2700195</c:v>
                </c:pt>
                <c:pt idx="75">
                  <c:v>17984.587402500001</c:v>
                </c:pt>
                <c:pt idx="76">
                  <c:v>18156.752441500001</c:v>
                </c:pt>
                <c:pt idx="77">
                  <c:v>18259.3427735</c:v>
                </c:pt>
                <c:pt idx="78">
                  <c:v>18393.837890750001</c:v>
                </c:pt>
                <c:pt idx="79">
                  <c:v>18409.677734500001</c:v>
                </c:pt>
                <c:pt idx="80">
                  <c:v>18349.985351750001</c:v>
                </c:pt>
                <c:pt idx="81">
                  <c:v>18436.915039249998</c:v>
                </c:pt>
                <c:pt idx="82">
                  <c:v>18569.165039250001</c:v>
                </c:pt>
                <c:pt idx="83">
                  <c:v>18851.657715000001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E-4FBC-BFB4-6BDF7AD2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94239"/>
        <c:axId val="1293695679"/>
      </c:lineChart>
      <c:catAx>
        <c:axId val="12936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3695679"/>
        <c:crosses val="autoZero"/>
        <c:auto val="1"/>
        <c:lblAlgn val="ctr"/>
        <c:lblOffset val="100"/>
        <c:noMultiLvlLbl val="0"/>
      </c:catAx>
      <c:valAx>
        <c:axId val="129369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36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Suavizamiento Exponencial Simple: Pronóstico NYA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NYA_SUAVE_EXPO!$C$1</c:f>
              <c:strCache>
                <c:ptCount val="1"/>
                <c:pt idx="0">
                  <c:v>NYA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NYA_SUAVE_EXPO!$C$3:$C$90</c:f>
              <c:numCache>
                <c:formatCode>General</c:formatCode>
                <c:ptCount val="88"/>
                <c:pt idx="0">
                  <c:v>15539.740234000001</c:v>
                </c:pt>
                <c:pt idx="1">
                  <c:v>15918.370117</c:v>
                </c:pt>
                <c:pt idx="2">
                  <c:v>15777.549805000001</c:v>
                </c:pt>
                <c:pt idx="3">
                  <c:v>15962.580078000001</c:v>
                </c:pt>
                <c:pt idx="4">
                  <c:v>15999.400390999999</c:v>
                </c:pt>
                <c:pt idx="5">
                  <c:v>15910.690430000001</c:v>
                </c:pt>
                <c:pt idx="6">
                  <c:v>15840.160156</c:v>
                </c:pt>
                <c:pt idx="7">
                  <c:v>15464.459961</c:v>
                </c:pt>
                <c:pt idx="8">
                  <c:v>15721.059569999999</c:v>
                </c:pt>
                <c:pt idx="9">
                  <c:v>14894.179688</c:v>
                </c:pt>
                <c:pt idx="10">
                  <c:v>14599.049805000001</c:v>
                </c:pt>
                <c:pt idx="11">
                  <c:v>14758.570313</c:v>
                </c:pt>
                <c:pt idx="12">
                  <c:v>15374.910156</c:v>
                </c:pt>
                <c:pt idx="13">
                  <c:v>15379.129883</c:v>
                </c:pt>
                <c:pt idx="14">
                  <c:v>15601.780273</c:v>
                </c:pt>
                <c:pt idx="15">
                  <c:v>15578.929688</c:v>
                </c:pt>
                <c:pt idx="16">
                  <c:v>15545.879883</c:v>
                </c:pt>
                <c:pt idx="17">
                  <c:v>15380.870117</c:v>
                </c:pt>
                <c:pt idx="18">
                  <c:v>15246.360352</c:v>
                </c:pt>
                <c:pt idx="19">
                  <c:v>15324.320313</c:v>
                </c:pt>
                <c:pt idx="20">
                  <c:v>15078.690430000001</c:v>
                </c:pt>
                <c:pt idx="21">
                  <c:v>15345.190430000001</c:v>
                </c:pt>
                <c:pt idx="22">
                  <c:v>15499.910156</c:v>
                </c:pt>
                <c:pt idx="23">
                  <c:v>15795.120117</c:v>
                </c:pt>
                <c:pt idx="24">
                  <c:v>15469.349609000001</c:v>
                </c:pt>
                <c:pt idx="25">
                  <c:v>15875.910156</c:v>
                </c:pt>
                <c:pt idx="26">
                  <c:v>15671.629883</c:v>
                </c:pt>
                <c:pt idx="27">
                  <c:v>16040.230469</c:v>
                </c:pt>
                <c:pt idx="28">
                  <c:v>16289.120117</c:v>
                </c:pt>
                <c:pt idx="29">
                  <c:v>16363.259765999999</c:v>
                </c:pt>
                <c:pt idx="30">
                  <c:v>16071.059569999999</c:v>
                </c:pt>
                <c:pt idx="31">
                  <c:v>16143.379883</c:v>
                </c:pt>
                <c:pt idx="32">
                  <c:v>15750.169921999999</c:v>
                </c:pt>
                <c:pt idx="33">
                  <c:v>15766.910156</c:v>
                </c:pt>
                <c:pt idx="34">
                  <c:v>16091.790039</c:v>
                </c:pt>
                <c:pt idx="35">
                  <c:v>15878.990234000001</c:v>
                </c:pt>
                <c:pt idx="36">
                  <c:v>15973.679688</c:v>
                </c:pt>
                <c:pt idx="37">
                  <c:v>15569.509765999999</c:v>
                </c:pt>
                <c:pt idx="38">
                  <c:v>15398.209961</c:v>
                </c:pt>
                <c:pt idx="39">
                  <c:v>15214.019531</c:v>
                </c:pt>
                <c:pt idx="40">
                  <c:v>15323.700194999999</c:v>
                </c:pt>
                <c:pt idx="41">
                  <c:v>15033.309569999999</c:v>
                </c:pt>
                <c:pt idx="42">
                  <c:v>14675.780273</c:v>
                </c:pt>
                <c:pt idx="43">
                  <c:v>15475.200194999999</c:v>
                </c:pt>
                <c:pt idx="44">
                  <c:v>15388.440430000001</c:v>
                </c:pt>
                <c:pt idx="45">
                  <c:v>15813.459961</c:v>
                </c:pt>
                <c:pt idx="46">
                  <c:v>15983.820313</c:v>
                </c:pt>
                <c:pt idx="47">
                  <c:v>16263.75</c:v>
                </c:pt>
                <c:pt idx="48">
                  <c:v>16207.759765999999</c:v>
                </c:pt>
                <c:pt idx="49">
                  <c:v>16609.839843999998</c:v>
                </c:pt>
                <c:pt idx="50">
                  <c:v>16770.449218999998</c:v>
                </c:pt>
                <c:pt idx="51">
                  <c:v>16852.890625</c:v>
                </c:pt>
                <c:pt idx="52">
                  <c:v>16758.240234000001</c:v>
                </c:pt>
                <c:pt idx="53">
                  <c:v>16799.539063</c:v>
                </c:pt>
                <c:pt idx="54">
                  <c:v>16729.550781000002</c:v>
                </c:pt>
                <c:pt idx="55">
                  <c:v>16949.109375</c:v>
                </c:pt>
                <c:pt idx="56">
                  <c:v>17101.970702999999</c:v>
                </c:pt>
                <c:pt idx="57">
                  <c:v>17275.869140999999</c:v>
                </c:pt>
                <c:pt idx="58">
                  <c:v>17409.300781000002</c:v>
                </c:pt>
                <c:pt idx="59">
                  <c:v>17616.019531000002</c:v>
                </c:pt>
                <c:pt idx="60">
                  <c:v>17728.269531000002</c:v>
                </c:pt>
                <c:pt idx="61">
                  <c:v>17889.619140999999</c:v>
                </c:pt>
                <c:pt idx="62">
                  <c:v>17848.080077999999</c:v>
                </c:pt>
                <c:pt idx="63">
                  <c:v>18112.039063</c:v>
                </c:pt>
                <c:pt idx="64">
                  <c:v>18312.669922000001</c:v>
                </c:pt>
                <c:pt idx="65">
                  <c:v>18122.259765999999</c:v>
                </c:pt>
                <c:pt idx="66">
                  <c:v>17639.039063</c:v>
                </c:pt>
                <c:pt idx="67">
                  <c:v>17458.769531000002</c:v>
                </c:pt>
                <c:pt idx="68">
                  <c:v>17763.269531000002</c:v>
                </c:pt>
                <c:pt idx="69">
                  <c:v>17797.890625</c:v>
                </c:pt>
                <c:pt idx="70">
                  <c:v>18162.050781000002</c:v>
                </c:pt>
                <c:pt idx="71">
                  <c:v>18388.259765999999</c:v>
                </c:pt>
                <c:pt idx="72">
                  <c:v>18110.599609000001</c:v>
                </c:pt>
                <c:pt idx="73">
                  <c:v>18083.689452999999</c:v>
                </c:pt>
                <c:pt idx="74">
                  <c:v>17985.630859000001</c:v>
                </c:pt>
                <c:pt idx="75">
                  <c:v>17817.259765999999</c:v>
                </c:pt>
                <c:pt idx="76">
                  <c:v>17995.689452999999</c:v>
                </c:pt>
                <c:pt idx="77">
                  <c:v>18026.5</c:v>
                </c:pt>
                <c:pt idx="78">
                  <c:v>18098.900390999999</c:v>
                </c:pt>
                <c:pt idx="79">
                  <c:v>18505.919922000001</c:v>
                </c:pt>
                <c:pt idx="80">
                  <c:v>18406.050781000002</c:v>
                </c:pt>
                <c:pt idx="81">
                  <c:v>18564.480468999998</c:v>
                </c:pt>
                <c:pt idx="82">
                  <c:v>18162.259765999999</c:v>
                </c:pt>
                <c:pt idx="83">
                  <c:v>18267.150390999999</c:v>
                </c:pt>
                <c:pt idx="84">
                  <c:v>18753.769531000002</c:v>
                </c:pt>
                <c:pt idx="85">
                  <c:v>19093.480468999998</c:v>
                </c:pt>
                <c:pt idx="86">
                  <c:v>19292.230468999998</c:v>
                </c:pt>
                <c:pt idx="87">
                  <c:v>19017.419922000001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A67-944B-923079E9E908}"/>
            </c:ext>
          </c:extLst>
        </c:ser>
        <c:ser>
          <c:idx val="1"/>
          <c:order val="1"/>
          <c:tx>
            <c:strRef>
              <c:f>NYA_SUAVE_EXPO!$E$1</c:f>
              <c:strCache>
                <c:ptCount val="1"/>
                <c:pt idx="0">
                  <c:v>Ft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NYA_SUAVE_EXPO!$E$3:$E$90</c:f>
              <c:numCache>
                <c:formatCode>#,##0.00</c:formatCode>
                <c:ptCount val="88"/>
                <c:pt idx="0">
                  <c:v>16608.470103920459</c:v>
                </c:pt>
                <c:pt idx="1">
                  <c:v>15585.539470043872</c:v>
                </c:pt>
                <c:pt idx="2">
                  <c:v>15904.107027896191</c:v>
                </c:pt>
                <c:pt idx="3">
                  <c:v>15782.973274753786</c:v>
                </c:pt>
                <c:pt idx="4">
                  <c:v>15954.883227178781</c:v>
                </c:pt>
                <c:pt idx="5">
                  <c:v>15997.492657201932</c:v>
                </c:pt>
                <c:pt idx="6">
                  <c:v>15914.41024340154</c:v>
                </c:pt>
                <c:pt idx="7">
                  <c:v>15843.342061339124</c:v>
                </c:pt>
                <c:pt idx="8">
                  <c:v>15480.696534183382</c:v>
                </c:pt>
                <c:pt idx="9">
                  <c:v>15710.759078057721</c:v>
                </c:pt>
                <c:pt idx="10">
                  <c:v>14929.173294229606</c:v>
                </c:pt>
                <c:pt idx="11">
                  <c:v>14613.196881854865</c:v>
                </c:pt>
                <c:pt idx="12">
                  <c:v>14752.340495461525</c:v>
                </c:pt>
                <c:pt idx="13">
                  <c:v>15348.23062206045</c:v>
                </c:pt>
                <c:pt idx="14">
                  <c:v>15377.805729361946</c:v>
                </c:pt>
                <c:pt idx="15">
                  <c:v>15592.182091756446</c:v>
                </c:pt>
                <c:pt idx="16">
                  <c:v>15579.497605099421</c:v>
                </c:pt>
                <c:pt idx="17">
                  <c:v>15547.320533283128</c:v>
                </c:pt>
                <c:pt idx="18">
                  <c:v>15388.003165415237</c:v>
                </c:pt>
                <c:pt idx="19">
                  <c:v>15252.430298043528</c:v>
                </c:pt>
                <c:pt idx="20">
                  <c:v>15321.239545954129</c:v>
                </c:pt>
                <c:pt idx="21">
                  <c:v>15089.084603987711</c:v>
                </c:pt>
                <c:pt idx="22">
                  <c:v>15334.215298203018</c:v>
                </c:pt>
                <c:pt idx="23">
                  <c:v>15492.809486207674</c:v>
                </c:pt>
                <c:pt idx="24">
                  <c:v>15782.164929419008</c:v>
                </c:pt>
                <c:pt idx="25">
                  <c:v>15482.754963431682</c:v>
                </c:pt>
                <c:pt idx="26">
                  <c:v>15859.061925242073</c:v>
                </c:pt>
                <c:pt idx="27">
                  <c:v>15679.662075779892</c:v>
                </c:pt>
                <c:pt idx="28">
                  <c:v>16024.778709471397</c:v>
                </c:pt>
                <c:pt idx="29">
                  <c:v>16277.792058469669</c:v>
                </c:pt>
                <c:pt idx="30">
                  <c:v>16359.597141962364</c:v>
                </c:pt>
                <c:pt idx="31">
                  <c:v>16083.42452838449</c:v>
                </c:pt>
                <c:pt idx="32">
                  <c:v>16140.81056261754</c:v>
                </c:pt>
                <c:pt idx="33">
                  <c:v>15766.910394416385</c:v>
                </c:pt>
                <c:pt idx="34">
                  <c:v>15766.910166217069</c:v>
                </c:pt>
                <c:pt idx="35">
                  <c:v>16077.867671525984</c:v>
                </c:pt>
                <c:pt idx="36">
                  <c:v>15887.512906530646</c:v>
                </c:pt>
                <c:pt idx="37">
                  <c:v>15969.987105922221</c:v>
                </c:pt>
                <c:pt idx="38">
                  <c:v>15586.671779280945</c:v>
                </c:pt>
                <c:pt idx="39">
                  <c:v>15406.286283692607</c:v>
                </c:pt>
                <c:pt idx="40">
                  <c:v>15222.258909946722</c:v>
                </c:pt>
                <c:pt idx="41">
                  <c:v>15319.353040972113</c:v>
                </c:pt>
                <c:pt idx="42">
                  <c:v>15045.567646446234</c:v>
                </c:pt>
                <c:pt idx="43">
                  <c:v>14691.627101725549</c:v>
                </c:pt>
                <c:pt idx="44">
                  <c:v>15441.62103709813</c:v>
                </c:pt>
                <c:pt idx="45">
                  <c:v>15390.719426073747</c:v>
                </c:pt>
                <c:pt idx="46">
                  <c:v>15795.343883131007</c:v>
                </c:pt>
                <c:pt idx="47">
                  <c:v>15975.743364143955</c:v>
                </c:pt>
                <c:pt idx="48">
                  <c:v>16251.407794294873</c:v>
                </c:pt>
                <c:pt idx="49">
                  <c:v>16209.63025395677</c:v>
                </c:pt>
                <c:pt idx="50">
                  <c:v>16592.689304843854</c:v>
                </c:pt>
                <c:pt idx="51">
                  <c:v>16762.83151456718</c:v>
                </c:pt>
                <c:pt idx="52">
                  <c:v>16849.031241471286</c:v>
                </c:pt>
                <c:pt idx="53">
                  <c:v>16762.130982166465</c:v>
                </c:pt>
                <c:pt idx="54">
                  <c:v>16797.935981087288</c:v>
                </c:pt>
                <c:pt idx="55">
                  <c:v>16732.481353082672</c:v>
                </c:pt>
                <c:pt idx="56">
                  <c:v>16939.826020815985</c:v>
                </c:pt>
                <c:pt idx="57">
                  <c:v>17095.022172055356</c:v>
                </c:pt>
                <c:pt idx="58">
                  <c:v>17268.119144249998</c:v>
                </c:pt>
                <c:pt idx="59">
                  <c:v>17403.250598172181</c:v>
                </c:pt>
                <c:pt idx="60">
                  <c:v>17606.901553808901</c:v>
                </c:pt>
                <c:pt idx="61">
                  <c:v>17723.068440629097</c:v>
                </c:pt>
                <c:pt idx="62">
                  <c:v>17882.481795021144</c:v>
                </c:pt>
                <c:pt idx="63">
                  <c:v>17849.55432551802</c:v>
                </c:pt>
                <c:pt idx="64">
                  <c:v>18100.790570010144</c:v>
                </c:pt>
                <c:pt idx="65">
                  <c:v>18303.590066811405</c:v>
                </c:pt>
                <c:pt idx="66">
                  <c:v>18130.030475402353</c:v>
                </c:pt>
                <c:pt idx="67">
                  <c:v>17660.079956704791</c:v>
                </c:pt>
                <c:pt idx="68">
                  <c:v>17467.39646654699</c:v>
                </c:pt>
                <c:pt idx="69">
                  <c:v>17750.590218201422</c:v>
                </c:pt>
                <c:pt idx="70">
                  <c:v>17795.86361840375</c:v>
                </c:pt>
                <c:pt idx="71">
                  <c:v>18146.358235326858</c:v>
                </c:pt>
                <c:pt idx="72">
                  <c:v>18377.893343562966</c:v>
                </c:pt>
                <c:pt idx="73">
                  <c:v>18122.054186238689</c:v>
                </c:pt>
                <c:pt idx="74">
                  <c:v>18085.333531193013</c:v>
                </c:pt>
                <c:pt idx="75">
                  <c:v>17989.903506697508</c:v>
                </c:pt>
                <c:pt idx="76">
                  <c:v>17824.658222480208</c:v>
                </c:pt>
                <c:pt idx="77">
                  <c:v>17988.360098859244</c:v>
                </c:pt>
                <c:pt idx="78">
                  <c:v>18024.865556737768</c:v>
                </c:pt>
                <c:pt idx="79">
                  <c:v>18095.727710095984</c:v>
                </c:pt>
                <c:pt idx="80">
                  <c:v>18488.341588629617</c:v>
                </c:pt>
                <c:pt idx="81">
                  <c:v>18409.577262507581</c:v>
                </c:pt>
                <c:pt idx="82">
                  <c:v>18557.842263483552</c:v>
                </c:pt>
                <c:pt idx="83">
                  <c:v>18179.212016224297</c:v>
                </c:pt>
                <c:pt idx="84">
                  <c:v>18263.381889251315</c:v>
                </c:pt>
                <c:pt idx="85">
                  <c:v>18732.754511218514</c:v>
                </c:pt>
                <c:pt idx="86">
                  <c:v>19078.021957216457</c:v>
                </c:pt>
                <c:pt idx="87">
                  <c:v>19283.050800245619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A67-944B-923079E9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169135"/>
        <c:axId val="1551226607"/>
      </c:lineChart>
      <c:catAx>
        <c:axId val="155216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51226607"/>
        <c:crosses val="autoZero"/>
        <c:auto val="1"/>
        <c:lblAlgn val="ctr"/>
        <c:lblOffset val="100"/>
        <c:noMultiLvlLbl val="0"/>
      </c:catAx>
      <c:valAx>
        <c:axId val="155122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5521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Suavizamiento Exponencial Holt-Winter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NYA_HOLT!$C$1</c:f>
              <c:strCache>
                <c:ptCount val="1"/>
                <c:pt idx="0">
                  <c:v>NYA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NYA_HOLT!$C$3:$C$90</c:f>
              <c:numCache>
                <c:formatCode>General</c:formatCode>
                <c:ptCount val="88"/>
                <c:pt idx="0">
                  <c:v>15539.740234000001</c:v>
                </c:pt>
                <c:pt idx="1">
                  <c:v>15918.370117</c:v>
                </c:pt>
                <c:pt idx="2">
                  <c:v>15777.549805000001</c:v>
                </c:pt>
                <c:pt idx="3">
                  <c:v>15962.580078000001</c:v>
                </c:pt>
                <c:pt idx="4">
                  <c:v>15999.400390999999</c:v>
                </c:pt>
                <c:pt idx="5">
                  <c:v>15910.690430000001</c:v>
                </c:pt>
                <c:pt idx="6">
                  <c:v>15840.160156</c:v>
                </c:pt>
                <c:pt idx="7">
                  <c:v>15464.459961</c:v>
                </c:pt>
                <c:pt idx="8">
                  <c:v>15721.059569999999</c:v>
                </c:pt>
                <c:pt idx="9">
                  <c:v>14894.179688</c:v>
                </c:pt>
                <c:pt idx="10">
                  <c:v>14599.049805000001</c:v>
                </c:pt>
                <c:pt idx="11">
                  <c:v>14758.570313</c:v>
                </c:pt>
                <c:pt idx="12">
                  <c:v>15374.910156</c:v>
                </c:pt>
                <c:pt idx="13">
                  <c:v>15379.129883</c:v>
                </c:pt>
                <c:pt idx="14">
                  <c:v>15601.780273</c:v>
                </c:pt>
                <c:pt idx="15">
                  <c:v>15578.929688</c:v>
                </c:pt>
                <c:pt idx="16">
                  <c:v>15545.879883</c:v>
                </c:pt>
                <c:pt idx="17">
                  <c:v>15380.870117</c:v>
                </c:pt>
                <c:pt idx="18">
                  <c:v>15246.360352</c:v>
                </c:pt>
                <c:pt idx="19">
                  <c:v>15324.320313</c:v>
                </c:pt>
                <c:pt idx="20">
                  <c:v>15078.690430000001</c:v>
                </c:pt>
                <c:pt idx="21">
                  <c:v>15345.190430000001</c:v>
                </c:pt>
                <c:pt idx="22">
                  <c:v>15499.910156</c:v>
                </c:pt>
                <c:pt idx="23">
                  <c:v>15795.120117</c:v>
                </c:pt>
                <c:pt idx="24">
                  <c:v>15469.349609000001</c:v>
                </c:pt>
                <c:pt idx="25">
                  <c:v>15875.910156</c:v>
                </c:pt>
                <c:pt idx="26">
                  <c:v>15671.629883</c:v>
                </c:pt>
                <c:pt idx="27">
                  <c:v>16040.230469</c:v>
                </c:pt>
                <c:pt idx="28">
                  <c:v>16289.120117</c:v>
                </c:pt>
                <c:pt idx="29">
                  <c:v>16363.259765999999</c:v>
                </c:pt>
                <c:pt idx="30">
                  <c:v>16071.059569999999</c:v>
                </c:pt>
                <c:pt idx="31">
                  <c:v>16143.379883</c:v>
                </c:pt>
                <c:pt idx="32">
                  <c:v>15750.169921999999</c:v>
                </c:pt>
                <c:pt idx="33">
                  <c:v>15766.910156</c:v>
                </c:pt>
                <c:pt idx="34">
                  <c:v>16091.790039</c:v>
                </c:pt>
                <c:pt idx="35">
                  <c:v>15878.990234000001</c:v>
                </c:pt>
                <c:pt idx="36">
                  <c:v>15973.679688</c:v>
                </c:pt>
                <c:pt idx="37">
                  <c:v>15569.509765999999</c:v>
                </c:pt>
                <c:pt idx="38">
                  <c:v>15398.209961</c:v>
                </c:pt>
                <c:pt idx="39">
                  <c:v>15214.019531</c:v>
                </c:pt>
                <c:pt idx="40">
                  <c:v>15323.700194999999</c:v>
                </c:pt>
                <c:pt idx="41">
                  <c:v>15033.309569999999</c:v>
                </c:pt>
                <c:pt idx="42">
                  <c:v>14675.780273</c:v>
                </c:pt>
                <c:pt idx="43">
                  <c:v>15475.200194999999</c:v>
                </c:pt>
                <c:pt idx="44">
                  <c:v>15388.440430000001</c:v>
                </c:pt>
                <c:pt idx="45">
                  <c:v>15813.459961</c:v>
                </c:pt>
                <c:pt idx="46">
                  <c:v>15983.820313</c:v>
                </c:pt>
                <c:pt idx="47">
                  <c:v>16263.75</c:v>
                </c:pt>
                <c:pt idx="48">
                  <c:v>16207.759765999999</c:v>
                </c:pt>
                <c:pt idx="49">
                  <c:v>16609.839843999998</c:v>
                </c:pt>
                <c:pt idx="50">
                  <c:v>16770.449218999998</c:v>
                </c:pt>
                <c:pt idx="51">
                  <c:v>16852.890625</c:v>
                </c:pt>
                <c:pt idx="52">
                  <c:v>16758.240234000001</c:v>
                </c:pt>
                <c:pt idx="53">
                  <c:v>16799.539063</c:v>
                </c:pt>
                <c:pt idx="54">
                  <c:v>16729.550781000002</c:v>
                </c:pt>
                <c:pt idx="55">
                  <c:v>16949.109375</c:v>
                </c:pt>
                <c:pt idx="56">
                  <c:v>17101.970702999999</c:v>
                </c:pt>
                <c:pt idx="57">
                  <c:v>17275.869140999999</c:v>
                </c:pt>
                <c:pt idx="58">
                  <c:v>17409.300781000002</c:v>
                </c:pt>
                <c:pt idx="59">
                  <c:v>17616.019531000002</c:v>
                </c:pt>
                <c:pt idx="60">
                  <c:v>17728.269531000002</c:v>
                </c:pt>
                <c:pt idx="61">
                  <c:v>17889.619140999999</c:v>
                </c:pt>
                <c:pt idx="62">
                  <c:v>17848.080077999999</c:v>
                </c:pt>
                <c:pt idx="63">
                  <c:v>18112.039063</c:v>
                </c:pt>
                <c:pt idx="64">
                  <c:v>18312.669922000001</c:v>
                </c:pt>
                <c:pt idx="65">
                  <c:v>18122.259765999999</c:v>
                </c:pt>
                <c:pt idx="66">
                  <c:v>17639.039063</c:v>
                </c:pt>
                <c:pt idx="67">
                  <c:v>17458.769531000002</c:v>
                </c:pt>
                <c:pt idx="68">
                  <c:v>17763.269531000002</c:v>
                </c:pt>
                <c:pt idx="69">
                  <c:v>17797.890625</c:v>
                </c:pt>
                <c:pt idx="70">
                  <c:v>18162.050781000002</c:v>
                </c:pt>
                <c:pt idx="71">
                  <c:v>18388.259765999999</c:v>
                </c:pt>
                <c:pt idx="72">
                  <c:v>18110.599609000001</c:v>
                </c:pt>
                <c:pt idx="73">
                  <c:v>18083.689452999999</c:v>
                </c:pt>
                <c:pt idx="74">
                  <c:v>17985.630859000001</c:v>
                </c:pt>
                <c:pt idx="75">
                  <c:v>17817.259765999999</c:v>
                </c:pt>
                <c:pt idx="76">
                  <c:v>17995.689452999999</c:v>
                </c:pt>
                <c:pt idx="77">
                  <c:v>18026.5</c:v>
                </c:pt>
                <c:pt idx="78">
                  <c:v>18098.900390999999</c:v>
                </c:pt>
                <c:pt idx="79">
                  <c:v>18505.919922000001</c:v>
                </c:pt>
                <c:pt idx="80">
                  <c:v>18406.050781000002</c:v>
                </c:pt>
                <c:pt idx="81">
                  <c:v>18564.480468999998</c:v>
                </c:pt>
                <c:pt idx="82">
                  <c:v>18162.259765999999</c:v>
                </c:pt>
                <c:pt idx="83">
                  <c:v>18267.150390999999</c:v>
                </c:pt>
                <c:pt idx="84">
                  <c:v>18753.769531000002</c:v>
                </c:pt>
                <c:pt idx="85">
                  <c:v>19093.480468999998</c:v>
                </c:pt>
                <c:pt idx="86">
                  <c:v>19292.230468999998</c:v>
                </c:pt>
                <c:pt idx="87">
                  <c:v>19017.419922000001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6-4ED6-B3BA-26901937D88B}"/>
            </c:ext>
          </c:extLst>
        </c:ser>
        <c:ser>
          <c:idx val="1"/>
          <c:order val="1"/>
          <c:tx>
            <c:strRef>
              <c:f>NYA_HOLT!$F$1</c:f>
              <c:strCache>
                <c:ptCount val="1"/>
                <c:pt idx="0">
                  <c:v>Ft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NYA_HOLT!$F$3:$F$90</c:f>
              <c:numCache>
                <c:formatCode>#,##0.00</c:formatCode>
                <c:ptCount val="88"/>
                <c:pt idx="0">
                  <c:v>14735.990067582232</c:v>
                </c:pt>
                <c:pt idx="1">
                  <c:v>15559.127462378256</c:v>
                </c:pt>
                <c:pt idx="2">
                  <c:v>15987.70546847984</c:v>
                </c:pt>
                <c:pt idx="3">
                  <c:v>15880.122035108707</c:v>
                </c:pt>
                <c:pt idx="4">
                  <c:v>16046.900444051134</c:v>
                </c:pt>
                <c:pt idx="5">
                  <c:v>16091.3280060424</c:v>
                </c:pt>
                <c:pt idx="6">
                  <c:v>16004.358336421952</c:v>
                </c:pt>
                <c:pt idx="7">
                  <c:v>15925.059206682896</c:v>
                </c:pt>
                <c:pt idx="8">
                  <c:v>15550.55257222189</c:v>
                </c:pt>
                <c:pt idx="9">
                  <c:v>15767.45020500321</c:v>
                </c:pt>
                <c:pt idx="10">
                  <c:v>14979.114112811429</c:v>
                </c:pt>
                <c:pt idx="11">
                  <c:v>14629.414107173799</c:v>
                </c:pt>
                <c:pt idx="12">
                  <c:v>14756.51407537585</c:v>
                </c:pt>
                <c:pt idx="13">
                  <c:v>15364.376966248919</c:v>
                </c:pt>
                <c:pt idx="14">
                  <c:v>15414.727667785701</c:v>
                </c:pt>
                <c:pt idx="15">
                  <c:v>15632.983081428887</c:v>
                </c:pt>
                <c:pt idx="16">
                  <c:v>15625.808612750694</c:v>
                </c:pt>
                <c:pt idx="17">
                  <c:v>15591.041279794263</c:v>
                </c:pt>
                <c:pt idx="18">
                  <c:v>15426.199243400346</c:v>
                </c:pt>
                <c:pt idx="19">
                  <c:v>15281.15712602964</c:v>
                </c:pt>
                <c:pt idx="20">
                  <c:v>15344.304715278304</c:v>
                </c:pt>
                <c:pt idx="21">
                  <c:v>15109.743344870625</c:v>
                </c:pt>
                <c:pt idx="22">
                  <c:v>15349.312232492035</c:v>
                </c:pt>
                <c:pt idx="23">
                  <c:v>15517.328292195572</c:v>
                </c:pt>
                <c:pt idx="24">
                  <c:v>15815.701507807622</c:v>
                </c:pt>
                <c:pt idx="25">
                  <c:v>15521.043550794571</c:v>
                </c:pt>
                <c:pt idx="26">
                  <c:v>15891.078343874125</c:v>
                </c:pt>
                <c:pt idx="27">
                  <c:v>15719.97896535811</c:v>
                </c:pt>
                <c:pt idx="28">
                  <c:v>16062.628517674772</c:v>
                </c:pt>
                <c:pt idx="29">
                  <c:v>16328.966350851859</c:v>
                </c:pt>
                <c:pt idx="30">
                  <c:v>16419.151394721372</c:v>
                </c:pt>
                <c:pt idx="31">
                  <c:v>16139.779533971679</c:v>
                </c:pt>
                <c:pt idx="32">
                  <c:v>16185.782556728554</c:v>
                </c:pt>
                <c:pt idx="33">
                  <c:v>15805.665907640105</c:v>
                </c:pt>
                <c:pt idx="34">
                  <c:v>15790.745281143883</c:v>
                </c:pt>
                <c:pt idx="35">
                  <c:v>16103.84563972326</c:v>
                </c:pt>
                <c:pt idx="36">
                  <c:v>15920.333096874641</c:v>
                </c:pt>
                <c:pt idx="37">
                  <c:v>15996.520688315495</c:v>
                </c:pt>
                <c:pt idx="38">
                  <c:v>15608.936779884278</c:v>
                </c:pt>
                <c:pt idx="39">
                  <c:v>15411.685771060565</c:v>
                </c:pt>
                <c:pt idx="40">
                  <c:v>15217.445893654811</c:v>
                </c:pt>
                <c:pt idx="41">
                  <c:v>15309.114707168672</c:v>
                </c:pt>
                <c:pt idx="42">
                  <c:v>15034.843322175906</c:v>
                </c:pt>
                <c:pt idx="43">
                  <c:v>14667.114876112035</c:v>
                </c:pt>
                <c:pt idx="44">
                  <c:v>15415.711456117859</c:v>
                </c:pt>
                <c:pt idx="45">
                  <c:v>15390.603235011378</c:v>
                </c:pt>
                <c:pt idx="46">
                  <c:v>15801.122520758036</c:v>
                </c:pt>
                <c:pt idx="47">
                  <c:v>15997.946296634072</c:v>
                </c:pt>
                <c:pt idx="48">
                  <c:v>16283.809227277761</c:v>
                </c:pt>
                <c:pt idx="49">
                  <c:v>16250.072518907989</c:v>
                </c:pt>
                <c:pt idx="50">
                  <c:v>16635.836364431765</c:v>
                </c:pt>
                <c:pt idx="51">
                  <c:v>16819.573905790523</c:v>
                </c:pt>
                <c:pt idx="52">
                  <c:v>16911.170986107591</c:v>
                </c:pt>
                <c:pt idx="53">
                  <c:v>16823.530842400662</c:v>
                </c:pt>
                <c:pt idx="54">
                  <c:v>16854.020180914602</c:v>
                </c:pt>
                <c:pt idx="55">
                  <c:v>16785.889059775895</c:v>
                </c:pt>
                <c:pt idx="56">
                  <c:v>16991.270737570139</c:v>
                </c:pt>
                <c:pt idx="57">
                  <c:v>17153.16411510808</c:v>
                </c:pt>
                <c:pt idx="58">
                  <c:v>17331.786452792421</c:v>
                </c:pt>
                <c:pt idx="59">
                  <c:v>17472.176156293015</c:v>
                </c:pt>
                <c:pt idx="60">
                  <c:v>17680.497722733751</c:v>
                </c:pt>
                <c:pt idx="61">
                  <c:v>17802.172971405489</c:v>
                </c:pt>
                <c:pt idx="62">
                  <c:v>17964.545831059462</c:v>
                </c:pt>
                <c:pt idx="63">
                  <c:v>17933.01962009534</c:v>
                </c:pt>
                <c:pt idx="64">
                  <c:v>18182.939318070399</c:v>
                </c:pt>
                <c:pt idx="65">
                  <c:v>18393.231736362126</c:v>
                </c:pt>
                <c:pt idx="66">
                  <c:v>18220.566322268998</c:v>
                </c:pt>
                <c:pt idx="67">
                  <c:v>17734.058614994039</c:v>
                </c:pt>
                <c:pt idx="68">
                  <c:v>17518.103181523762</c:v>
                </c:pt>
                <c:pt idx="69">
                  <c:v>17794.657471422139</c:v>
                </c:pt>
                <c:pt idx="70">
                  <c:v>17847.644424050111</c:v>
                </c:pt>
                <c:pt idx="71">
                  <c:v>18202.793523126471</c:v>
                </c:pt>
                <c:pt idx="72">
                  <c:v>18447.21813020176</c:v>
                </c:pt>
                <c:pt idx="73">
                  <c:v>18193.43190706749</c:v>
                </c:pt>
                <c:pt idx="74">
                  <c:v>18144.404632387374</c:v>
                </c:pt>
                <c:pt idx="75">
                  <c:v>18042.755918562903</c:v>
                </c:pt>
                <c:pt idx="76">
                  <c:v>17869.066612617982</c:v>
                </c:pt>
                <c:pt idx="77">
                  <c:v>18026.789311218094</c:v>
                </c:pt>
                <c:pt idx="78">
                  <c:v>18067.143073939846</c:v>
                </c:pt>
                <c:pt idx="79">
                  <c:v>18138.586906988334</c:v>
                </c:pt>
                <c:pt idx="80">
                  <c:v>18537.185360746058</c:v>
                </c:pt>
                <c:pt idx="81">
                  <c:v>18468.836326395114</c:v>
                </c:pt>
                <c:pt idx="82">
                  <c:v>18614.576306679955</c:v>
                </c:pt>
                <c:pt idx="83">
                  <c:v>18232.871490715035</c:v>
                </c:pt>
                <c:pt idx="84">
                  <c:v>18302.693684885413</c:v>
                </c:pt>
                <c:pt idx="85">
                  <c:v>18778.616662675591</c:v>
                </c:pt>
                <c:pt idx="86">
                  <c:v>19143.025633532514</c:v>
                </c:pt>
                <c:pt idx="87">
                  <c:v>19361.093051721335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6-4ED6-B3BA-26901937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00959"/>
        <c:axId val="1293698079"/>
      </c:lineChart>
      <c:catAx>
        <c:axId val="12937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3698079"/>
        <c:crosses val="autoZero"/>
        <c:auto val="1"/>
        <c:lblAlgn val="ctr"/>
        <c:lblOffset val="100"/>
        <c:noMultiLvlLbl val="0"/>
      </c:catAx>
      <c:valAx>
        <c:axId val="129369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37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448235</xdr:colOff>
      <xdr:row>2</xdr:row>
      <xdr:rowOff>34736</xdr:rowOff>
    </xdr:from>
    <xdr:to>
      <xdr:col>39</xdr:col>
      <xdr:colOff>394607</xdr:colOff>
      <xdr:row>30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3A61-A6D7-4C84-83A6-4C94F4FB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27216</xdr:colOff>
      <xdr:row>5</xdr:row>
      <xdr:rowOff>70596</xdr:rowOff>
    </xdr:from>
    <xdr:to>
      <xdr:col>38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BF982-1BBA-45A3-B024-2B13FF13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166686</xdr:colOff>
      <xdr:row>2</xdr:row>
      <xdr:rowOff>114300</xdr:rowOff>
    </xdr:from>
    <xdr:to>
      <xdr:col>37</xdr:col>
      <xdr:colOff>47625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2CCA9-3227-48E5-9734-FC91455F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9956-4424-49A9-BE2B-9DD8045D3749}">
  <dimension ref="A1:C89"/>
  <sheetViews>
    <sheetView topLeftCell="A67" workbookViewId="0">
      <selection activeCell="F11" sqref="F11"/>
    </sheetView>
  </sheetViews>
  <sheetFormatPr defaultRowHeight="15" x14ac:dyDescent="0.25"/>
  <cols>
    <col min="1" max="1" width="27.42578125" customWidth="1"/>
    <col min="2" max="2" width="12.42578125" customWidth="1"/>
  </cols>
  <sheetData>
    <row r="1" spans="1:3" x14ac:dyDescent="0.25">
      <c r="A1" s="1" t="s">
        <v>0</v>
      </c>
      <c r="B1" s="1" t="s">
        <v>4</v>
      </c>
      <c r="C1" t="s">
        <v>30</v>
      </c>
    </row>
    <row r="2" spans="1:3" x14ac:dyDescent="0.25">
      <c r="A2" s="2">
        <v>44928</v>
      </c>
      <c r="B2">
        <v>15539.740234000001</v>
      </c>
      <c r="C2">
        <v>1</v>
      </c>
    </row>
    <row r="3" spans="1:3" x14ac:dyDescent="0.25">
      <c r="A3" s="2">
        <v>44935</v>
      </c>
      <c r="B3">
        <v>15918.370117</v>
      </c>
      <c r="C3">
        <v>2</v>
      </c>
    </row>
    <row r="4" spans="1:3" x14ac:dyDescent="0.25">
      <c r="A4" s="2">
        <v>44942</v>
      </c>
      <c r="B4">
        <v>15777.549805000001</v>
      </c>
      <c r="C4">
        <v>3</v>
      </c>
    </row>
    <row r="5" spans="1:3" x14ac:dyDescent="0.25">
      <c r="A5" s="2">
        <v>44949</v>
      </c>
      <c r="B5">
        <v>15962.580078000001</v>
      </c>
      <c r="C5">
        <v>4</v>
      </c>
    </row>
    <row r="6" spans="1:3" x14ac:dyDescent="0.25">
      <c r="A6" s="2">
        <v>44956</v>
      </c>
      <c r="B6">
        <v>15999.400390999999</v>
      </c>
      <c r="C6">
        <v>5</v>
      </c>
    </row>
    <row r="7" spans="1:3" x14ac:dyDescent="0.25">
      <c r="A7" s="2">
        <v>44963</v>
      </c>
      <c r="B7">
        <v>15910.690430000001</v>
      </c>
      <c r="C7">
        <v>6</v>
      </c>
    </row>
    <row r="8" spans="1:3" x14ac:dyDescent="0.25">
      <c r="A8" s="2">
        <v>44970</v>
      </c>
      <c r="B8">
        <v>15840.160156</v>
      </c>
      <c r="C8">
        <v>7</v>
      </c>
    </row>
    <row r="9" spans="1:3" x14ac:dyDescent="0.25">
      <c r="A9" s="2">
        <v>44977</v>
      </c>
      <c r="B9">
        <v>15464.459961</v>
      </c>
      <c r="C9">
        <v>8</v>
      </c>
    </row>
    <row r="10" spans="1:3" x14ac:dyDescent="0.25">
      <c r="A10" s="2">
        <v>44984</v>
      </c>
      <c r="B10">
        <v>15721.059569999999</v>
      </c>
      <c r="C10">
        <v>9</v>
      </c>
    </row>
    <row r="11" spans="1:3" x14ac:dyDescent="0.25">
      <c r="A11" s="2">
        <v>44991</v>
      </c>
      <c r="B11">
        <v>14894.179688</v>
      </c>
      <c r="C11">
        <v>10</v>
      </c>
    </row>
    <row r="12" spans="1:3" x14ac:dyDescent="0.25">
      <c r="A12" s="2">
        <v>44998</v>
      </c>
      <c r="B12">
        <v>14599.049805000001</v>
      </c>
      <c r="C12">
        <v>11</v>
      </c>
    </row>
    <row r="13" spans="1:3" x14ac:dyDescent="0.25">
      <c r="A13" s="2">
        <v>45005</v>
      </c>
      <c r="B13">
        <v>14758.570313</v>
      </c>
      <c r="C13">
        <v>12</v>
      </c>
    </row>
    <row r="14" spans="1:3" x14ac:dyDescent="0.25">
      <c r="A14" s="2">
        <v>45012</v>
      </c>
      <c r="B14">
        <v>15374.910156</v>
      </c>
      <c r="C14">
        <v>13</v>
      </c>
    </row>
    <row r="15" spans="1:3" x14ac:dyDescent="0.25">
      <c r="A15" s="2">
        <v>45019</v>
      </c>
      <c r="B15">
        <v>15379.129883</v>
      </c>
      <c r="C15">
        <v>14</v>
      </c>
    </row>
    <row r="16" spans="1:3" x14ac:dyDescent="0.25">
      <c r="A16" s="2">
        <v>45026</v>
      </c>
      <c r="B16">
        <v>15601.780273</v>
      </c>
      <c r="C16">
        <v>15</v>
      </c>
    </row>
    <row r="17" spans="1:3" x14ac:dyDescent="0.25">
      <c r="A17" s="2">
        <v>45033</v>
      </c>
      <c r="B17">
        <v>15578.929688</v>
      </c>
      <c r="C17">
        <v>16</v>
      </c>
    </row>
    <row r="18" spans="1:3" x14ac:dyDescent="0.25">
      <c r="A18" s="2">
        <v>45040</v>
      </c>
      <c r="B18">
        <v>15545.879883</v>
      </c>
      <c r="C18">
        <v>17</v>
      </c>
    </row>
    <row r="19" spans="1:3" x14ac:dyDescent="0.25">
      <c r="A19" s="2">
        <v>45047</v>
      </c>
      <c r="B19">
        <v>15380.870117</v>
      </c>
      <c r="C19">
        <v>18</v>
      </c>
    </row>
    <row r="20" spans="1:3" x14ac:dyDescent="0.25">
      <c r="A20" s="2">
        <v>45054</v>
      </c>
      <c r="B20">
        <v>15246.360352</v>
      </c>
      <c r="C20">
        <v>19</v>
      </c>
    </row>
    <row r="21" spans="1:3" x14ac:dyDescent="0.25">
      <c r="A21" s="2">
        <v>45061</v>
      </c>
      <c r="B21">
        <v>15324.320313</v>
      </c>
      <c r="C21">
        <v>20</v>
      </c>
    </row>
    <row r="22" spans="1:3" x14ac:dyDescent="0.25">
      <c r="A22" s="2">
        <v>45068</v>
      </c>
      <c r="B22">
        <v>15078.690430000001</v>
      </c>
      <c r="C22">
        <v>21</v>
      </c>
    </row>
    <row r="23" spans="1:3" x14ac:dyDescent="0.25">
      <c r="A23" s="2">
        <v>45075</v>
      </c>
      <c r="B23">
        <v>15345.190430000001</v>
      </c>
      <c r="C23">
        <v>22</v>
      </c>
    </row>
    <row r="24" spans="1:3" x14ac:dyDescent="0.25">
      <c r="A24" s="2">
        <v>45082</v>
      </c>
      <c r="B24">
        <v>15499.910156</v>
      </c>
      <c r="C24">
        <v>23</v>
      </c>
    </row>
    <row r="25" spans="1:3" x14ac:dyDescent="0.25">
      <c r="A25" s="2">
        <v>45089</v>
      </c>
      <c r="B25">
        <v>15795.120117</v>
      </c>
      <c r="C25">
        <v>24</v>
      </c>
    </row>
    <row r="26" spans="1:3" x14ac:dyDescent="0.25">
      <c r="A26" s="2">
        <v>45096</v>
      </c>
      <c r="B26">
        <v>15469.349609000001</v>
      </c>
      <c r="C26">
        <v>25</v>
      </c>
    </row>
    <row r="27" spans="1:3" x14ac:dyDescent="0.25">
      <c r="A27" s="2">
        <v>45103</v>
      </c>
      <c r="B27">
        <v>15875.910156</v>
      </c>
      <c r="C27">
        <v>26</v>
      </c>
    </row>
    <row r="28" spans="1:3" x14ac:dyDescent="0.25">
      <c r="A28" s="2">
        <v>45110</v>
      </c>
      <c r="B28">
        <v>15671.629883</v>
      </c>
      <c r="C28">
        <v>27</v>
      </c>
    </row>
    <row r="29" spans="1:3" x14ac:dyDescent="0.25">
      <c r="A29" s="2">
        <v>45117</v>
      </c>
      <c r="B29">
        <v>16040.230469</v>
      </c>
      <c r="C29">
        <v>28</v>
      </c>
    </row>
    <row r="30" spans="1:3" x14ac:dyDescent="0.25">
      <c r="A30" s="2">
        <v>45124</v>
      </c>
      <c r="B30">
        <v>16289.120117</v>
      </c>
      <c r="C30">
        <v>29</v>
      </c>
    </row>
    <row r="31" spans="1:3" x14ac:dyDescent="0.25">
      <c r="A31" s="2">
        <v>45131</v>
      </c>
      <c r="B31">
        <v>16363.259765999999</v>
      </c>
      <c r="C31">
        <v>30</v>
      </c>
    </row>
    <row r="32" spans="1:3" x14ac:dyDescent="0.25">
      <c r="A32" s="2">
        <v>45138</v>
      </c>
      <c r="B32">
        <v>16071.059569999999</v>
      </c>
      <c r="C32">
        <v>31</v>
      </c>
    </row>
    <row r="33" spans="1:3" x14ac:dyDescent="0.25">
      <c r="A33" s="2">
        <v>45145</v>
      </c>
      <c r="B33">
        <v>16143.379883</v>
      </c>
      <c r="C33">
        <v>32</v>
      </c>
    </row>
    <row r="34" spans="1:3" x14ac:dyDescent="0.25">
      <c r="A34" s="2">
        <v>45152</v>
      </c>
      <c r="B34">
        <v>15750.169921999999</v>
      </c>
      <c r="C34">
        <v>33</v>
      </c>
    </row>
    <row r="35" spans="1:3" x14ac:dyDescent="0.25">
      <c r="A35" s="2">
        <v>45159</v>
      </c>
      <c r="B35">
        <v>15766.910156</v>
      </c>
      <c r="C35">
        <v>34</v>
      </c>
    </row>
    <row r="36" spans="1:3" x14ac:dyDescent="0.25">
      <c r="A36" s="2">
        <v>45166</v>
      </c>
      <c r="B36">
        <v>16091.790039</v>
      </c>
      <c r="C36">
        <v>35</v>
      </c>
    </row>
    <row r="37" spans="1:3" x14ac:dyDescent="0.25">
      <c r="A37" s="2">
        <v>45173</v>
      </c>
      <c r="B37">
        <v>15878.990234000001</v>
      </c>
      <c r="C37">
        <v>36</v>
      </c>
    </row>
    <row r="38" spans="1:3" x14ac:dyDescent="0.25">
      <c r="A38" s="2">
        <v>45180</v>
      </c>
      <c r="B38">
        <v>15973.679688</v>
      </c>
      <c r="C38">
        <v>37</v>
      </c>
    </row>
    <row r="39" spans="1:3" x14ac:dyDescent="0.25">
      <c r="A39" s="2">
        <v>45187</v>
      </c>
      <c r="B39">
        <v>15569.509765999999</v>
      </c>
      <c r="C39">
        <v>38</v>
      </c>
    </row>
    <row r="40" spans="1:3" x14ac:dyDescent="0.25">
      <c r="A40" s="2">
        <v>45194</v>
      </c>
      <c r="B40">
        <v>15398.209961</v>
      </c>
      <c r="C40">
        <v>39</v>
      </c>
    </row>
    <row r="41" spans="1:3" x14ac:dyDescent="0.25">
      <c r="A41" s="2">
        <v>45201</v>
      </c>
      <c r="B41">
        <v>15214.019531</v>
      </c>
      <c r="C41">
        <v>40</v>
      </c>
    </row>
    <row r="42" spans="1:3" x14ac:dyDescent="0.25">
      <c r="A42" s="2">
        <v>45208</v>
      </c>
      <c r="B42">
        <v>15323.700194999999</v>
      </c>
      <c r="C42">
        <v>41</v>
      </c>
    </row>
    <row r="43" spans="1:3" x14ac:dyDescent="0.25">
      <c r="A43" s="2">
        <v>45215</v>
      </c>
      <c r="B43">
        <v>15033.309569999999</v>
      </c>
      <c r="C43">
        <v>42</v>
      </c>
    </row>
    <row r="44" spans="1:3" x14ac:dyDescent="0.25">
      <c r="A44" s="2">
        <v>45222</v>
      </c>
      <c r="B44">
        <v>14675.780273</v>
      </c>
      <c r="C44">
        <v>43</v>
      </c>
    </row>
    <row r="45" spans="1:3" x14ac:dyDescent="0.25">
      <c r="A45" s="2">
        <v>45229</v>
      </c>
      <c r="B45">
        <v>15475.200194999999</v>
      </c>
      <c r="C45">
        <v>44</v>
      </c>
    </row>
    <row r="46" spans="1:3" x14ac:dyDescent="0.25">
      <c r="A46" s="2">
        <v>45236</v>
      </c>
      <c r="B46">
        <v>15388.440430000001</v>
      </c>
      <c r="C46">
        <v>45</v>
      </c>
    </row>
    <row r="47" spans="1:3" x14ac:dyDescent="0.25">
      <c r="A47" s="2">
        <v>45243</v>
      </c>
      <c r="B47">
        <v>15813.459961</v>
      </c>
      <c r="C47">
        <v>46</v>
      </c>
    </row>
    <row r="48" spans="1:3" x14ac:dyDescent="0.25">
      <c r="A48" s="2">
        <v>45250</v>
      </c>
      <c r="B48">
        <v>15983.820313</v>
      </c>
      <c r="C48">
        <v>47</v>
      </c>
    </row>
    <row r="49" spans="1:3" x14ac:dyDescent="0.25">
      <c r="A49" s="2">
        <v>45257</v>
      </c>
      <c r="B49">
        <v>16263.75</v>
      </c>
      <c r="C49">
        <v>48</v>
      </c>
    </row>
    <row r="50" spans="1:3" x14ac:dyDescent="0.25">
      <c r="A50" s="2">
        <v>45264</v>
      </c>
      <c r="B50">
        <v>16207.759765999999</v>
      </c>
      <c r="C50">
        <v>49</v>
      </c>
    </row>
    <row r="51" spans="1:3" x14ac:dyDescent="0.25">
      <c r="A51" s="2">
        <v>45271</v>
      </c>
      <c r="B51">
        <v>16609.839843999998</v>
      </c>
      <c r="C51">
        <v>50</v>
      </c>
    </row>
    <row r="52" spans="1:3" x14ac:dyDescent="0.25">
      <c r="A52" s="2">
        <v>45278</v>
      </c>
      <c r="B52">
        <v>16770.449218999998</v>
      </c>
      <c r="C52">
        <v>51</v>
      </c>
    </row>
    <row r="53" spans="1:3" x14ac:dyDescent="0.25">
      <c r="A53" s="2">
        <v>45285</v>
      </c>
      <c r="B53">
        <v>16852.890625</v>
      </c>
      <c r="C53">
        <v>52</v>
      </c>
    </row>
    <row r="54" spans="1:3" x14ac:dyDescent="0.25">
      <c r="A54" s="2">
        <v>45292</v>
      </c>
      <c r="B54">
        <v>16758.240234000001</v>
      </c>
      <c r="C54">
        <v>53</v>
      </c>
    </row>
    <row r="55" spans="1:3" x14ac:dyDescent="0.25">
      <c r="A55" s="2">
        <v>45299</v>
      </c>
      <c r="B55">
        <v>16799.539063</v>
      </c>
      <c r="C55">
        <v>54</v>
      </c>
    </row>
    <row r="56" spans="1:3" x14ac:dyDescent="0.25">
      <c r="A56" s="2">
        <v>45306</v>
      </c>
      <c r="B56">
        <v>16729.550781000002</v>
      </c>
      <c r="C56">
        <v>55</v>
      </c>
    </row>
    <row r="57" spans="1:3" x14ac:dyDescent="0.25">
      <c r="A57" s="2">
        <v>45313</v>
      </c>
      <c r="B57">
        <v>16949.109375</v>
      </c>
      <c r="C57">
        <v>56</v>
      </c>
    </row>
    <row r="58" spans="1:3" x14ac:dyDescent="0.25">
      <c r="A58" s="2">
        <v>45320</v>
      </c>
      <c r="B58">
        <v>17101.970702999999</v>
      </c>
      <c r="C58">
        <v>57</v>
      </c>
    </row>
    <row r="59" spans="1:3" x14ac:dyDescent="0.25">
      <c r="A59" s="2">
        <v>45327</v>
      </c>
      <c r="B59">
        <v>17275.869140999999</v>
      </c>
      <c r="C59">
        <v>58</v>
      </c>
    </row>
    <row r="60" spans="1:3" x14ac:dyDescent="0.25">
      <c r="A60" s="2">
        <v>45334</v>
      </c>
      <c r="B60">
        <v>17409.300781000002</v>
      </c>
      <c r="C60">
        <v>59</v>
      </c>
    </row>
    <row r="61" spans="1:3" x14ac:dyDescent="0.25">
      <c r="A61" s="2">
        <v>45341</v>
      </c>
      <c r="B61">
        <v>17616.019531000002</v>
      </c>
      <c r="C61">
        <v>60</v>
      </c>
    </row>
    <row r="62" spans="1:3" x14ac:dyDescent="0.25">
      <c r="A62" s="2">
        <v>45348</v>
      </c>
      <c r="B62">
        <v>17728.269531000002</v>
      </c>
      <c r="C62">
        <v>61</v>
      </c>
    </row>
    <row r="63" spans="1:3" x14ac:dyDescent="0.25">
      <c r="A63" s="2">
        <v>45355</v>
      </c>
      <c r="B63">
        <v>17889.619140999999</v>
      </c>
      <c r="C63">
        <v>62</v>
      </c>
    </row>
    <row r="64" spans="1:3" x14ac:dyDescent="0.25">
      <c r="A64" s="2">
        <v>45362</v>
      </c>
      <c r="B64">
        <v>17848.080077999999</v>
      </c>
      <c r="C64">
        <v>63</v>
      </c>
    </row>
    <row r="65" spans="1:3" x14ac:dyDescent="0.25">
      <c r="A65" s="2">
        <v>45369</v>
      </c>
      <c r="B65">
        <v>18112.039063</v>
      </c>
      <c r="C65">
        <v>64</v>
      </c>
    </row>
    <row r="66" spans="1:3" x14ac:dyDescent="0.25">
      <c r="A66" s="2">
        <v>45376</v>
      </c>
      <c r="B66">
        <v>18312.669922000001</v>
      </c>
      <c r="C66">
        <v>65</v>
      </c>
    </row>
    <row r="67" spans="1:3" x14ac:dyDescent="0.25">
      <c r="A67" s="2">
        <v>45383</v>
      </c>
      <c r="B67">
        <v>18122.259765999999</v>
      </c>
      <c r="C67">
        <v>66</v>
      </c>
    </row>
    <row r="68" spans="1:3" x14ac:dyDescent="0.25">
      <c r="A68" s="2">
        <v>45390</v>
      </c>
      <c r="B68">
        <v>17639.039063</v>
      </c>
      <c r="C68">
        <v>67</v>
      </c>
    </row>
    <row r="69" spans="1:3" x14ac:dyDescent="0.25">
      <c r="A69" s="2">
        <v>45397</v>
      </c>
      <c r="B69">
        <v>17458.769531000002</v>
      </c>
      <c r="C69">
        <v>68</v>
      </c>
    </row>
    <row r="70" spans="1:3" x14ac:dyDescent="0.25">
      <c r="A70" s="2">
        <v>45404</v>
      </c>
      <c r="B70">
        <v>17763.269531000002</v>
      </c>
      <c r="C70">
        <v>69</v>
      </c>
    </row>
    <row r="71" spans="1:3" x14ac:dyDescent="0.25">
      <c r="A71" s="2">
        <v>45411</v>
      </c>
      <c r="B71">
        <v>17797.890625</v>
      </c>
      <c r="C71">
        <v>70</v>
      </c>
    </row>
    <row r="72" spans="1:3" x14ac:dyDescent="0.25">
      <c r="A72" s="2">
        <v>45418</v>
      </c>
      <c r="B72">
        <v>18162.050781000002</v>
      </c>
      <c r="C72">
        <v>71</v>
      </c>
    </row>
    <row r="73" spans="1:3" x14ac:dyDescent="0.25">
      <c r="A73" s="2">
        <v>45425</v>
      </c>
      <c r="B73">
        <v>18388.259765999999</v>
      </c>
      <c r="C73">
        <v>72</v>
      </c>
    </row>
    <row r="74" spans="1:3" x14ac:dyDescent="0.25">
      <c r="A74" s="2">
        <v>45432</v>
      </c>
      <c r="B74">
        <v>18110.599609000001</v>
      </c>
      <c r="C74">
        <v>73</v>
      </c>
    </row>
    <row r="75" spans="1:3" x14ac:dyDescent="0.25">
      <c r="A75" s="2">
        <v>45439</v>
      </c>
      <c r="B75">
        <v>18083.689452999999</v>
      </c>
      <c r="C75">
        <v>74</v>
      </c>
    </row>
    <row r="76" spans="1:3" x14ac:dyDescent="0.25">
      <c r="A76" s="2">
        <v>45446</v>
      </c>
      <c r="B76">
        <v>17985.630859000001</v>
      </c>
      <c r="C76">
        <v>75</v>
      </c>
    </row>
    <row r="77" spans="1:3" x14ac:dyDescent="0.25">
      <c r="A77" s="2">
        <v>45453</v>
      </c>
      <c r="B77">
        <v>17817.259765999999</v>
      </c>
      <c r="C77">
        <v>76</v>
      </c>
    </row>
    <row r="78" spans="1:3" x14ac:dyDescent="0.25">
      <c r="A78" s="2">
        <v>45460</v>
      </c>
      <c r="B78">
        <v>17995.689452999999</v>
      </c>
      <c r="C78">
        <v>77</v>
      </c>
    </row>
    <row r="79" spans="1:3" x14ac:dyDescent="0.25">
      <c r="A79" s="2">
        <v>45467</v>
      </c>
      <c r="B79">
        <v>18026.5</v>
      </c>
      <c r="C79">
        <v>78</v>
      </c>
    </row>
    <row r="80" spans="1:3" x14ac:dyDescent="0.25">
      <c r="A80" s="2">
        <v>45474</v>
      </c>
      <c r="B80">
        <v>18098.900390999999</v>
      </c>
      <c r="C80">
        <v>79</v>
      </c>
    </row>
    <row r="81" spans="1:3" x14ac:dyDescent="0.25">
      <c r="A81" s="2">
        <v>45481</v>
      </c>
      <c r="B81">
        <v>18505.919922000001</v>
      </c>
      <c r="C81">
        <v>80</v>
      </c>
    </row>
    <row r="82" spans="1:3" x14ac:dyDescent="0.25">
      <c r="A82" s="2">
        <v>45488</v>
      </c>
      <c r="B82">
        <v>18406.050781000002</v>
      </c>
      <c r="C82">
        <v>81</v>
      </c>
    </row>
    <row r="83" spans="1:3" x14ac:dyDescent="0.25">
      <c r="A83" s="2">
        <v>45495</v>
      </c>
      <c r="B83">
        <v>18564.480468999998</v>
      </c>
      <c r="C83">
        <v>82</v>
      </c>
    </row>
    <row r="84" spans="1:3" x14ac:dyDescent="0.25">
      <c r="A84" s="2">
        <v>45502</v>
      </c>
      <c r="B84">
        <v>18162.259765999999</v>
      </c>
      <c r="C84">
        <v>83</v>
      </c>
    </row>
    <row r="85" spans="1:3" x14ac:dyDescent="0.25">
      <c r="A85" s="2">
        <v>45509</v>
      </c>
      <c r="B85">
        <v>18267.150390999999</v>
      </c>
      <c r="C85">
        <v>84</v>
      </c>
    </row>
    <row r="86" spans="1:3" x14ac:dyDescent="0.25">
      <c r="A86" s="2">
        <v>45516</v>
      </c>
      <c r="B86">
        <v>18753.769531000002</v>
      </c>
      <c r="C86">
        <v>85</v>
      </c>
    </row>
    <row r="87" spans="1:3" x14ac:dyDescent="0.25">
      <c r="A87" s="2">
        <v>45523</v>
      </c>
      <c r="B87">
        <v>19093.480468999998</v>
      </c>
      <c r="C87">
        <v>86</v>
      </c>
    </row>
    <row r="88" spans="1:3" x14ac:dyDescent="0.25">
      <c r="A88" s="2">
        <v>45530</v>
      </c>
      <c r="B88">
        <v>19292.230468999998</v>
      </c>
      <c r="C88">
        <v>87</v>
      </c>
    </row>
    <row r="89" spans="1:3" x14ac:dyDescent="0.25">
      <c r="A89" s="2">
        <v>45537</v>
      </c>
      <c r="B89">
        <v>19017.419922000001</v>
      </c>
      <c r="C89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K17" sqref="K17"/>
    </sheetView>
  </sheetViews>
  <sheetFormatPr defaultRowHeight="15" x14ac:dyDescent="0.25"/>
  <cols>
    <col min="2" max="2" width="19.57031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19</v>
      </c>
      <c r="B2">
        <v>88</v>
      </c>
      <c r="C2">
        <v>88</v>
      </c>
      <c r="D2">
        <v>88</v>
      </c>
      <c r="E2">
        <v>88</v>
      </c>
      <c r="F2">
        <v>88</v>
      </c>
      <c r="G2">
        <v>88</v>
      </c>
      <c r="H2">
        <v>88</v>
      </c>
      <c r="I2">
        <v>88</v>
      </c>
      <c r="J2">
        <v>88</v>
      </c>
      <c r="K2">
        <v>88</v>
      </c>
      <c r="L2">
        <v>88</v>
      </c>
      <c r="M2">
        <v>88</v>
      </c>
      <c r="N2">
        <v>88</v>
      </c>
    </row>
    <row r="3" spans="1:14" x14ac:dyDescent="0.25">
      <c r="A3" s="1" t="s">
        <v>20</v>
      </c>
      <c r="I3">
        <v>21</v>
      </c>
      <c r="J3">
        <v>2</v>
      </c>
      <c r="K3">
        <v>1</v>
      </c>
      <c r="L3">
        <v>1</v>
      </c>
      <c r="M3">
        <v>1</v>
      </c>
      <c r="N3">
        <v>1</v>
      </c>
    </row>
    <row r="4" spans="1:14" x14ac:dyDescent="0.25">
      <c r="A4" s="1" t="s">
        <v>21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</row>
    <row r="5" spans="1:14" x14ac:dyDescent="0.25">
      <c r="A5" s="1" t="s">
        <v>22</v>
      </c>
      <c r="I5">
        <v>5</v>
      </c>
      <c r="J5">
        <v>52</v>
      </c>
      <c r="K5">
        <v>88</v>
      </c>
      <c r="L5">
        <v>88</v>
      </c>
      <c r="M5">
        <v>88</v>
      </c>
      <c r="N5">
        <v>88</v>
      </c>
    </row>
    <row r="6" spans="1:14" x14ac:dyDescent="0.25">
      <c r="A6" s="1" t="s">
        <v>23</v>
      </c>
      <c r="B6" s="2">
        <v>45232.5</v>
      </c>
      <c r="C6">
        <v>16564.912031738641</v>
      </c>
      <c r="D6">
        <v>16773.222445511361</v>
      </c>
      <c r="E6">
        <v>16375.013860522729</v>
      </c>
      <c r="F6">
        <v>16608.470103920448</v>
      </c>
      <c r="G6">
        <v>16608.470103920448</v>
      </c>
      <c r="H6">
        <v>18900943863.63636</v>
      </c>
    </row>
    <row r="7" spans="1:14" x14ac:dyDescent="0.25">
      <c r="A7" s="1" t="s">
        <v>24</v>
      </c>
      <c r="B7" s="2">
        <v>44928</v>
      </c>
      <c r="C7">
        <v>14599.049805000001</v>
      </c>
      <c r="D7">
        <v>15044.650390999999</v>
      </c>
      <c r="E7">
        <v>14471.080078000001</v>
      </c>
      <c r="F7">
        <v>14599.049805000001</v>
      </c>
      <c r="G7">
        <v>14599.049805000001</v>
      </c>
      <c r="H7">
        <v>3866350000</v>
      </c>
    </row>
    <row r="8" spans="1:14" x14ac:dyDescent="0.25">
      <c r="A8" s="1" t="s">
        <v>25</v>
      </c>
      <c r="B8" s="2">
        <v>45080.25</v>
      </c>
      <c r="C8">
        <v>15544.34497075</v>
      </c>
      <c r="D8">
        <v>15762.667724999999</v>
      </c>
      <c r="E8">
        <v>15337.415039</v>
      </c>
      <c r="F8">
        <v>15563.602295250001</v>
      </c>
      <c r="G8">
        <v>15563.602295250001</v>
      </c>
      <c r="H8">
        <v>17551152500</v>
      </c>
    </row>
    <row r="9" spans="1:14" x14ac:dyDescent="0.25">
      <c r="A9" s="1" t="s">
        <v>26</v>
      </c>
      <c r="B9" s="2">
        <v>45232.5</v>
      </c>
      <c r="C9">
        <v>16081.4248045</v>
      </c>
      <c r="D9">
        <v>16272.314941500001</v>
      </c>
      <c r="E9">
        <v>15937.3549805</v>
      </c>
      <c r="F9">
        <v>16117.584961</v>
      </c>
      <c r="G9">
        <v>16117.584961</v>
      </c>
      <c r="H9">
        <v>18998005000</v>
      </c>
    </row>
    <row r="10" spans="1:14" x14ac:dyDescent="0.25">
      <c r="A10" s="1" t="s">
        <v>27</v>
      </c>
      <c r="B10" s="2">
        <v>45384.75</v>
      </c>
      <c r="C10">
        <v>17802.732910250001</v>
      </c>
      <c r="D10">
        <v>18053.169433499999</v>
      </c>
      <c r="E10">
        <v>17598.530761499998</v>
      </c>
      <c r="F10">
        <v>17824.964843999998</v>
      </c>
      <c r="G10">
        <v>17824.964843999998</v>
      </c>
      <c r="H10">
        <v>20690152500</v>
      </c>
    </row>
    <row r="11" spans="1:14" x14ac:dyDescent="0.25">
      <c r="A11" s="1" t="s">
        <v>28</v>
      </c>
      <c r="B11" s="2">
        <v>45537</v>
      </c>
      <c r="C11">
        <v>19292.230468999998</v>
      </c>
      <c r="D11">
        <v>19298.029297000001</v>
      </c>
      <c r="E11">
        <v>18985.210938</v>
      </c>
      <c r="F11">
        <v>19292.230468999998</v>
      </c>
      <c r="G11">
        <v>19292.230468999998</v>
      </c>
      <c r="H11">
        <v>33867970000</v>
      </c>
    </row>
    <row r="12" spans="1:14" x14ac:dyDescent="0.25">
      <c r="A12" s="1" t="s">
        <v>29</v>
      </c>
      <c r="C12">
        <v>1225.951533458421</v>
      </c>
      <c r="D12">
        <v>1215.226623939604</v>
      </c>
      <c r="E12">
        <v>1237.860798405186</v>
      </c>
      <c r="F12">
        <v>1244.2929120029589</v>
      </c>
      <c r="G12">
        <v>1244.2929120029589</v>
      </c>
      <c r="H12">
        <v>3534360910.7727938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3D94-C9AD-49C0-93E5-8E04D32CEE75}">
  <dimension ref="A1:I18"/>
  <sheetViews>
    <sheetView workbookViewId="0">
      <selection activeCell="E18" sqref="E18"/>
    </sheetView>
  </sheetViews>
  <sheetFormatPr defaultRowHeight="15" x14ac:dyDescent="0.25"/>
  <cols>
    <col min="1" max="1" width="26" customWidth="1"/>
    <col min="2" max="2" width="24.140625" customWidth="1"/>
    <col min="3" max="3" width="18" customWidth="1"/>
    <col min="4" max="4" width="16.85546875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42</v>
      </c>
    </row>
    <row r="2" spans="1:9" ht="15.75" thickBot="1" x14ac:dyDescent="0.3"/>
    <row r="3" spans="1:9" x14ac:dyDescent="0.25">
      <c r="A3" s="11" t="s">
        <v>43</v>
      </c>
      <c r="B3" s="11"/>
    </row>
    <row r="4" spans="1:9" x14ac:dyDescent="0.25">
      <c r="A4" t="s">
        <v>44</v>
      </c>
      <c r="B4">
        <v>0.88379395822482198</v>
      </c>
    </row>
    <row r="5" spans="1:9" x14ac:dyDescent="0.25">
      <c r="A5" t="s">
        <v>45</v>
      </c>
      <c r="B5">
        <v>0.78109176059469831</v>
      </c>
    </row>
    <row r="6" spans="1:9" x14ac:dyDescent="0.25">
      <c r="A6" t="s">
        <v>46</v>
      </c>
      <c r="B6">
        <v>0.77854631595045054</v>
      </c>
    </row>
    <row r="7" spans="1:9" x14ac:dyDescent="0.25">
      <c r="A7" t="s">
        <v>47</v>
      </c>
      <c r="B7">
        <v>585.55013031127487</v>
      </c>
    </row>
    <row r="8" spans="1:9" ht="15.75" thickBot="1" x14ac:dyDescent="0.3">
      <c r="A8" s="9" t="s">
        <v>48</v>
      </c>
      <c r="B8" s="9">
        <v>88</v>
      </c>
    </row>
    <row r="10" spans="1:9" ht="15.75" thickBot="1" x14ac:dyDescent="0.3">
      <c r="A10" t="s">
        <v>49</v>
      </c>
    </row>
    <row r="11" spans="1:9" x14ac:dyDescent="0.25">
      <c r="A11" s="10"/>
      <c r="B11" s="10" t="s">
        <v>54</v>
      </c>
      <c r="C11" s="10" t="s">
        <v>55</v>
      </c>
      <c r="D11" s="10" t="s">
        <v>56</v>
      </c>
      <c r="E11" s="10" t="s">
        <v>57</v>
      </c>
      <c r="F11" s="10" t="s">
        <v>58</v>
      </c>
    </row>
    <row r="12" spans="1:9" x14ac:dyDescent="0.25">
      <c r="A12" t="s">
        <v>50</v>
      </c>
      <c r="B12">
        <v>1</v>
      </c>
      <c r="C12">
        <v>105212311.8856405</v>
      </c>
      <c r="D12">
        <v>105212311.8856405</v>
      </c>
      <c r="E12">
        <v>306.85867098302191</v>
      </c>
      <c r="F12">
        <v>4.1397626046054091E-30</v>
      </c>
    </row>
    <row r="13" spans="1:9" x14ac:dyDescent="0.25">
      <c r="A13" t="s">
        <v>51</v>
      </c>
      <c r="B13">
        <v>86</v>
      </c>
      <c r="C13">
        <v>29486730.139249384</v>
      </c>
      <c r="D13">
        <v>342868.95510755101</v>
      </c>
    </row>
    <row r="14" spans="1:9" ht="15.75" thickBot="1" x14ac:dyDescent="0.3">
      <c r="A14" s="9" t="s">
        <v>52</v>
      </c>
      <c r="B14" s="9">
        <v>87</v>
      </c>
      <c r="C14" s="9">
        <v>134699042.02488989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59</v>
      </c>
      <c r="C16" s="10" t="s">
        <v>47</v>
      </c>
      <c r="D16" s="10" t="s">
        <v>60</v>
      </c>
      <c r="E16" s="10" t="s">
        <v>61</v>
      </c>
      <c r="F16" s="10" t="s">
        <v>62</v>
      </c>
      <c r="G16" s="10" t="s">
        <v>63</v>
      </c>
      <c r="H16" s="10" t="s">
        <v>64</v>
      </c>
      <c r="I16" s="10" t="s">
        <v>65</v>
      </c>
    </row>
    <row r="17" spans="1:9" x14ac:dyDescent="0.25">
      <c r="A17" t="s">
        <v>53</v>
      </c>
      <c r="B17">
        <v>14692.94454950549</v>
      </c>
      <c r="C17">
        <v>125.91131236929895</v>
      </c>
      <c r="D17">
        <v>116.69280760422032</v>
      </c>
      <c r="E17">
        <v>1.7172613821822805E-96</v>
      </c>
      <c r="F17">
        <v>14442.641144694115</v>
      </c>
      <c r="G17">
        <v>14943.247954316865</v>
      </c>
      <c r="H17">
        <v>14442.641144694115</v>
      </c>
      <c r="I17">
        <v>14943.247954316865</v>
      </c>
    </row>
    <row r="18" spans="1:9" ht="15.75" thickBot="1" x14ac:dyDescent="0.3">
      <c r="A18" s="9" t="s">
        <v>66</v>
      </c>
      <c r="B18" s="9">
        <v>43.045518076740869</v>
      </c>
      <c r="C18" s="9">
        <v>2.4573031607956022</v>
      </c>
      <c r="D18" s="9">
        <v>17.51738196714971</v>
      </c>
      <c r="E18" s="9">
        <v>4.1397626046054091E-30</v>
      </c>
      <c r="F18" s="9">
        <v>38.160561068296033</v>
      </c>
      <c r="G18" s="9">
        <v>47.930475085185705</v>
      </c>
      <c r="H18" s="9">
        <v>38.160561068296033</v>
      </c>
      <c r="I18" s="9">
        <v>47.930475085185705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FE9B2-7C70-4522-B53F-5F14A607E913}">
  <dimension ref="A1:L89"/>
  <sheetViews>
    <sheetView zoomScale="85" zoomScaleNormal="85" workbookViewId="0">
      <pane ySplit="1" topLeftCell="A2" activePane="bottomLeft" state="frozen"/>
      <selection pane="bottomLeft" activeCell="L46" sqref="L46"/>
    </sheetView>
  </sheetViews>
  <sheetFormatPr defaultRowHeight="15" x14ac:dyDescent="0.25"/>
  <cols>
    <col min="1" max="1" width="30.42578125" customWidth="1"/>
    <col min="2" max="2" width="10.85546875" customWidth="1"/>
    <col min="3" max="5" width="16.85546875" customWidth="1"/>
    <col min="6" max="6" width="17.140625" customWidth="1"/>
    <col min="7" max="7" width="12.85546875" customWidth="1"/>
    <col min="8" max="8" width="22.42578125" customWidth="1"/>
    <col min="9" max="9" width="15.5703125" customWidth="1"/>
    <col min="10" max="10" width="16.7109375" customWidth="1"/>
    <col min="11" max="11" width="18.85546875" customWidth="1"/>
  </cols>
  <sheetData>
    <row r="1" spans="1:12" ht="15.75" x14ac:dyDescent="0.25">
      <c r="A1" s="3" t="s">
        <v>40</v>
      </c>
      <c r="B1" s="3" t="s">
        <v>30</v>
      </c>
      <c r="C1" s="3" t="s">
        <v>15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4" t="s">
        <v>39</v>
      </c>
    </row>
    <row r="2" spans="1:12" x14ac:dyDescent="0.25">
      <c r="A2" s="2">
        <v>44928</v>
      </c>
      <c r="B2" s="5">
        <v>1</v>
      </c>
      <c r="C2">
        <v>15539.740234000001</v>
      </c>
    </row>
    <row r="3" spans="1:12" x14ac:dyDescent="0.25">
      <c r="A3" s="2">
        <v>44935</v>
      </c>
      <c r="B3" s="5">
        <v>2</v>
      </c>
      <c r="C3">
        <v>15918.370117</v>
      </c>
    </row>
    <row r="4" spans="1:12" x14ac:dyDescent="0.25">
      <c r="A4" s="2">
        <v>44942</v>
      </c>
      <c r="B4" s="5">
        <v>3</v>
      </c>
      <c r="C4">
        <v>15777.549805000001</v>
      </c>
    </row>
    <row r="5" spans="1:12" x14ac:dyDescent="0.25">
      <c r="A5" s="2">
        <v>44949</v>
      </c>
      <c r="B5" s="5">
        <v>4</v>
      </c>
      <c r="C5">
        <v>15962.580078000001</v>
      </c>
      <c r="D5" s="6">
        <f>AVERAGE(C2:C5)</f>
        <v>15799.560058500001</v>
      </c>
    </row>
    <row r="6" spans="1:12" x14ac:dyDescent="0.25">
      <c r="A6" s="2">
        <v>44956</v>
      </c>
      <c r="B6" s="5">
        <v>5</v>
      </c>
      <c r="C6">
        <v>15999.400390999999</v>
      </c>
      <c r="D6" s="6">
        <f t="shared" ref="D6:D69" si="0">AVERAGE(C3:C6)</f>
        <v>15914.475097750001</v>
      </c>
      <c r="E6" s="6">
        <f>D5</f>
        <v>15799.560058500001</v>
      </c>
      <c r="F6" s="6">
        <f>E6-C6</f>
        <v>-199.84033249999811</v>
      </c>
      <c r="G6" s="6">
        <f>ABS(F6)</f>
        <v>199.84033249999811</v>
      </c>
      <c r="H6" s="7">
        <f>+SUMSQ($F$6:F6)/(B6-4)</f>
        <v>39936.158493709801</v>
      </c>
      <c r="I6" s="7">
        <f>+SUM($G$6:G6)/(B6-4)</f>
        <v>199.84033249999811</v>
      </c>
      <c r="J6" s="13">
        <f>(G6/C6)*100</f>
        <v>1.2490488869346161</v>
      </c>
      <c r="K6" s="7">
        <f>+AVERAGE($J$6:J6)</f>
        <v>1.2490488869346161</v>
      </c>
      <c r="L6" s="7">
        <f>SUM(F6)/I6</f>
        <v>-1</v>
      </c>
    </row>
    <row r="7" spans="1:12" x14ac:dyDescent="0.25">
      <c r="A7" s="2">
        <v>44963</v>
      </c>
      <c r="B7" s="5">
        <v>6</v>
      </c>
      <c r="C7">
        <v>15910.690430000001</v>
      </c>
      <c r="D7" s="6">
        <f t="shared" si="0"/>
        <v>15912.555176000002</v>
      </c>
      <c r="E7" s="6">
        <f t="shared" ref="E7:E26" si="1">D6</f>
        <v>15914.475097750001</v>
      </c>
      <c r="F7" s="6">
        <f t="shared" ref="F7:F70" si="2">E7-C7</f>
        <v>3.7846677500001533</v>
      </c>
      <c r="G7" s="6">
        <f t="shared" ref="G7:G70" si="3">ABS(F7)</f>
        <v>3.7846677500001533</v>
      </c>
      <c r="H7" s="7">
        <f>+SUMSQ($F$6:F7)/(B7-4)</f>
        <v>19975.241101843847</v>
      </c>
      <c r="I7" s="7">
        <f>+SUM($G$6:G7)/(B7-4)</f>
        <v>101.81250012499913</v>
      </c>
      <c r="J7" s="13">
        <f t="shared" ref="J7:J70" si="4">(G7/C7)*100</f>
        <v>2.3786948571785854E-2</v>
      </c>
      <c r="K7" s="7">
        <f>+AVERAGE($J$6:J7)</f>
        <v>0.636417917753201</v>
      </c>
      <c r="L7" s="7">
        <f t="shared" ref="L7:L70" si="5">SUM(F7)/I7</f>
        <v>3.7172918309181791E-2</v>
      </c>
    </row>
    <row r="8" spans="1:12" x14ac:dyDescent="0.25">
      <c r="A8" s="2">
        <v>44970</v>
      </c>
      <c r="B8" s="5">
        <v>7</v>
      </c>
      <c r="C8">
        <v>15840.160156</v>
      </c>
      <c r="D8" s="6">
        <f t="shared" si="0"/>
        <v>15928.207763750001</v>
      </c>
      <c r="E8" s="6">
        <f t="shared" si="1"/>
        <v>15912.555176000002</v>
      </c>
      <c r="F8" s="6">
        <f t="shared" si="2"/>
        <v>72.39502000000175</v>
      </c>
      <c r="G8" s="6">
        <f t="shared" si="3"/>
        <v>72.39502000000175</v>
      </c>
      <c r="H8" s="7">
        <f>+SUMSQ($F$6:F8)/(B8-4)</f>
        <v>15063.84037482945</v>
      </c>
      <c r="I8" s="7">
        <f>+SUM($G$6:G8)/(B8-4)</f>
        <v>92.006673416666672</v>
      </c>
      <c r="J8" s="13">
        <f t="shared" si="4"/>
        <v>0.45703464666409743</v>
      </c>
      <c r="K8" s="7">
        <f>+AVERAGE($J$6:J8)</f>
        <v>0.57662349405683322</v>
      </c>
      <c r="L8" s="7">
        <f t="shared" si="5"/>
        <v>0.78684531579736106</v>
      </c>
    </row>
    <row r="9" spans="1:12" x14ac:dyDescent="0.25">
      <c r="A9" s="2">
        <v>44977</v>
      </c>
      <c r="B9" s="5">
        <v>8</v>
      </c>
      <c r="C9">
        <v>15464.459961</v>
      </c>
      <c r="D9" s="6">
        <f t="shared" si="0"/>
        <v>15803.677734499999</v>
      </c>
      <c r="E9" s="6">
        <f t="shared" si="1"/>
        <v>15928.207763750001</v>
      </c>
      <c r="F9" s="6">
        <f t="shared" si="2"/>
        <v>463.74780275000012</v>
      </c>
      <c r="G9" s="6">
        <f t="shared" si="3"/>
        <v>463.74780275000012</v>
      </c>
      <c r="H9" s="7">
        <f>+SUMSQ($F$6:F9)/(B9-4)</f>
        <v>65063.386419985341</v>
      </c>
      <c r="I9" s="7">
        <f>+SUM($G$6:G9)/(B9-4)</f>
        <v>184.94195575000003</v>
      </c>
      <c r="J9" s="13">
        <f t="shared" si="4"/>
        <v>2.9987972675381553</v>
      </c>
      <c r="K9" s="7">
        <f>+AVERAGE($J$6:J9)</f>
        <v>1.1821669374271637</v>
      </c>
      <c r="L9" s="7">
        <f t="shared" si="5"/>
        <v>2.5075316245540464</v>
      </c>
    </row>
    <row r="10" spans="1:12" x14ac:dyDescent="0.25">
      <c r="A10" s="2">
        <v>44984</v>
      </c>
      <c r="B10" s="5">
        <v>9</v>
      </c>
      <c r="C10">
        <v>15721.059569999999</v>
      </c>
      <c r="D10" s="6">
        <f t="shared" si="0"/>
        <v>15734.09252925</v>
      </c>
      <c r="E10" s="6">
        <f t="shared" si="1"/>
        <v>15803.677734499999</v>
      </c>
      <c r="F10" s="6">
        <f t="shared" si="2"/>
        <v>82.618164499999693</v>
      </c>
      <c r="G10" s="6">
        <f t="shared" si="3"/>
        <v>82.618164499999693</v>
      </c>
      <c r="H10" s="7">
        <f>+SUMSQ($F$6:F10)/(B10-4)</f>
        <v>53415.861357058071</v>
      </c>
      <c r="I10" s="7">
        <f>+SUM($G$6:G10)/(B10-4)</f>
        <v>164.47719749999996</v>
      </c>
      <c r="J10" s="13">
        <f t="shared" si="4"/>
        <v>0.52552542105786126</v>
      </c>
      <c r="K10" s="7">
        <f>+AVERAGE($J$6:J10)</f>
        <v>1.0508386341533034</v>
      </c>
      <c r="L10" s="7">
        <f t="shared" si="5"/>
        <v>0.50230771046545653</v>
      </c>
    </row>
    <row r="11" spans="1:12" x14ac:dyDescent="0.25">
      <c r="A11" s="2">
        <v>44991</v>
      </c>
      <c r="B11" s="5">
        <v>10</v>
      </c>
      <c r="C11">
        <v>14894.179688</v>
      </c>
      <c r="D11" s="6">
        <f t="shared" si="0"/>
        <v>15479.96484375</v>
      </c>
      <c r="E11" s="6">
        <f t="shared" si="1"/>
        <v>15734.09252925</v>
      </c>
      <c r="F11" s="6">
        <f t="shared" si="2"/>
        <v>839.91284124999947</v>
      </c>
      <c r="G11" s="6">
        <f t="shared" si="3"/>
        <v>839.91284124999947</v>
      </c>
      <c r="H11" s="7">
        <f>+SUMSQ($F$6:F11)/(B11-4)</f>
        <v>162088.8146136562</v>
      </c>
      <c r="I11" s="7">
        <f>+SUM($G$6:G11)/(B11-4)</f>
        <v>277.04980479166653</v>
      </c>
      <c r="J11" s="13">
        <f t="shared" si="4"/>
        <v>5.6392017475571592</v>
      </c>
      <c r="K11" s="7">
        <f>+AVERAGE($J$6:J11)</f>
        <v>1.8155658197206126</v>
      </c>
      <c r="L11" s="7">
        <f t="shared" si="5"/>
        <v>3.0316312328088073</v>
      </c>
    </row>
    <row r="12" spans="1:12" x14ac:dyDescent="0.25">
      <c r="A12" s="2">
        <v>44998</v>
      </c>
      <c r="B12" s="5">
        <v>11</v>
      </c>
      <c r="C12">
        <v>14599.049805000001</v>
      </c>
      <c r="D12" s="6">
        <f t="shared" si="0"/>
        <v>15169.687256000001</v>
      </c>
      <c r="E12" s="6">
        <f t="shared" si="1"/>
        <v>15479.96484375</v>
      </c>
      <c r="F12" s="6">
        <f t="shared" si="2"/>
        <v>880.91503874999944</v>
      </c>
      <c r="G12" s="6">
        <f t="shared" si="3"/>
        <v>880.91503874999944</v>
      </c>
      <c r="H12" s="7">
        <f>+SUMSQ($F$6:F12)/(B12-4)</f>
        <v>249792.02759683575</v>
      </c>
      <c r="I12" s="7">
        <f>+SUM($G$6:G12)/(B12-4)</f>
        <v>363.31626678571411</v>
      </c>
      <c r="J12" s="13">
        <f t="shared" si="4"/>
        <v>6.0340573565842384</v>
      </c>
      <c r="K12" s="7">
        <f>+AVERAGE($J$6:J12)</f>
        <v>2.4182074678439878</v>
      </c>
      <c r="L12" s="7">
        <f t="shared" si="5"/>
        <v>2.4246506949537934</v>
      </c>
    </row>
    <row r="13" spans="1:12" x14ac:dyDescent="0.25">
      <c r="A13" s="2">
        <v>45005</v>
      </c>
      <c r="B13" s="5">
        <v>12</v>
      </c>
      <c r="C13">
        <v>14758.570313</v>
      </c>
      <c r="D13" s="6">
        <f t="shared" si="0"/>
        <v>14993.214844000002</v>
      </c>
      <c r="E13" s="6">
        <f t="shared" si="1"/>
        <v>15169.687256000001</v>
      </c>
      <c r="F13" s="6">
        <f t="shared" si="2"/>
        <v>411.1169430000009</v>
      </c>
      <c r="G13" s="6">
        <f t="shared" si="3"/>
        <v>411.1169430000009</v>
      </c>
      <c r="H13" s="7">
        <f>+SUMSQ($F$6:F13)/(B13-4)</f>
        <v>239695.16674993953</v>
      </c>
      <c r="I13" s="7">
        <f>+SUM($G$6:G13)/(B13-4)</f>
        <v>369.29135131249996</v>
      </c>
      <c r="J13" s="13">
        <f t="shared" si="4"/>
        <v>2.7856149632452607</v>
      </c>
      <c r="K13" s="7">
        <f>+AVERAGE($J$6:J13)</f>
        <v>2.464133404769147</v>
      </c>
      <c r="L13" s="7">
        <f t="shared" si="5"/>
        <v>1.1132590610065696</v>
      </c>
    </row>
    <row r="14" spans="1:12" x14ac:dyDescent="0.25">
      <c r="A14" s="2">
        <v>45012</v>
      </c>
      <c r="B14" s="5">
        <v>13</v>
      </c>
      <c r="C14">
        <v>15374.910156</v>
      </c>
      <c r="D14" s="6">
        <f t="shared" si="0"/>
        <v>14906.677490499998</v>
      </c>
      <c r="E14" s="6">
        <f t="shared" si="1"/>
        <v>14993.214844000002</v>
      </c>
      <c r="F14" s="6">
        <f t="shared" si="2"/>
        <v>-381.69531199999801</v>
      </c>
      <c r="G14" s="6">
        <f t="shared" si="3"/>
        <v>381.69531199999801</v>
      </c>
      <c r="H14" s="7">
        <f>+SUMSQ($F$6:F14)/(B14-4)</f>
        <v>229250.29391136579</v>
      </c>
      <c r="I14" s="7">
        <f>+SUM($G$6:G14)/(B14-4)</f>
        <v>370.66956916666641</v>
      </c>
      <c r="J14" s="13">
        <f t="shared" si="4"/>
        <v>2.4825856419788113</v>
      </c>
      <c r="K14" s="7">
        <f>+AVERAGE($J$6:J14)</f>
        <v>2.4661836533479988</v>
      </c>
      <c r="L14" s="7">
        <f t="shared" si="5"/>
        <v>-1.0297454761612062</v>
      </c>
    </row>
    <row r="15" spans="1:12" x14ac:dyDescent="0.25">
      <c r="A15" s="2">
        <v>45019</v>
      </c>
      <c r="B15" s="5">
        <v>14</v>
      </c>
      <c r="C15">
        <v>15379.129883</v>
      </c>
      <c r="D15" s="6">
        <f t="shared" si="0"/>
        <v>15027.91503925</v>
      </c>
      <c r="E15" s="6">
        <f t="shared" si="1"/>
        <v>14906.677490499998</v>
      </c>
      <c r="F15" s="6">
        <f t="shared" si="2"/>
        <v>-472.45239250000122</v>
      </c>
      <c r="G15" s="6">
        <f t="shared" si="3"/>
        <v>472.45239250000122</v>
      </c>
      <c r="H15" s="7">
        <f>+SUMSQ($F$6:F15)/(B15-4)</f>
        <v>228646.39083812674</v>
      </c>
      <c r="I15" s="7">
        <f>+SUM($G$6:G15)/(B15-4)</f>
        <v>380.84785149999988</v>
      </c>
      <c r="J15" s="13">
        <f t="shared" si="4"/>
        <v>3.072035909016201</v>
      </c>
      <c r="K15" s="7">
        <f>+AVERAGE($J$6:J15)</f>
        <v>2.5267688789148188</v>
      </c>
      <c r="L15" s="7">
        <f t="shared" si="5"/>
        <v>-1.2405279185354716</v>
      </c>
    </row>
    <row r="16" spans="1:12" x14ac:dyDescent="0.25">
      <c r="A16" s="2">
        <v>45026</v>
      </c>
      <c r="B16" s="5">
        <v>15</v>
      </c>
      <c r="C16">
        <v>15601.780273</v>
      </c>
      <c r="D16" s="6">
        <f t="shared" si="0"/>
        <v>15278.59765625</v>
      </c>
      <c r="E16" s="6">
        <f t="shared" si="1"/>
        <v>15027.91503925</v>
      </c>
      <c r="F16" s="6">
        <f t="shared" si="2"/>
        <v>-573.8652337500007</v>
      </c>
      <c r="G16" s="6">
        <f t="shared" si="3"/>
        <v>573.8652337500007</v>
      </c>
      <c r="H16" s="7">
        <f>+SUMSQ($F$6:F16)/(B16-4)</f>
        <v>237798.65589892821</v>
      </c>
      <c r="I16" s="7">
        <f>+SUM($G$6:G16)/(B16-4)</f>
        <v>398.39488624999996</v>
      </c>
      <c r="J16" s="13">
        <f t="shared" si="4"/>
        <v>3.6782035364458738</v>
      </c>
      <c r="K16" s="7">
        <f>+AVERAGE($J$6:J16)</f>
        <v>2.6314447568721877</v>
      </c>
      <c r="L16" s="7">
        <f t="shared" si="5"/>
        <v>-1.4404432726324954</v>
      </c>
    </row>
    <row r="17" spans="1:12" x14ac:dyDescent="0.25">
      <c r="A17" s="2">
        <v>45033</v>
      </c>
      <c r="B17" s="5">
        <v>16</v>
      </c>
      <c r="C17">
        <v>15578.929688</v>
      </c>
      <c r="D17" s="6">
        <f t="shared" si="0"/>
        <v>15483.6875</v>
      </c>
      <c r="E17" s="6">
        <f t="shared" si="1"/>
        <v>15278.59765625</v>
      </c>
      <c r="F17" s="6">
        <f t="shared" si="2"/>
        <v>-300.33203175000017</v>
      </c>
      <c r="G17" s="6">
        <f t="shared" si="3"/>
        <v>300.33203175000017</v>
      </c>
      <c r="H17" s="7">
        <f>+SUMSQ($F$6:F17)/(B17-4)</f>
        <v>225498.71201527445</v>
      </c>
      <c r="I17" s="7">
        <f>+SUM($G$6:G17)/(B17-4)</f>
        <v>390.22298170833329</v>
      </c>
      <c r="J17" s="13">
        <f t="shared" si="4"/>
        <v>1.9278091484124051</v>
      </c>
      <c r="K17" s="7">
        <f>+AVERAGE($J$6:J17)</f>
        <v>2.5728084561672055</v>
      </c>
      <c r="L17" s="7">
        <f t="shared" si="5"/>
        <v>-0.7696420913888643</v>
      </c>
    </row>
    <row r="18" spans="1:12" x14ac:dyDescent="0.25">
      <c r="A18" s="2">
        <v>45040</v>
      </c>
      <c r="B18" s="5">
        <v>17</v>
      </c>
      <c r="C18">
        <v>15545.879883</v>
      </c>
      <c r="D18" s="6">
        <f t="shared" si="0"/>
        <v>15526.429931750001</v>
      </c>
      <c r="E18" s="6">
        <f t="shared" si="1"/>
        <v>15483.6875</v>
      </c>
      <c r="F18" s="6">
        <f t="shared" si="2"/>
        <v>-62.192382999999609</v>
      </c>
      <c r="G18" s="6">
        <f t="shared" si="3"/>
        <v>62.192382999999609</v>
      </c>
      <c r="H18" s="7">
        <f>+SUMSQ($F$6:F18)/(B18-4)</f>
        <v>208450.187437424</v>
      </c>
      <c r="I18" s="7">
        <f>+SUM($G$6:G18)/(B18-4)</f>
        <v>364.98985873076919</v>
      </c>
      <c r="J18" s="13">
        <f t="shared" si="4"/>
        <v>0.4000570149008375</v>
      </c>
      <c r="K18" s="7">
        <f>+AVERAGE($J$6:J18)</f>
        <v>2.4056737299159465</v>
      </c>
      <c r="L18" s="7">
        <f t="shared" si="5"/>
        <v>-0.1703948247117604</v>
      </c>
    </row>
    <row r="19" spans="1:12" x14ac:dyDescent="0.25">
      <c r="A19" s="2">
        <v>45047</v>
      </c>
      <c r="B19" s="5">
        <v>18</v>
      </c>
      <c r="C19">
        <v>15380.870117</v>
      </c>
      <c r="D19" s="6">
        <f t="shared" si="0"/>
        <v>15526.86499025</v>
      </c>
      <c r="E19" s="6">
        <f t="shared" si="1"/>
        <v>15526.429931750001</v>
      </c>
      <c r="F19" s="6">
        <f t="shared" si="2"/>
        <v>145.55981475000044</v>
      </c>
      <c r="G19" s="6">
        <f t="shared" si="3"/>
        <v>145.55981475000044</v>
      </c>
      <c r="H19" s="7">
        <f>+SUMSQ($F$6:F19)/(B19-4)</f>
        <v>195074.29259689761</v>
      </c>
      <c r="I19" s="7">
        <f>+SUM($G$6:G19)/(B19-4)</f>
        <v>349.31628416071425</v>
      </c>
      <c r="J19" s="13">
        <f t="shared" si="4"/>
        <v>0.94636918225528521</v>
      </c>
      <c r="K19" s="7">
        <f>+AVERAGE($J$6:J19)</f>
        <v>2.3014376907973277</v>
      </c>
      <c r="L19" s="7">
        <f t="shared" si="5"/>
        <v>0.41669919597287064</v>
      </c>
    </row>
    <row r="20" spans="1:12" x14ac:dyDescent="0.25">
      <c r="A20" s="2">
        <v>45054</v>
      </c>
      <c r="B20" s="5">
        <v>19</v>
      </c>
      <c r="C20">
        <v>15246.360352</v>
      </c>
      <c r="D20" s="6">
        <f t="shared" si="0"/>
        <v>15438.010009999998</v>
      </c>
      <c r="E20" s="6">
        <f t="shared" si="1"/>
        <v>15526.86499025</v>
      </c>
      <c r="F20" s="6">
        <f t="shared" si="2"/>
        <v>280.50463825000043</v>
      </c>
      <c r="G20" s="6">
        <f t="shared" si="3"/>
        <v>280.50463825000043</v>
      </c>
      <c r="H20" s="7">
        <f>+SUMSQ($F$6:F20)/(B20-4)</f>
        <v>187314.86322908866</v>
      </c>
      <c r="I20" s="7">
        <f>+SUM($G$6:G20)/(B20-4)</f>
        <v>344.72884110000001</v>
      </c>
      <c r="J20" s="13">
        <f t="shared" si="4"/>
        <v>1.8398137770186191</v>
      </c>
      <c r="K20" s="7">
        <f>+AVERAGE($J$6:J20)</f>
        <v>2.2706627632120804</v>
      </c>
      <c r="L20" s="7">
        <f t="shared" si="5"/>
        <v>0.81369646170286858</v>
      </c>
    </row>
    <row r="21" spans="1:12" x14ac:dyDescent="0.25">
      <c r="A21" s="2">
        <v>45061</v>
      </c>
      <c r="B21" s="5">
        <v>20</v>
      </c>
      <c r="C21">
        <v>15324.320313</v>
      </c>
      <c r="D21" s="6">
        <f t="shared" si="0"/>
        <v>15374.357666250002</v>
      </c>
      <c r="E21" s="6">
        <f t="shared" si="1"/>
        <v>15438.010009999998</v>
      </c>
      <c r="F21" s="6">
        <f t="shared" si="2"/>
        <v>113.68969699999798</v>
      </c>
      <c r="G21" s="6">
        <f t="shared" si="3"/>
        <v>113.68969699999798</v>
      </c>
      <c r="H21" s="7">
        <f>+SUMSQ($F$6:F21)/(B21-4)</f>
        <v>176415.51847751759</v>
      </c>
      <c r="I21" s="7">
        <f>+SUM($G$6:G21)/(B21-4)</f>
        <v>330.28889459374989</v>
      </c>
      <c r="J21" s="13">
        <f t="shared" si="4"/>
        <v>0.74189063317576431</v>
      </c>
      <c r="K21" s="7">
        <f>+AVERAGE($J$6:J21)</f>
        <v>2.1751145050848106</v>
      </c>
      <c r="L21" s="7">
        <f t="shared" si="5"/>
        <v>0.34421289622781448</v>
      </c>
    </row>
    <row r="22" spans="1:12" x14ac:dyDescent="0.25">
      <c r="A22" s="2">
        <v>45068</v>
      </c>
      <c r="B22" s="5">
        <v>21</v>
      </c>
      <c r="C22">
        <v>15078.690430000001</v>
      </c>
      <c r="D22" s="6">
        <f t="shared" si="0"/>
        <v>15257.560303000002</v>
      </c>
      <c r="E22" s="6">
        <f t="shared" si="1"/>
        <v>15374.357666250002</v>
      </c>
      <c r="F22" s="6">
        <f t="shared" si="2"/>
        <v>295.66723625000122</v>
      </c>
      <c r="G22" s="6">
        <f t="shared" si="3"/>
        <v>295.66723625000122</v>
      </c>
      <c r="H22" s="7">
        <f>+SUMSQ($F$6:F22)/(B22-4)</f>
        <v>171180.43589599972</v>
      </c>
      <c r="I22" s="7">
        <f>+SUM($G$6:G22)/(B22-4)</f>
        <v>328.25232645588233</v>
      </c>
      <c r="J22" s="13">
        <f t="shared" si="4"/>
        <v>1.9608283466165783</v>
      </c>
      <c r="K22" s="7">
        <f>+AVERAGE($J$6:J22)</f>
        <v>2.1625094369396205</v>
      </c>
      <c r="L22" s="7">
        <f t="shared" si="5"/>
        <v>0.90073157878970711</v>
      </c>
    </row>
    <row r="23" spans="1:12" x14ac:dyDescent="0.25">
      <c r="A23" s="2">
        <v>45075</v>
      </c>
      <c r="B23" s="5">
        <v>22</v>
      </c>
      <c r="C23">
        <v>15345.190430000001</v>
      </c>
      <c r="D23" s="6">
        <f t="shared" si="0"/>
        <v>15248.640381250001</v>
      </c>
      <c r="E23" s="6">
        <f t="shared" si="1"/>
        <v>15257.560303000002</v>
      </c>
      <c r="F23" s="6">
        <f t="shared" si="2"/>
        <v>-87.630126999998538</v>
      </c>
      <c r="G23" s="6">
        <f t="shared" si="3"/>
        <v>87.630126999998538</v>
      </c>
      <c r="H23" s="7">
        <f>+SUMSQ($F$6:F23)/(B23-4)</f>
        <v>162097.02496611286</v>
      </c>
      <c r="I23" s="7">
        <f>+SUM($G$6:G23)/(B23-4)</f>
        <v>314.88442648611101</v>
      </c>
      <c r="J23" s="13">
        <f t="shared" si="4"/>
        <v>0.57105923448614082</v>
      </c>
      <c r="K23" s="7">
        <f>+AVERAGE($J$6:J23)</f>
        <v>2.0740955368033163</v>
      </c>
      <c r="L23" s="7">
        <f t="shared" si="5"/>
        <v>-0.2782929850735687</v>
      </c>
    </row>
    <row r="24" spans="1:12" x14ac:dyDescent="0.25">
      <c r="A24" s="2">
        <v>45082</v>
      </c>
      <c r="B24" s="5">
        <v>23</v>
      </c>
      <c r="C24">
        <v>15499.910156</v>
      </c>
      <c r="D24" s="6">
        <f t="shared" si="0"/>
        <v>15312.02783225</v>
      </c>
      <c r="E24" s="6">
        <f t="shared" si="1"/>
        <v>15248.640381250001</v>
      </c>
      <c r="F24" s="6">
        <f t="shared" si="2"/>
        <v>-251.26977474999876</v>
      </c>
      <c r="G24" s="6">
        <f t="shared" si="3"/>
        <v>251.26977474999876</v>
      </c>
      <c r="H24" s="7">
        <f>+SUMSQ($F$6:F24)/(B24-4)</f>
        <v>156888.5762680498</v>
      </c>
      <c r="I24" s="7">
        <f>+SUM($G$6:G24)/(B24-4)</f>
        <v>311.53628692105247</v>
      </c>
      <c r="J24" s="13">
        <f t="shared" si="4"/>
        <v>1.621104717518201</v>
      </c>
      <c r="K24" s="7">
        <f>+AVERAGE($J$6:J24)</f>
        <v>2.0502539147356784</v>
      </c>
      <c r="L24" s="7">
        <f t="shared" si="5"/>
        <v>-0.80655058591512951</v>
      </c>
    </row>
    <row r="25" spans="1:12" x14ac:dyDescent="0.25">
      <c r="A25" s="2">
        <v>45089</v>
      </c>
      <c r="B25" s="5">
        <v>24</v>
      </c>
      <c r="C25">
        <v>15795.120117</v>
      </c>
      <c r="D25" s="6">
        <f t="shared" si="0"/>
        <v>15429.72778325</v>
      </c>
      <c r="E25" s="6">
        <f t="shared" si="1"/>
        <v>15312.02783225</v>
      </c>
      <c r="F25" s="6">
        <f t="shared" si="2"/>
        <v>-483.09228475000054</v>
      </c>
      <c r="G25" s="6">
        <f t="shared" si="3"/>
        <v>483.09228475000054</v>
      </c>
      <c r="H25" s="7">
        <f>+SUMSQ($F$6:F25)/(B25-4)</f>
        <v>160713.0552338961</v>
      </c>
      <c r="I25" s="7">
        <f>+SUM($G$6:G25)/(B25-4)</f>
        <v>320.11408681249986</v>
      </c>
      <c r="J25" s="13">
        <f t="shared" si="4"/>
        <v>3.0584907311344667</v>
      </c>
      <c r="K25" s="7">
        <f>+AVERAGE($J$6:J25)</f>
        <v>2.1006657555556183</v>
      </c>
      <c r="L25" s="7">
        <f t="shared" si="5"/>
        <v>-1.5091253545269996</v>
      </c>
    </row>
    <row r="26" spans="1:12" x14ac:dyDescent="0.25">
      <c r="A26" s="2">
        <v>45096</v>
      </c>
      <c r="B26" s="5">
        <v>25</v>
      </c>
      <c r="C26">
        <v>15469.349609000001</v>
      </c>
      <c r="D26" s="6">
        <f t="shared" si="0"/>
        <v>15527.392577999999</v>
      </c>
      <c r="E26" s="6">
        <f t="shared" si="1"/>
        <v>15429.72778325</v>
      </c>
      <c r="F26" s="6">
        <f t="shared" si="2"/>
        <v>-39.621825750000426</v>
      </c>
      <c r="G26" s="6">
        <f t="shared" si="3"/>
        <v>39.621825750000426</v>
      </c>
      <c r="H26" s="7">
        <f>+SUMSQ($F$6:F26)/(B26-4)</f>
        <v>153134.80922636599</v>
      </c>
      <c r="I26" s="7">
        <f>+SUM($G$6:G26)/(B26-4)</f>
        <v>306.75731247619035</v>
      </c>
      <c r="J26" s="13">
        <f t="shared" si="4"/>
        <v>0.25613116744706976</v>
      </c>
      <c r="K26" s="7">
        <f>+AVERAGE($J$6:J26)</f>
        <v>2.0128307751694967</v>
      </c>
      <c r="L26" s="7">
        <f t="shared" si="5"/>
        <v>-0.12916342704324535</v>
      </c>
    </row>
    <row r="27" spans="1:12" x14ac:dyDescent="0.25">
      <c r="A27" s="2">
        <v>45103</v>
      </c>
      <c r="B27" s="5">
        <v>26</v>
      </c>
      <c r="C27">
        <v>15875.910156</v>
      </c>
      <c r="D27" s="6">
        <f t="shared" si="0"/>
        <v>15660.0725095</v>
      </c>
      <c r="E27" s="6">
        <f>D26</f>
        <v>15527.392577999999</v>
      </c>
      <c r="F27" s="6">
        <f t="shared" si="2"/>
        <v>-348.51757800000087</v>
      </c>
      <c r="G27" s="6">
        <f t="shared" si="3"/>
        <v>348.51757800000087</v>
      </c>
      <c r="H27" s="7">
        <f>+SUMSQ($F$6:F27)/(B27-4)</f>
        <v>151695.24981493966</v>
      </c>
      <c r="I27" s="7">
        <f>+SUM($G$6:G27)/(B27-4)</f>
        <v>308.65550636363628</v>
      </c>
      <c r="J27" s="13">
        <f t="shared" si="4"/>
        <v>2.1952604579856811</v>
      </c>
      <c r="K27" s="7">
        <f>+AVERAGE($J$6:J27)</f>
        <v>2.0211230334793235</v>
      </c>
      <c r="L27" s="7">
        <f t="shared" si="5"/>
        <v>-1.1291474501977681</v>
      </c>
    </row>
    <row r="28" spans="1:12" x14ac:dyDescent="0.25">
      <c r="A28" s="2">
        <v>45110</v>
      </c>
      <c r="B28" s="5">
        <v>27</v>
      </c>
      <c r="C28">
        <v>15671.629883</v>
      </c>
      <c r="D28" s="6">
        <f t="shared" si="0"/>
        <v>15703.002441250001</v>
      </c>
      <c r="E28" s="6">
        <f t="shared" ref="E28:E88" si="6">D27</f>
        <v>15660.0725095</v>
      </c>
      <c r="F28" s="6">
        <f t="shared" si="2"/>
        <v>-11.557373499999812</v>
      </c>
      <c r="G28" s="6">
        <f t="shared" si="3"/>
        <v>11.557373499999812</v>
      </c>
      <c r="H28" s="7">
        <f>+SUMSQ($F$6:F28)/(B28-4)</f>
        <v>145105.61168743001</v>
      </c>
      <c r="I28" s="7">
        <f>+SUM($G$6:G28)/(B28-4)</f>
        <v>295.73819623913039</v>
      </c>
      <c r="J28" s="13">
        <f t="shared" si="4"/>
        <v>7.3747105988872408E-2</v>
      </c>
      <c r="K28" s="7">
        <f>+AVERAGE($J$6:J28)</f>
        <v>1.9364545148927821</v>
      </c>
      <c r="L28" s="7">
        <f t="shared" si="5"/>
        <v>-3.9079745690525067E-2</v>
      </c>
    </row>
    <row r="29" spans="1:12" x14ac:dyDescent="0.25">
      <c r="A29" s="2">
        <v>45117</v>
      </c>
      <c r="B29" s="5">
        <v>28</v>
      </c>
      <c r="C29">
        <v>16040.230469</v>
      </c>
      <c r="D29" s="6">
        <f t="shared" si="0"/>
        <v>15764.280029250001</v>
      </c>
      <c r="E29" s="6">
        <f t="shared" si="6"/>
        <v>15703.002441250001</v>
      </c>
      <c r="F29" s="6">
        <f t="shared" si="2"/>
        <v>-337.22802774999946</v>
      </c>
      <c r="G29" s="6">
        <f t="shared" si="3"/>
        <v>337.22802774999946</v>
      </c>
      <c r="H29" s="7">
        <f>+SUMSQ($F$6:F29)/(B29-4)</f>
        <v>143797.99214629355</v>
      </c>
      <c r="I29" s="7">
        <f>+SUM($G$6:G29)/(B29-4)</f>
        <v>297.46693921874993</v>
      </c>
      <c r="J29" s="13">
        <f t="shared" si="4"/>
        <v>2.1023889176763388</v>
      </c>
      <c r="K29" s="7">
        <f>+AVERAGE($J$6:J29)</f>
        <v>1.943368448342097</v>
      </c>
      <c r="L29" s="7">
        <f t="shared" si="5"/>
        <v>-1.1336655718301865</v>
      </c>
    </row>
    <row r="30" spans="1:12" x14ac:dyDescent="0.25">
      <c r="A30" s="2">
        <v>45124</v>
      </c>
      <c r="B30" s="5">
        <v>29</v>
      </c>
      <c r="C30">
        <v>16289.120117</v>
      </c>
      <c r="D30" s="6">
        <f t="shared" si="0"/>
        <v>15969.22265625</v>
      </c>
      <c r="E30" s="6">
        <f t="shared" si="6"/>
        <v>15764.280029250001</v>
      </c>
      <c r="F30" s="6">
        <f t="shared" si="2"/>
        <v>-524.84008774999893</v>
      </c>
      <c r="G30" s="6">
        <f t="shared" si="3"/>
        <v>524.84008774999893</v>
      </c>
      <c r="H30" s="7">
        <f>+SUMSQ($F$6:F30)/(B30-4)</f>
        <v>149064.35716881885</v>
      </c>
      <c r="I30" s="7">
        <f>+SUM($G$6:G30)/(B30-4)</f>
        <v>306.56186515999985</v>
      </c>
      <c r="J30" s="13">
        <f t="shared" si="4"/>
        <v>3.2220284704159932</v>
      </c>
      <c r="K30" s="7">
        <f>+AVERAGE($J$6:J30)</f>
        <v>1.9945148492250526</v>
      </c>
      <c r="L30" s="7">
        <f t="shared" si="5"/>
        <v>-1.7120201414356477</v>
      </c>
    </row>
    <row r="31" spans="1:12" x14ac:dyDescent="0.25">
      <c r="A31" s="2">
        <v>45131</v>
      </c>
      <c r="B31" s="5">
        <v>30</v>
      </c>
      <c r="C31">
        <v>16363.259765999999</v>
      </c>
      <c r="D31" s="6">
        <f t="shared" si="0"/>
        <v>16091.060058750001</v>
      </c>
      <c r="E31" s="6">
        <f t="shared" si="6"/>
        <v>15969.22265625</v>
      </c>
      <c r="F31" s="6">
        <f t="shared" si="2"/>
        <v>-394.03710974999922</v>
      </c>
      <c r="G31" s="6">
        <f t="shared" si="3"/>
        <v>394.03710974999922</v>
      </c>
      <c r="H31" s="7">
        <f>+SUMSQ($F$6:F31)/(B31-4)</f>
        <v>149302.85281079248</v>
      </c>
      <c r="I31" s="7">
        <f>+SUM($G$6:G31)/(B31-4)</f>
        <v>309.9262976442306</v>
      </c>
      <c r="J31" s="13">
        <f t="shared" si="4"/>
        <v>2.4080599793981126</v>
      </c>
      <c r="K31" s="7">
        <f>+AVERAGE($J$6:J31)</f>
        <v>2.0104204311547855</v>
      </c>
      <c r="L31" s="7">
        <f t="shared" si="5"/>
        <v>-1.2713897231215945</v>
      </c>
    </row>
    <row r="32" spans="1:12" x14ac:dyDescent="0.25">
      <c r="A32" s="2">
        <v>45138</v>
      </c>
      <c r="B32" s="5">
        <v>31</v>
      </c>
      <c r="C32">
        <v>16071.059569999999</v>
      </c>
      <c r="D32" s="6">
        <f t="shared" si="0"/>
        <v>16190.9174805</v>
      </c>
      <c r="E32" s="6">
        <f t="shared" si="6"/>
        <v>16091.060058750001</v>
      </c>
      <c r="F32" s="6">
        <f t="shared" si="2"/>
        <v>20.00048875000175</v>
      </c>
      <c r="G32" s="6">
        <f t="shared" si="3"/>
        <v>20.00048875000175</v>
      </c>
      <c r="H32" s="7">
        <f>+SUMSQ($F$6:F32)/(B32-4)</f>
        <v>143787.93306040161</v>
      </c>
      <c r="I32" s="7">
        <f>+SUM($G$6:G32)/(B32-4)</f>
        <v>299.18830472222214</v>
      </c>
      <c r="J32" s="13">
        <f t="shared" si="4"/>
        <v>0.12445034294650274</v>
      </c>
      <c r="K32" s="7">
        <f>+AVERAGE($J$6:J32)</f>
        <v>1.9405696871470715</v>
      </c>
      <c r="L32" s="7">
        <f t="shared" si="5"/>
        <v>6.6849166342150199E-2</v>
      </c>
    </row>
    <row r="33" spans="1:12" x14ac:dyDescent="0.25">
      <c r="A33" s="2">
        <v>45145</v>
      </c>
      <c r="B33" s="5">
        <v>32</v>
      </c>
      <c r="C33">
        <v>16143.379883</v>
      </c>
      <c r="D33" s="6">
        <f t="shared" si="0"/>
        <v>16216.704834</v>
      </c>
      <c r="E33" s="6">
        <f t="shared" si="6"/>
        <v>16190.9174805</v>
      </c>
      <c r="F33" s="6">
        <f t="shared" si="2"/>
        <v>47.537597500000629</v>
      </c>
      <c r="G33" s="6">
        <f t="shared" si="3"/>
        <v>47.537597500000629</v>
      </c>
      <c r="H33" s="7">
        <f>+SUMSQ($F$6:F33)/(B33-4)</f>
        <v>138733.35770738983</v>
      </c>
      <c r="I33" s="7">
        <f>+SUM($G$6:G33)/(B33-4)</f>
        <v>290.20077946428563</v>
      </c>
      <c r="J33" s="13">
        <f t="shared" si="4"/>
        <v>0.294471156873789</v>
      </c>
      <c r="K33" s="7">
        <f>+AVERAGE($J$6:J33)</f>
        <v>1.8817804539230258</v>
      </c>
      <c r="L33" s="7">
        <f t="shared" si="5"/>
        <v>0.16380933775490075</v>
      </c>
    </row>
    <row r="34" spans="1:12" x14ac:dyDescent="0.25">
      <c r="A34" s="2">
        <v>45152</v>
      </c>
      <c r="B34" s="5">
        <v>33</v>
      </c>
      <c r="C34">
        <v>15750.169921999999</v>
      </c>
      <c r="D34" s="6">
        <f t="shared" si="0"/>
        <v>16081.967285250001</v>
      </c>
      <c r="E34" s="6">
        <f t="shared" si="6"/>
        <v>16216.704834</v>
      </c>
      <c r="F34" s="6">
        <f t="shared" si="2"/>
        <v>466.53491200000099</v>
      </c>
      <c r="G34" s="6">
        <f t="shared" si="3"/>
        <v>466.53491200000099</v>
      </c>
      <c r="H34" s="7">
        <f>+SUMSQ($F$6:F34)/(B34-4)</f>
        <v>141454.78758350911</v>
      </c>
      <c r="I34" s="7">
        <f>+SUM($G$6:G34)/(B34-4)</f>
        <v>296.28126679310344</v>
      </c>
      <c r="J34" s="13">
        <f t="shared" si="4"/>
        <v>2.962094468252944</v>
      </c>
      <c r="K34" s="7">
        <f>+AVERAGE($J$6:J34)</f>
        <v>1.9190326613137125</v>
      </c>
      <c r="L34" s="7">
        <f t="shared" si="5"/>
        <v>1.5746352006986239</v>
      </c>
    </row>
    <row r="35" spans="1:12" x14ac:dyDescent="0.25">
      <c r="A35" s="2">
        <v>45159</v>
      </c>
      <c r="B35" s="5">
        <v>34</v>
      </c>
      <c r="C35">
        <v>15766.910156</v>
      </c>
      <c r="D35" s="6">
        <f t="shared" si="0"/>
        <v>15932.87988275</v>
      </c>
      <c r="E35" s="6">
        <f t="shared" si="6"/>
        <v>16081.967285250001</v>
      </c>
      <c r="F35" s="6">
        <f t="shared" si="2"/>
        <v>315.0571292500008</v>
      </c>
      <c r="G35" s="6">
        <f t="shared" si="3"/>
        <v>315.0571292500008</v>
      </c>
      <c r="H35" s="7">
        <f>+SUMSQ($F$6:F35)/(B35-4)</f>
        <v>140048.32782043386</v>
      </c>
      <c r="I35" s="7">
        <f>+SUM($G$6:G35)/(B35-4)</f>
        <v>296.90712887500001</v>
      </c>
      <c r="J35" s="13">
        <f t="shared" si="4"/>
        <v>1.9982173179956109</v>
      </c>
      <c r="K35" s="7">
        <f>+AVERAGE($J$6:J35)</f>
        <v>1.9216721498697757</v>
      </c>
      <c r="L35" s="7">
        <f t="shared" si="5"/>
        <v>1.061130227636407</v>
      </c>
    </row>
    <row r="36" spans="1:12" x14ac:dyDescent="0.25">
      <c r="A36" s="2">
        <v>45166</v>
      </c>
      <c r="B36" s="5">
        <v>35</v>
      </c>
      <c r="C36">
        <v>16091.790039</v>
      </c>
      <c r="D36" s="6">
        <f t="shared" si="0"/>
        <v>15938.0625</v>
      </c>
      <c r="E36" s="6">
        <f t="shared" si="6"/>
        <v>15932.87988275</v>
      </c>
      <c r="F36" s="6">
        <f t="shared" si="2"/>
        <v>-158.91015625</v>
      </c>
      <c r="G36" s="6">
        <f t="shared" si="3"/>
        <v>158.91015625</v>
      </c>
      <c r="H36" s="7">
        <f>+SUMSQ($F$6:F36)/(B36-4)</f>
        <v>136345.23459265855</v>
      </c>
      <c r="I36" s="7">
        <f>+SUM($G$6:G36)/(B36-4)</f>
        <v>292.45561362903226</v>
      </c>
      <c r="J36" s="13">
        <f t="shared" si="4"/>
        <v>0.98752317712862259</v>
      </c>
      <c r="K36" s="7">
        <f>+AVERAGE($J$6:J36)</f>
        <v>1.891538312039416</v>
      </c>
      <c r="L36" s="7">
        <f t="shared" si="5"/>
        <v>-0.54336504017861287</v>
      </c>
    </row>
    <row r="37" spans="1:12" x14ac:dyDescent="0.25">
      <c r="A37" s="2">
        <v>45173</v>
      </c>
      <c r="B37" s="5">
        <v>36</v>
      </c>
      <c r="C37">
        <v>15878.990234000001</v>
      </c>
      <c r="D37" s="6">
        <f t="shared" si="0"/>
        <v>15871.965087749999</v>
      </c>
      <c r="E37" s="6">
        <f t="shared" si="6"/>
        <v>15938.0625</v>
      </c>
      <c r="F37" s="6">
        <f t="shared" si="2"/>
        <v>59.072265999999217</v>
      </c>
      <c r="G37" s="6">
        <f t="shared" si="3"/>
        <v>59.072265999999217</v>
      </c>
      <c r="H37" s="7">
        <f>+SUMSQ($F$6:F37)/(B37-4)</f>
        <v>132193.49390571218</v>
      </c>
      <c r="I37" s="7">
        <f>+SUM($G$6:G37)/(B37-4)</f>
        <v>285.16238401562498</v>
      </c>
      <c r="J37" s="13">
        <f t="shared" si="4"/>
        <v>0.37201525493424659</v>
      </c>
      <c r="K37" s="7">
        <f>+AVERAGE($J$6:J37)</f>
        <v>1.8440532165048795</v>
      </c>
      <c r="L37" s="7">
        <f t="shared" si="5"/>
        <v>0.2071530794775599</v>
      </c>
    </row>
    <row r="38" spans="1:12" x14ac:dyDescent="0.25">
      <c r="A38" s="2">
        <v>45180</v>
      </c>
      <c r="B38" s="5">
        <v>37</v>
      </c>
      <c r="C38">
        <v>15973.679688</v>
      </c>
      <c r="D38" s="6">
        <f t="shared" si="0"/>
        <v>15927.84252925</v>
      </c>
      <c r="E38" s="6">
        <f t="shared" si="6"/>
        <v>15871.965087749999</v>
      </c>
      <c r="F38" s="6">
        <f t="shared" si="2"/>
        <v>-101.71460025000124</v>
      </c>
      <c r="G38" s="6">
        <f t="shared" si="3"/>
        <v>101.71460025000124</v>
      </c>
      <c r="H38" s="7">
        <f>+SUMSQ($F$6:F38)/(B38-4)</f>
        <v>128501.14136020628</v>
      </c>
      <c r="I38" s="7">
        <f>+SUM($G$6:G38)/(B38-4)</f>
        <v>279.60336026515154</v>
      </c>
      <c r="J38" s="13">
        <f t="shared" si="4"/>
        <v>0.63676374033224725</v>
      </c>
      <c r="K38" s="7">
        <f>+AVERAGE($J$6:J38)</f>
        <v>1.8074686869238907</v>
      </c>
      <c r="L38" s="7">
        <f t="shared" si="5"/>
        <v>-0.36378175195585616</v>
      </c>
    </row>
    <row r="39" spans="1:12" x14ac:dyDescent="0.25">
      <c r="A39" s="2">
        <v>45187</v>
      </c>
      <c r="B39" s="5">
        <v>38</v>
      </c>
      <c r="C39">
        <v>15569.509765999999</v>
      </c>
      <c r="D39" s="6">
        <f t="shared" si="0"/>
        <v>15878.492431750001</v>
      </c>
      <c r="E39" s="6">
        <f t="shared" si="6"/>
        <v>15927.84252925</v>
      </c>
      <c r="F39" s="6">
        <f t="shared" si="2"/>
        <v>358.33276325000043</v>
      </c>
      <c r="G39" s="6">
        <f t="shared" si="3"/>
        <v>358.33276325000043</v>
      </c>
      <c r="H39" s="7">
        <f>+SUMSQ($F$6:F39)/(B39-4)</f>
        <v>128498.23629721142</v>
      </c>
      <c r="I39" s="7">
        <f>+SUM($G$6:G39)/(B39-4)</f>
        <v>281.91893094117648</v>
      </c>
      <c r="J39" s="13">
        <f t="shared" si="4"/>
        <v>2.3015031856206001</v>
      </c>
      <c r="K39" s="7">
        <f>+AVERAGE($J$6:J39)</f>
        <v>1.8219991133561468</v>
      </c>
      <c r="L39" s="7">
        <f t="shared" si="5"/>
        <v>1.2710489574209118</v>
      </c>
    </row>
    <row r="40" spans="1:12" x14ac:dyDescent="0.25">
      <c r="A40" s="2">
        <v>45194</v>
      </c>
      <c r="B40" s="5">
        <v>39</v>
      </c>
      <c r="C40">
        <v>15398.209961</v>
      </c>
      <c r="D40" s="6">
        <f t="shared" si="0"/>
        <v>15705.097412250001</v>
      </c>
      <c r="E40" s="6">
        <f t="shared" si="6"/>
        <v>15878.492431750001</v>
      </c>
      <c r="F40" s="6">
        <f t="shared" si="2"/>
        <v>480.28247075000036</v>
      </c>
      <c r="G40" s="6">
        <f t="shared" si="3"/>
        <v>480.28247075000036</v>
      </c>
      <c r="H40" s="7">
        <f>+SUMSQ($F$6:F40)/(B40-4)</f>
        <v>131417.46530899752</v>
      </c>
      <c r="I40" s="7">
        <f>+SUM($G$6:G40)/(B40-4)</f>
        <v>287.58646065000005</v>
      </c>
      <c r="J40" s="13">
        <f t="shared" si="4"/>
        <v>3.1190798928345664</v>
      </c>
      <c r="K40" s="7">
        <f>+AVERAGE($J$6:J40)</f>
        <v>1.8590585641983872</v>
      </c>
      <c r="L40" s="7">
        <f t="shared" si="5"/>
        <v>1.6700454870666397</v>
      </c>
    </row>
    <row r="41" spans="1:12" x14ac:dyDescent="0.25">
      <c r="A41" s="2">
        <v>45201</v>
      </c>
      <c r="B41" s="5">
        <v>40</v>
      </c>
      <c r="C41">
        <v>15214.019531</v>
      </c>
      <c r="D41" s="6">
        <f t="shared" si="0"/>
        <v>15538.854736499999</v>
      </c>
      <c r="E41" s="6">
        <f t="shared" si="6"/>
        <v>15705.097412250001</v>
      </c>
      <c r="F41" s="6">
        <f t="shared" si="2"/>
        <v>491.07788125000116</v>
      </c>
      <c r="G41" s="6">
        <f t="shared" si="3"/>
        <v>491.07788125000116</v>
      </c>
      <c r="H41" s="7">
        <f>+SUMSQ($F$6:F41)/(B41-4)</f>
        <v>134465.7992018862</v>
      </c>
      <c r="I41" s="7">
        <f>+SUM($G$6:G41)/(B41-4)</f>
        <v>293.23900011111118</v>
      </c>
      <c r="J41" s="13">
        <f t="shared" si="4"/>
        <v>3.2277984148067098</v>
      </c>
      <c r="K41" s="7">
        <f>+AVERAGE($J$6:J41)</f>
        <v>1.897079115604174</v>
      </c>
      <c r="L41" s="7">
        <f t="shared" si="5"/>
        <v>1.6746676978980519</v>
      </c>
    </row>
    <row r="42" spans="1:12" x14ac:dyDescent="0.25">
      <c r="A42" s="2">
        <v>45208</v>
      </c>
      <c r="B42" s="5">
        <v>41</v>
      </c>
      <c r="C42">
        <v>15323.700194999999</v>
      </c>
      <c r="D42" s="6">
        <f t="shared" si="0"/>
        <v>15376.35986325</v>
      </c>
      <c r="E42" s="6">
        <f t="shared" si="6"/>
        <v>15538.854736499999</v>
      </c>
      <c r="F42" s="6">
        <f t="shared" si="2"/>
        <v>215.15454150000005</v>
      </c>
      <c r="G42" s="6">
        <f t="shared" si="3"/>
        <v>215.15454150000005</v>
      </c>
      <c r="H42" s="7">
        <f>+SUMSQ($F$6:F42)/(B42-4)</f>
        <v>132082.70940529671</v>
      </c>
      <c r="I42" s="7">
        <f>+SUM($G$6:G42)/(B42-4)</f>
        <v>291.12860933783793</v>
      </c>
      <c r="J42" s="13">
        <f t="shared" si="4"/>
        <v>1.4040638929375768</v>
      </c>
      <c r="K42" s="7">
        <f>+AVERAGE($J$6:J42)</f>
        <v>1.883754379856428</v>
      </c>
      <c r="L42" s="7">
        <f t="shared" si="5"/>
        <v>0.73903606378418696</v>
      </c>
    </row>
    <row r="43" spans="1:12" x14ac:dyDescent="0.25">
      <c r="A43" s="2">
        <v>45215</v>
      </c>
      <c r="B43" s="5">
        <v>42</v>
      </c>
      <c r="C43">
        <v>15033.309569999999</v>
      </c>
      <c r="D43" s="6">
        <f t="shared" si="0"/>
        <v>15242.309814249998</v>
      </c>
      <c r="E43" s="6">
        <f t="shared" si="6"/>
        <v>15376.35986325</v>
      </c>
      <c r="F43" s="6">
        <f t="shared" si="2"/>
        <v>343.05029325000032</v>
      </c>
      <c r="G43" s="6">
        <f t="shared" si="3"/>
        <v>343.05029325000032</v>
      </c>
      <c r="H43" s="7">
        <f>+SUMSQ($F$6:F43)/(B43-4)</f>
        <v>131703.7829393392</v>
      </c>
      <c r="I43" s="7">
        <f>+SUM($G$6:G43)/(B43-4)</f>
        <v>292.49496944078953</v>
      </c>
      <c r="J43" s="13">
        <f t="shared" si="4"/>
        <v>2.2819346043041695</v>
      </c>
      <c r="K43" s="7">
        <f>+AVERAGE($J$6:J43)</f>
        <v>1.8942328068155792</v>
      </c>
      <c r="L43" s="7">
        <f t="shared" si="5"/>
        <v>1.1728416864941837</v>
      </c>
    </row>
    <row r="44" spans="1:12" x14ac:dyDescent="0.25">
      <c r="A44" s="2">
        <v>45222</v>
      </c>
      <c r="B44" s="5">
        <v>43</v>
      </c>
      <c r="C44">
        <v>14675.780273</v>
      </c>
      <c r="D44" s="6">
        <f t="shared" si="0"/>
        <v>15061.702392250001</v>
      </c>
      <c r="E44" s="6">
        <f t="shared" si="6"/>
        <v>15242.309814249998</v>
      </c>
      <c r="F44" s="6">
        <f t="shared" si="2"/>
        <v>566.52954124999815</v>
      </c>
      <c r="G44" s="6">
        <f t="shared" si="3"/>
        <v>566.52954124999815</v>
      </c>
      <c r="H44" s="7">
        <f>+SUMSQ($F$6:F44)/(B44-4)</f>
        <v>136556.39673855956</v>
      </c>
      <c r="I44" s="7">
        <f>+SUM($G$6:G44)/(B44-4)</f>
        <v>299.52149692307694</v>
      </c>
      <c r="J44" s="13">
        <f t="shared" si="4"/>
        <v>3.8603026940399201</v>
      </c>
      <c r="K44" s="7">
        <f>+AVERAGE($J$6:J44)</f>
        <v>1.9446448552059468</v>
      </c>
      <c r="L44" s="7">
        <f t="shared" si="5"/>
        <v>1.8914486842174609</v>
      </c>
    </row>
    <row r="45" spans="1:12" x14ac:dyDescent="0.25">
      <c r="A45" s="2">
        <v>45229</v>
      </c>
      <c r="B45" s="5">
        <v>44</v>
      </c>
      <c r="C45">
        <v>15475.200194999999</v>
      </c>
      <c r="D45" s="6">
        <f t="shared" si="0"/>
        <v>15126.997558249999</v>
      </c>
      <c r="E45" s="6">
        <f t="shared" si="6"/>
        <v>15061.702392250001</v>
      </c>
      <c r="F45" s="6">
        <f t="shared" si="2"/>
        <v>-413.4978027499983</v>
      </c>
      <c r="G45" s="6">
        <f t="shared" si="3"/>
        <v>413.4978027499983</v>
      </c>
      <c r="H45" s="7">
        <f>+SUMSQ($F$6:F45)/(B45-4)</f>
        <v>137416.99764207247</v>
      </c>
      <c r="I45" s="7">
        <f>+SUM($G$6:G45)/(B45-4)</f>
        <v>302.37090456875001</v>
      </c>
      <c r="J45" s="13">
        <f t="shared" si="4"/>
        <v>2.6720029307510895</v>
      </c>
      <c r="K45" s="7">
        <f>+AVERAGE($J$6:J45)</f>
        <v>1.9628288070945754</v>
      </c>
      <c r="L45" s="7">
        <f t="shared" si="5"/>
        <v>-1.3675184897162662</v>
      </c>
    </row>
    <row r="46" spans="1:12" x14ac:dyDescent="0.25">
      <c r="A46" s="2">
        <v>45236</v>
      </c>
      <c r="B46" s="5">
        <v>45</v>
      </c>
      <c r="C46">
        <v>15388.440430000001</v>
      </c>
      <c r="D46" s="6">
        <f t="shared" si="0"/>
        <v>15143.182617</v>
      </c>
      <c r="E46" s="6">
        <f t="shared" si="6"/>
        <v>15126.997558249999</v>
      </c>
      <c r="F46" s="6">
        <f t="shared" si="2"/>
        <v>-261.44287175000136</v>
      </c>
      <c r="G46" s="6">
        <f t="shared" si="3"/>
        <v>261.44287175000136</v>
      </c>
      <c r="H46" s="7">
        <f>+SUMSQ($F$6:F46)/(B46-4)</f>
        <v>135732.49465540945</v>
      </c>
      <c r="I46" s="7">
        <f>+SUM($G$6:G46)/(B46-4)</f>
        <v>301.37265986585368</v>
      </c>
      <c r="J46" s="13">
        <f t="shared" si="4"/>
        <v>1.6989562583633524</v>
      </c>
      <c r="K46" s="7">
        <f>+AVERAGE($J$6:J46)</f>
        <v>1.9563928912718627</v>
      </c>
      <c r="L46" s="7">
        <f t="shared" si="5"/>
        <v>-0.86750693266726397</v>
      </c>
    </row>
    <row r="47" spans="1:12" x14ac:dyDescent="0.25">
      <c r="A47" s="2">
        <v>45243</v>
      </c>
      <c r="B47" s="5">
        <v>46</v>
      </c>
      <c r="C47">
        <v>15813.459961</v>
      </c>
      <c r="D47" s="6">
        <f t="shared" si="0"/>
        <v>15338.220214750001</v>
      </c>
      <c r="E47" s="6">
        <f t="shared" si="6"/>
        <v>15143.182617</v>
      </c>
      <c r="F47" s="6">
        <f t="shared" si="2"/>
        <v>-670.27734400000008</v>
      </c>
      <c r="G47" s="6">
        <f t="shared" si="3"/>
        <v>670.27734400000008</v>
      </c>
      <c r="H47" s="7">
        <f>+SUMSQ($F$6:F47)/(B47-4)</f>
        <v>143197.71425598767</v>
      </c>
      <c r="I47" s="7">
        <f>+SUM($G$6:G47)/(B47-4)</f>
        <v>310.15610472619051</v>
      </c>
      <c r="J47" s="13">
        <f t="shared" si="4"/>
        <v>4.2386507801143702</v>
      </c>
      <c r="K47" s="7">
        <f>+AVERAGE($J$6:J47)</f>
        <v>2.0107323648157318</v>
      </c>
      <c r="L47" s="7">
        <f t="shared" si="5"/>
        <v>-2.1610967309243483</v>
      </c>
    </row>
    <row r="48" spans="1:12" x14ac:dyDescent="0.25">
      <c r="A48" s="2">
        <v>45250</v>
      </c>
      <c r="B48" s="5">
        <v>47</v>
      </c>
      <c r="C48">
        <v>15983.820313</v>
      </c>
      <c r="D48" s="6">
        <f t="shared" si="0"/>
        <v>15665.230224750001</v>
      </c>
      <c r="E48" s="6">
        <f t="shared" si="6"/>
        <v>15338.220214750001</v>
      </c>
      <c r="F48" s="6">
        <f t="shared" si="2"/>
        <v>-645.60009824999906</v>
      </c>
      <c r="G48" s="6">
        <f t="shared" si="3"/>
        <v>645.60009824999906</v>
      </c>
      <c r="H48" s="7">
        <f>+SUMSQ($F$6:F48)/(B48-4)</f>
        <v>149560.5461770207</v>
      </c>
      <c r="I48" s="7">
        <f>+SUM($G$6:G48)/(B48-4)</f>
        <v>317.95712783139533</v>
      </c>
      <c r="J48" s="13">
        <f t="shared" si="4"/>
        <v>4.0390850598146306</v>
      </c>
      <c r="K48" s="7">
        <f>+AVERAGE($J$6:J48)</f>
        <v>2.0579033577226826</v>
      </c>
      <c r="L48" s="7">
        <f t="shared" si="5"/>
        <v>-2.0304627314168737</v>
      </c>
    </row>
    <row r="49" spans="1:12" x14ac:dyDescent="0.25">
      <c r="A49" s="2">
        <v>45257</v>
      </c>
      <c r="B49" s="5">
        <v>48</v>
      </c>
      <c r="C49">
        <v>16263.75</v>
      </c>
      <c r="D49" s="6">
        <f t="shared" si="0"/>
        <v>15862.367676000002</v>
      </c>
      <c r="E49" s="6">
        <f t="shared" si="6"/>
        <v>15665.230224750001</v>
      </c>
      <c r="F49" s="6">
        <f t="shared" si="2"/>
        <v>-598.51977524999893</v>
      </c>
      <c r="G49" s="6">
        <f t="shared" si="3"/>
        <v>598.51977524999893</v>
      </c>
      <c r="H49" s="7">
        <f>+SUMSQ($F$6:F49)/(B49-4)</f>
        <v>154302.94106766363</v>
      </c>
      <c r="I49" s="7">
        <f>+SUM($G$6:G49)/(B49-4)</f>
        <v>324.33355163636361</v>
      </c>
      <c r="J49" s="13">
        <f t="shared" si="4"/>
        <v>3.6800846991007545</v>
      </c>
      <c r="K49" s="7">
        <f>+AVERAGE($J$6:J49)</f>
        <v>2.0947711154812754</v>
      </c>
      <c r="L49" s="7">
        <f t="shared" si="5"/>
        <v>-1.845383470906049</v>
      </c>
    </row>
    <row r="50" spans="1:12" x14ac:dyDescent="0.25">
      <c r="A50" s="2">
        <v>45264</v>
      </c>
      <c r="B50" s="5">
        <v>49</v>
      </c>
      <c r="C50">
        <v>16207.759765999999</v>
      </c>
      <c r="D50" s="6">
        <f t="shared" si="0"/>
        <v>16067.197510000002</v>
      </c>
      <c r="E50" s="6">
        <f t="shared" si="6"/>
        <v>15862.367676000002</v>
      </c>
      <c r="F50" s="6">
        <f t="shared" si="2"/>
        <v>-345.39208999999755</v>
      </c>
      <c r="G50" s="6">
        <f t="shared" si="3"/>
        <v>345.39208999999755</v>
      </c>
      <c r="H50" s="7">
        <f>+SUMSQ($F$6:F50)/(B50-4)</f>
        <v>153525.00228470593</v>
      </c>
      <c r="I50" s="7">
        <f>+SUM($G$6:G50)/(B50-4)</f>
        <v>324.80151915555547</v>
      </c>
      <c r="J50" s="13">
        <f t="shared" si="4"/>
        <v>2.1310291797670118</v>
      </c>
      <c r="K50" s="7">
        <f>+AVERAGE($J$6:J50)</f>
        <v>2.0955768502431806</v>
      </c>
      <c r="L50" s="7">
        <f t="shared" si="5"/>
        <v>-1.0633943181607495</v>
      </c>
    </row>
    <row r="51" spans="1:12" x14ac:dyDescent="0.25">
      <c r="A51" s="2">
        <v>45271</v>
      </c>
      <c r="B51" s="5">
        <v>50</v>
      </c>
      <c r="C51">
        <v>16609.839843999998</v>
      </c>
      <c r="D51" s="6">
        <f t="shared" si="0"/>
        <v>16266.292480749999</v>
      </c>
      <c r="E51" s="6">
        <f t="shared" si="6"/>
        <v>16067.197510000002</v>
      </c>
      <c r="F51" s="6">
        <f t="shared" si="2"/>
        <v>-542.64233399999648</v>
      </c>
      <c r="G51" s="6">
        <f t="shared" si="3"/>
        <v>542.64233399999648</v>
      </c>
      <c r="H51" s="7">
        <f>+SUMSQ($F$6:F51)/(B51-4)</f>
        <v>156588.82185784198</v>
      </c>
      <c r="I51" s="7">
        <f>+SUM($G$6:G51)/(B51-4)</f>
        <v>329.53718904347812</v>
      </c>
      <c r="J51" s="13">
        <f t="shared" si="4"/>
        <v>3.2669931745068341</v>
      </c>
      <c r="K51" s="7">
        <f>+AVERAGE($J$6:J51)</f>
        <v>2.1210424225097819</v>
      </c>
      <c r="L51" s="7">
        <f t="shared" si="5"/>
        <v>-1.6466801078660713</v>
      </c>
    </row>
    <row r="52" spans="1:12" x14ac:dyDescent="0.25">
      <c r="A52" s="2">
        <v>45278</v>
      </c>
      <c r="B52" s="5">
        <v>51</v>
      </c>
      <c r="C52">
        <v>16770.449218999998</v>
      </c>
      <c r="D52" s="6">
        <f t="shared" si="0"/>
        <v>16462.949707249998</v>
      </c>
      <c r="E52" s="6">
        <f t="shared" si="6"/>
        <v>16266.292480749999</v>
      </c>
      <c r="F52" s="6">
        <f t="shared" si="2"/>
        <v>-504.15673824999976</v>
      </c>
      <c r="G52" s="6">
        <f t="shared" si="3"/>
        <v>504.15673824999976</v>
      </c>
      <c r="H52" s="7">
        <f>+SUMSQ($F$6:F52)/(B52-4)</f>
        <v>158665.10259965126</v>
      </c>
      <c r="I52" s="7">
        <f>+SUM($G$6:G52)/(B52-4)</f>
        <v>333.25249860106368</v>
      </c>
      <c r="J52" s="13">
        <f t="shared" si="4"/>
        <v>3.0062208332429035</v>
      </c>
      <c r="K52" s="7">
        <f>+AVERAGE($J$6:J52)</f>
        <v>2.1398760057168698</v>
      </c>
      <c r="L52" s="7">
        <f t="shared" si="5"/>
        <v>-1.5128370840919798</v>
      </c>
    </row>
    <row r="53" spans="1:12" x14ac:dyDescent="0.25">
      <c r="A53" s="2">
        <v>45285</v>
      </c>
      <c r="B53" s="5">
        <v>52</v>
      </c>
      <c r="C53">
        <v>16852.890625</v>
      </c>
      <c r="D53" s="6">
        <f t="shared" si="0"/>
        <v>16610.234863499998</v>
      </c>
      <c r="E53" s="6">
        <f t="shared" si="6"/>
        <v>16462.949707249998</v>
      </c>
      <c r="F53" s="6">
        <f t="shared" si="2"/>
        <v>-389.94091775000197</v>
      </c>
      <c r="G53" s="6">
        <f t="shared" si="3"/>
        <v>389.94091775000197</v>
      </c>
      <c r="H53" s="7">
        <f>+SUMSQ($F$6:F53)/(B53-4)</f>
        <v>158527.36961498589</v>
      </c>
      <c r="I53" s="7">
        <f>+SUM($G$6:G53)/(B53-4)</f>
        <v>334.43350733333324</v>
      </c>
      <c r="J53" s="13">
        <f t="shared" si="4"/>
        <v>2.3137924907170158</v>
      </c>
      <c r="K53" s="7">
        <f>+AVERAGE($J$6:J53)</f>
        <v>2.1434992658210397</v>
      </c>
      <c r="L53" s="7">
        <f t="shared" si="5"/>
        <v>-1.1659744289956686</v>
      </c>
    </row>
    <row r="54" spans="1:12" x14ac:dyDescent="0.25">
      <c r="A54" s="2">
        <v>45292</v>
      </c>
      <c r="B54" s="5">
        <v>53</v>
      </c>
      <c r="C54">
        <v>16758.240234000001</v>
      </c>
      <c r="D54" s="6">
        <f t="shared" si="0"/>
        <v>16747.8549805</v>
      </c>
      <c r="E54" s="6">
        <f t="shared" si="6"/>
        <v>16610.234863499998</v>
      </c>
      <c r="F54" s="6">
        <f t="shared" si="2"/>
        <v>-148.00537050000275</v>
      </c>
      <c r="G54" s="6">
        <f t="shared" si="3"/>
        <v>148.00537050000275</v>
      </c>
      <c r="H54" s="7">
        <f>+SUMSQ($F$6:F54)/(B54-4)</f>
        <v>155739.1700248197</v>
      </c>
      <c r="I54" s="7">
        <f>+SUM($G$6:G54)/(B54-4)</f>
        <v>330.62885147959179</v>
      </c>
      <c r="J54" s="13">
        <f t="shared" si="4"/>
        <v>0.88317966823104521</v>
      </c>
      <c r="K54" s="7">
        <f>+AVERAGE($J$6:J54)</f>
        <v>2.1177784577069581</v>
      </c>
      <c r="L54" s="7">
        <f t="shared" si="5"/>
        <v>-0.44764807982626542</v>
      </c>
    </row>
    <row r="55" spans="1:12" x14ac:dyDescent="0.25">
      <c r="A55" s="2">
        <v>45299</v>
      </c>
      <c r="B55" s="5">
        <v>54</v>
      </c>
      <c r="C55">
        <v>16799.539063</v>
      </c>
      <c r="D55" s="6">
        <f t="shared" si="0"/>
        <v>16795.279785250001</v>
      </c>
      <c r="E55" s="6">
        <f t="shared" si="6"/>
        <v>16747.8549805</v>
      </c>
      <c r="F55" s="6">
        <f t="shared" si="2"/>
        <v>-51.684082499999931</v>
      </c>
      <c r="G55" s="6">
        <f t="shared" si="3"/>
        <v>51.684082499999931</v>
      </c>
      <c r="H55" s="7">
        <f>+SUMSQ($F$6:F55)/(B55-4)</f>
        <v>152677.81151200066</v>
      </c>
      <c r="I55" s="7">
        <f>+SUM($G$6:G55)/(B55-4)</f>
        <v>325.04995609999992</v>
      </c>
      <c r="J55" s="13">
        <f t="shared" si="4"/>
        <v>0.30765178917218683</v>
      </c>
      <c r="K55" s="7">
        <f>+AVERAGE($J$6:J55)</f>
        <v>2.0815759243362626</v>
      </c>
      <c r="L55" s="7">
        <f t="shared" si="5"/>
        <v>-0.15900350555377277</v>
      </c>
    </row>
    <row r="56" spans="1:12" x14ac:dyDescent="0.25">
      <c r="A56" s="2">
        <v>45306</v>
      </c>
      <c r="B56" s="5">
        <v>55</v>
      </c>
      <c r="C56">
        <v>16729.550781000002</v>
      </c>
      <c r="D56" s="6">
        <f t="shared" si="0"/>
        <v>16785.05517575</v>
      </c>
      <c r="E56" s="6">
        <f t="shared" si="6"/>
        <v>16795.279785250001</v>
      </c>
      <c r="F56" s="6">
        <f t="shared" si="2"/>
        <v>65.72900424999898</v>
      </c>
      <c r="G56" s="6">
        <f t="shared" si="3"/>
        <v>65.72900424999898</v>
      </c>
      <c r="H56" s="7">
        <f>+SUMSQ($F$6:F56)/(B56-4)</f>
        <v>149768.84073724959</v>
      </c>
      <c r="I56" s="7">
        <f>+SUM($G$6:G56)/(B56-4)</f>
        <v>319.96523155392151</v>
      </c>
      <c r="J56" s="13">
        <f t="shared" si="4"/>
        <v>0.39289162698049479</v>
      </c>
      <c r="K56" s="7">
        <f>+AVERAGE($J$6:J56)</f>
        <v>2.0484644675253652</v>
      </c>
      <c r="L56" s="7">
        <f t="shared" si="5"/>
        <v>0.20542545804362536</v>
      </c>
    </row>
    <row r="57" spans="1:12" x14ac:dyDescent="0.25">
      <c r="A57" s="2">
        <v>45313</v>
      </c>
      <c r="B57" s="5">
        <v>56</v>
      </c>
      <c r="C57">
        <v>16949.109375</v>
      </c>
      <c r="D57" s="6">
        <f t="shared" si="0"/>
        <v>16809.10986325</v>
      </c>
      <c r="E57" s="6">
        <f t="shared" si="6"/>
        <v>16785.05517575</v>
      </c>
      <c r="F57" s="6">
        <f t="shared" si="2"/>
        <v>-164.05419925000024</v>
      </c>
      <c r="G57" s="6">
        <f t="shared" si="3"/>
        <v>164.05419925000024</v>
      </c>
      <c r="H57" s="7">
        <f>+SUMSQ($F$6:F57)/(B57-4)</f>
        <v>147406.24342098631</v>
      </c>
      <c r="I57" s="7">
        <f>+SUM($G$6:G57)/(B57-4)</f>
        <v>316.96694247115374</v>
      </c>
      <c r="J57" s="13">
        <f t="shared" si="4"/>
        <v>0.96792224075195832</v>
      </c>
      <c r="K57" s="7">
        <f>+AVERAGE($J$6:J57)</f>
        <v>2.0276848093181843</v>
      </c>
      <c r="L57" s="7">
        <f t="shared" si="5"/>
        <v>-0.51757510726826139</v>
      </c>
    </row>
    <row r="58" spans="1:12" x14ac:dyDescent="0.25">
      <c r="A58" s="2">
        <v>45320</v>
      </c>
      <c r="B58" s="5">
        <v>57</v>
      </c>
      <c r="C58">
        <v>17101.970702999999</v>
      </c>
      <c r="D58" s="6">
        <f t="shared" si="0"/>
        <v>16895.0424805</v>
      </c>
      <c r="E58" s="6">
        <f t="shared" si="6"/>
        <v>16809.10986325</v>
      </c>
      <c r="F58" s="6">
        <f t="shared" si="2"/>
        <v>-292.86083974999929</v>
      </c>
      <c r="G58" s="6">
        <f t="shared" si="3"/>
        <v>292.86083974999929</v>
      </c>
      <c r="H58" s="7">
        <f>+SUMSQ($F$6:F58)/(B58-4)</f>
        <v>146243.24772359175</v>
      </c>
      <c r="I58" s="7">
        <f>+SUM($G$6:G58)/(B58-4)</f>
        <v>316.51211034433953</v>
      </c>
      <c r="J58" s="13">
        <f t="shared" si="4"/>
        <v>1.7124391383656512</v>
      </c>
      <c r="K58" s="7">
        <f>+AVERAGE($J$6:J58)</f>
        <v>2.0217367777907782</v>
      </c>
      <c r="L58" s="7">
        <f t="shared" si="5"/>
        <v>-0.9252753059950547</v>
      </c>
    </row>
    <row r="59" spans="1:12" x14ac:dyDescent="0.25">
      <c r="A59" s="2">
        <v>45327</v>
      </c>
      <c r="B59" s="5">
        <v>58</v>
      </c>
      <c r="C59">
        <v>17275.869140999999</v>
      </c>
      <c r="D59" s="6">
        <f t="shared" si="0"/>
        <v>17014.125</v>
      </c>
      <c r="E59" s="6">
        <f t="shared" si="6"/>
        <v>16895.0424805</v>
      </c>
      <c r="F59" s="6">
        <f t="shared" si="2"/>
        <v>-380.82666049999898</v>
      </c>
      <c r="G59" s="6">
        <f t="shared" si="3"/>
        <v>380.82666049999898</v>
      </c>
      <c r="H59" s="7">
        <f>+SUMSQ($F$6:F59)/(B59-4)</f>
        <v>146220.76064255452</v>
      </c>
      <c r="I59" s="7">
        <f>+SUM($G$6:G59)/(B59-4)</f>
        <v>317.7031205324073</v>
      </c>
      <c r="J59" s="13">
        <f t="shared" si="4"/>
        <v>2.2043849567961891</v>
      </c>
      <c r="K59" s="7">
        <f>+AVERAGE($J$6:J59)</f>
        <v>2.0251191514760638</v>
      </c>
      <c r="L59" s="7">
        <f t="shared" si="5"/>
        <v>-1.1986871890392803</v>
      </c>
    </row>
    <row r="60" spans="1:12" x14ac:dyDescent="0.25">
      <c r="A60" s="2">
        <v>45334</v>
      </c>
      <c r="B60" s="5">
        <v>59</v>
      </c>
      <c r="C60">
        <v>17409.300781000002</v>
      </c>
      <c r="D60" s="6">
        <f t="shared" si="0"/>
        <v>17184.0625</v>
      </c>
      <c r="E60" s="6">
        <f t="shared" si="6"/>
        <v>17014.125</v>
      </c>
      <c r="F60" s="6">
        <f t="shared" si="2"/>
        <v>-395.17578100000173</v>
      </c>
      <c r="G60" s="6">
        <f t="shared" si="3"/>
        <v>395.17578100000173</v>
      </c>
      <c r="H60" s="7">
        <f>+SUMSQ($F$6:F60)/(B60-4)</f>
        <v>146401.54495612555</v>
      </c>
      <c r="I60" s="7">
        <f>+SUM($G$6:G60)/(B60-4)</f>
        <v>319.1117143590908</v>
      </c>
      <c r="J60" s="13">
        <f t="shared" si="4"/>
        <v>2.2699118475297122</v>
      </c>
      <c r="K60" s="7">
        <f>+AVERAGE($J$6:J60)</f>
        <v>2.0295699277679482</v>
      </c>
      <c r="L60" s="7">
        <f t="shared" si="5"/>
        <v>-1.2383618752250423</v>
      </c>
    </row>
    <row r="61" spans="1:12" x14ac:dyDescent="0.25">
      <c r="A61" s="2">
        <v>45341</v>
      </c>
      <c r="B61" s="5">
        <v>60</v>
      </c>
      <c r="C61">
        <v>17616.019531000002</v>
      </c>
      <c r="D61" s="6">
        <f t="shared" si="0"/>
        <v>17350.790039</v>
      </c>
      <c r="E61" s="6">
        <f t="shared" si="6"/>
        <v>17184.0625</v>
      </c>
      <c r="F61" s="6">
        <f t="shared" si="2"/>
        <v>-431.95703100000173</v>
      </c>
      <c r="G61" s="6">
        <f t="shared" si="3"/>
        <v>431.95703100000173</v>
      </c>
      <c r="H61" s="7">
        <f>+SUMSQ($F$6:F61)/(B61-4)</f>
        <v>147119.14016459361</v>
      </c>
      <c r="I61" s="7">
        <f>+SUM($G$6:G61)/(B61-4)</f>
        <v>321.12680929910709</v>
      </c>
      <c r="J61" s="13">
        <f t="shared" si="4"/>
        <v>2.452069437365576</v>
      </c>
      <c r="K61" s="7">
        <f>+AVERAGE($J$6:J61)</f>
        <v>2.0371145618679058</v>
      </c>
      <c r="L61" s="7">
        <f t="shared" si="5"/>
        <v>-1.3451291467778514</v>
      </c>
    </row>
    <row r="62" spans="1:12" x14ac:dyDescent="0.25">
      <c r="A62" s="2">
        <v>45348</v>
      </c>
      <c r="B62" s="5">
        <v>61</v>
      </c>
      <c r="C62">
        <v>17728.269531000002</v>
      </c>
      <c r="D62" s="6">
        <f t="shared" si="0"/>
        <v>17507.364745999999</v>
      </c>
      <c r="E62" s="6">
        <f t="shared" si="6"/>
        <v>17350.790039</v>
      </c>
      <c r="F62" s="6">
        <f t="shared" si="2"/>
        <v>-377.47949200000221</v>
      </c>
      <c r="G62" s="6">
        <f t="shared" si="3"/>
        <v>377.47949200000221</v>
      </c>
      <c r="H62" s="7">
        <f>+SUMSQ($F$6:F62)/(B62-4)</f>
        <v>147037.9406332951</v>
      </c>
      <c r="I62" s="7">
        <f>+SUM($G$6:G62)/(B62-4)</f>
        <v>322.11545285526313</v>
      </c>
      <c r="J62" s="13">
        <f t="shared" si="4"/>
        <v>2.1292517656048391</v>
      </c>
      <c r="K62" s="7">
        <f>+AVERAGE($J$6:J62)</f>
        <v>2.0387310040387292</v>
      </c>
      <c r="L62" s="7">
        <f t="shared" si="5"/>
        <v>-1.1718763836195587</v>
      </c>
    </row>
    <row r="63" spans="1:12" x14ac:dyDescent="0.25">
      <c r="A63" s="2">
        <v>45355</v>
      </c>
      <c r="B63" s="5">
        <v>62</v>
      </c>
      <c r="C63">
        <v>17889.619140999999</v>
      </c>
      <c r="D63" s="6">
        <f t="shared" si="0"/>
        <v>17660.802246000003</v>
      </c>
      <c r="E63" s="6">
        <f t="shared" si="6"/>
        <v>17507.364745999999</v>
      </c>
      <c r="F63" s="6">
        <f t="shared" si="2"/>
        <v>-382.25439499999993</v>
      </c>
      <c r="G63" s="6">
        <f t="shared" si="3"/>
        <v>382.25439499999993</v>
      </c>
      <c r="H63" s="7">
        <f>+SUMSQ($F$6:F63)/(B63-4)</f>
        <v>147022.08687232132</v>
      </c>
      <c r="I63" s="7">
        <f>+SUM($G$6:G63)/(B63-4)</f>
        <v>323.15233116810344</v>
      </c>
      <c r="J63" s="13">
        <f t="shared" si="4"/>
        <v>2.1367385855852969</v>
      </c>
      <c r="K63" s="7">
        <f>+AVERAGE($J$6:J63)</f>
        <v>2.0404207899274631</v>
      </c>
      <c r="L63" s="7">
        <f t="shared" si="5"/>
        <v>-1.1828922713268364</v>
      </c>
    </row>
    <row r="64" spans="1:12" x14ac:dyDescent="0.25">
      <c r="A64" s="2">
        <v>45362</v>
      </c>
      <c r="B64" s="5">
        <v>63</v>
      </c>
      <c r="C64">
        <v>17848.080077999999</v>
      </c>
      <c r="D64" s="6">
        <f t="shared" si="0"/>
        <v>17770.49707025</v>
      </c>
      <c r="E64" s="6">
        <f t="shared" si="6"/>
        <v>17660.802246000003</v>
      </c>
      <c r="F64" s="6">
        <f t="shared" si="2"/>
        <v>-187.27783199999612</v>
      </c>
      <c r="G64" s="6">
        <f t="shared" si="3"/>
        <v>187.27783199999612</v>
      </c>
      <c r="H64" s="7">
        <f>+SUMSQ($F$6:F64)/(B64-4)</f>
        <v>145124.64449073313</v>
      </c>
      <c r="I64" s="7">
        <f>+SUM($G$6:G64)/(B64-4)</f>
        <v>320.84937355508464</v>
      </c>
      <c r="J64" s="13">
        <f t="shared" si="4"/>
        <v>1.0492883894601055</v>
      </c>
      <c r="K64" s="7">
        <f>+AVERAGE($J$6:J64)</f>
        <v>2.0236219356822533</v>
      </c>
      <c r="L64" s="7">
        <f t="shared" si="5"/>
        <v>-0.58369393065947051</v>
      </c>
    </row>
    <row r="65" spans="1:12" x14ac:dyDescent="0.25">
      <c r="A65" s="2">
        <v>45369</v>
      </c>
      <c r="B65" s="5">
        <v>64</v>
      </c>
      <c r="C65">
        <v>18112.039063</v>
      </c>
      <c r="D65" s="6">
        <f t="shared" si="0"/>
        <v>17894.501953250001</v>
      </c>
      <c r="E65" s="6">
        <f t="shared" si="6"/>
        <v>17770.49707025</v>
      </c>
      <c r="F65" s="6">
        <f t="shared" si="2"/>
        <v>-341.54199275000065</v>
      </c>
      <c r="G65" s="6">
        <f t="shared" si="3"/>
        <v>341.54199275000065</v>
      </c>
      <c r="H65" s="7">
        <f>+SUMSQ($F$6:F65)/(B65-4)</f>
        <v>144650.08262941494</v>
      </c>
      <c r="I65" s="7">
        <f>+SUM($G$6:G65)/(B65-4)</f>
        <v>321.19425054166658</v>
      </c>
      <c r="J65" s="13">
        <f t="shared" si="4"/>
        <v>1.8857180660995609</v>
      </c>
      <c r="K65" s="7">
        <f>+AVERAGE($J$6:J65)</f>
        <v>2.0213235378558752</v>
      </c>
      <c r="L65" s="7">
        <f t="shared" si="5"/>
        <v>-1.0633502691097967</v>
      </c>
    </row>
    <row r="66" spans="1:12" x14ac:dyDescent="0.25">
      <c r="A66" s="2">
        <v>45376</v>
      </c>
      <c r="B66" s="5">
        <v>65</v>
      </c>
      <c r="C66">
        <v>18312.669922000001</v>
      </c>
      <c r="D66" s="6">
        <f t="shared" si="0"/>
        <v>18040.602051000002</v>
      </c>
      <c r="E66" s="6">
        <f t="shared" si="6"/>
        <v>17894.501953250001</v>
      </c>
      <c r="F66" s="6">
        <f t="shared" si="2"/>
        <v>-418.16796875</v>
      </c>
      <c r="G66" s="6">
        <f t="shared" si="3"/>
        <v>418.16796875</v>
      </c>
      <c r="H66" s="7">
        <f>+SUMSQ($F$6:F66)/(B66-4)</f>
        <v>145145.40012874425</v>
      </c>
      <c r="I66" s="7">
        <f>+SUM($G$6:G66)/(B66-4)</f>
        <v>322.78398362704911</v>
      </c>
      <c r="J66" s="13">
        <f t="shared" si="4"/>
        <v>2.2834899036083876</v>
      </c>
      <c r="K66" s="7">
        <f>+AVERAGE($J$6:J66)</f>
        <v>2.0256213471305067</v>
      </c>
      <c r="L66" s="7">
        <f t="shared" si="5"/>
        <v>-1.2955040831058067</v>
      </c>
    </row>
    <row r="67" spans="1:12" x14ac:dyDescent="0.25">
      <c r="A67" s="2">
        <v>45383</v>
      </c>
      <c r="B67" s="5">
        <v>66</v>
      </c>
      <c r="C67">
        <v>18122.259765999999</v>
      </c>
      <c r="D67" s="6">
        <f t="shared" si="0"/>
        <v>18098.762207250002</v>
      </c>
      <c r="E67" s="6">
        <f t="shared" si="6"/>
        <v>18040.602051000002</v>
      </c>
      <c r="F67" s="6">
        <f t="shared" si="2"/>
        <v>-81.657714999997552</v>
      </c>
      <c r="G67" s="6">
        <f t="shared" si="3"/>
        <v>81.657714999997552</v>
      </c>
      <c r="H67" s="7">
        <f>+SUMSQ($F$6:F67)/(B67-4)</f>
        <v>142911.89339149065</v>
      </c>
      <c r="I67" s="7">
        <f>+SUM($G$6:G67)/(B67-4)</f>
        <v>318.89485026209667</v>
      </c>
      <c r="J67" s="13">
        <f t="shared" si="4"/>
        <v>0.45059344725429512</v>
      </c>
      <c r="K67" s="7">
        <f>+AVERAGE($J$6:J67)</f>
        <v>2.0002176713260513</v>
      </c>
      <c r="L67" s="7">
        <f t="shared" si="5"/>
        <v>-0.2560647026218324</v>
      </c>
    </row>
    <row r="68" spans="1:12" x14ac:dyDescent="0.25">
      <c r="A68" s="2">
        <v>45390</v>
      </c>
      <c r="B68" s="5">
        <v>67</v>
      </c>
      <c r="C68">
        <v>17639.039063</v>
      </c>
      <c r="D68" s="6">
        <f t="shared" si="0"/>
        <v>18046.501953500003</v>
      </c>
      <c r="E68" s="6">
        <f t="shared" si="6"/>
        <v>18098.762207250002</v>
      </c>
      <c r="F68" s="6">
        <f t="shared" si="2"/>
        <v>459.7231442500015</v>
      </c>
      <c r="G68" s="6">
        <f t="shared" si="3"/>
        <v>459.7231442500015</v>
      </c>
      <c r="H68" s="7">
        <f>+SUMSQ($F$6:F68)/(B68-4)</f>
        <v>143998.13904177028</v>
      </c>
      <c r="I68" s="7">
        <f>+SUM($G$6:G68)/(B68-4)</f>
        <v>321.13022000793643</v>
      </c>
      <c r="J68" s="13">
        <f t="shared" si="4"/>
        <v>2.6062822504561822</v>
      </c>
      <c r="K68" s="7">
        <f>+AVERAGE($J$6:J68)</f>
        <v>2.0098377440106567</v>
      </c>
      <c r="L68" s="7">
        <f t="shared" si="5"/>
        <v>1.4315785796759952</v>
      </c>
    </row>
    <row r="69" spans="1:12" x14ac:dyDescent="0.25">
      <c r="A69" s="2">
        <v>45397</v>
      </c>
      <c r="B69" s="5">
        <v>68</v>
      </c>
      <c r="C69">
        <v>17458.769531000002</v>
      </c>
      <c r="D69" s="6">
        <f t="shared" si="0"/>
        <v>17883.184570500001</v>
      </c>
      <c r="E69" s="6">
        <f t="shared" si="6"/>
        <v>18046.501953500003</v>
      </c>
      <c r="F69" s="6">
        <f t="shared" si="2"/>
        <v>587.73242250000112</v>
      </c>
      <c r="G69" s="6">
        <f t="shared" si="3"/>
        <v>587.73242250000112</v>
      </c>
      <c r="H69" s="7">
        <f>+SUMSQ($F$6:F69)/(B69-4)</f>
        <v>147145.50250139448</v>
      </c>
      <c r="I69" s="7">
        <f>+SUM($G$6:G69)/(B69-4)</f>
        <v>325.29587942187493</v>
      </c>
      <c r="J69" s="13">
        <f t="shared" si="4"/>
        <v>3.3664023197993211</v>
      </c>
      <c r="K69" s="7">
        <f>+AVERAGE($J$6:J69)</f>
        <v>2.0310340655073547</v>
      </c>
      <c r="L69" s="7">
        <f t="shared" si="5"/>
        <v>1.8067625804069078</v>
      </c>
    </row>
    <row r="70" spans="1:12" x14ac:dyDescent="0.25">
      <c r="A70" s="2">
        <v>45404</v>
      </c>
      <c r="B70" s="5">
        <v>69</v>
      </c>
      <c r="C70">
        <v>17763.269531000002</v>
      </c>
      <c r="D70" s="6">
        <f t="shared" ref="D70:D89" si="7">AVERAGE(C67:C70)</f>
        <v>17745.834472750001</v>
      </c>
      <c r="E70" s="6">
        <f t="shared" si="6"/>
        <v>17883.184570500001</v>
      </c>
      <c r="F70" s="6">
        <f t="shared" si="2"/>
        <v>119.91503949999969</v>
      </c>
      <c r="G70" s="6">
        <f t="shared" si="3"/>
        <v>119.91503949999969</v>
      </c>
      <c r="H70" s="7">
        <f>+SUMSQ($F$6:F70)/(B70-4)</f>
        <v>145102.9504121159</v>
      </c>
      <c r="I70" s="7">
        <f>+SUM($G$6:G70)/(B70-4)</f>
        <v>322.13617419230764</v>
      </c>
      <c r="J70" s="13">
        <f t="shared" si="4"/>
        <v>0.67507301677051657</v>
      </c>
      <c r="K70" s="7">
        <f>+AVERAGE($J$6:J70)</f>
        <v>2.0101731262960185</v>
      </c>
      <c r="L70" s="7">
        <f t="shared" si="5"/>
        <v>0.37224953018909718</v>
      </c>
    </row>
    <row r="71" spans="1:12" x14ac:dyDescent="0.25">
      <c r="A71" s="2">
        <v>45411</v>
      </c>
      <c r="B71" s="5">
        <v>70</v>
      </c>
      <c r="C71">
        <v>17797.890625</v>
      </c>
      <c r="D71" s="6">
        <f t="shared" si="7"/>
        <v>17664.7421875</v>
      </c>
      <c r="E71" s="6">
        <f t="shared" si="6"/>
        <v>17745.834472750001</v>
      </c>
      <c r="F71" s="6">
        <f t="shared" ref="F71:F89" si="8">E71-C71</f>
        <v>-52.056152249999286</v>
      </c>
      <c r="G71" s="6">
        <f t="shared" ref="G71:G89" si="9">ABS(F71)</f>
        <v>52.056152249999286</v>
      </c>
      <c r="H71" s="7">
        <f>+SUMSQ($F$6:F71)/(B71-4)</f>
        <v>142945.47908749405</v>
      </c>
      <c r="I71" s="7">
        <f>+SUM($G$6:G71)/(B71-4)</f>
        <v>318.0440526477272</v>
      </c>
      <c r="J71" s="13">
        <f t="shared" ref="J71:J88" si="10">(G71/C71)*100</f>
        <v>0.29248495423877957</v>
      </c>
      <c r="K71" s="7">
        <f>+AVERAGE($J$6:J71)</f>
        <v>1.9841475479315149</v>
      </c>
      <c r="L71" s="7">
        <f t="shared" ref="L71:L89" si="11">SUM(F71)/I71</f>
        <v>-0.1636759179007754</v>
      </c>
    </row>
    <row r="72" spans="1:12" x14ac:dyDescent="0.25">
      <c r="A72" s="2">
        <v>45418</v>
      </c>
      <c r="B72" s="5">
        <v>71</v>
      </c>
      <c r="C72">
        <v>18162.050781000002</v>
      </c>
      <c r="D72" s="6">
        <f t="shared" si="7"/>
        <v>17795.495117000002</v>
      </c>
      <c r="E72" s="6">
        <f t="shared" si="6"/>
        <v>17664.7421875</v>
      </c>
      <c r="F72" s="6">
        <f t="shared" si="8"/>
        <v>-497.30859350000173</v>
      </c>
      <c r="G72" s="6">
        <f t="shared" si="9"/>
        <v>497.30859350000173</v>
      </c>
      <c r="H72" s="7">
        <f>+SUMSQ($F$6:F72)/(B72-4)</f>
        <v>144503.24562602327</v>
      </c>
      <c r="I72" s="7">
        <f>+SUM($G$6:G72)/(B72-4)</f>
        <v>320.71964280970144</v>
      </c>
      <c r="J72" s="13">
        <f t="shared" si="10"/>
        <v>2.7381742265595621</v>
      </c>
      <c r="K72" s="7">
        <f>+AVERAGE($J$6:J72)</f>
        <v>1.9954016774632766</v>
      </c>
      <c r="L72" s="7">
        <f t="shared" si="11"/>
        <v>-1.5506022304816518</v>
      </c>
    </row>
    <row r="73" spans="1:12" x14ac:dyDescent="0.25">
      <c r="A73" s="2">
        <v>45425</v>
      </c>
      <c r="B73" s="5">
        <v>72</v>
      </c>
      <c r="C73">
        <v>18388.259765999999</v>
      </c>
      <c r="D73" s="6">
        <f t="shared" si="7"/>
        <v>18027.86767575</v>
      </c>
      <c r="E73" s="6">
        <f t="shared" si="6"/>
        <v>17795.495117000002</v>
      </c>
      <c r="F73" s="6">
        <f t="shared" si="8"/>
        <v>-592.76464899999701</v>
      </c>
      <c r="G73" s="6">
        <f t="shared" si="9"/>
        <v>592.76464899999701</v>
      </c>
      <c r="H73" s="7">
        <f>+SUMSQ($F$6:F73)/(B73-4)</f>
        <v>147545.40273599484</v>
      </c>
      <c r="I73" s="7">
        <f>+SUM($G$6:G73)/(B73-4)</f>
        <v>324.72030466544106</v>
      </c>
      <c r="J73" s="13">
        <f t="shared" si="10"/>
        <v>3.2236038458409331</v>
      </c>
      <c r="K73" s="7">
        <f>+AVERAGE($J$6:J73)</f>
        <v>2.0134634740570654</v>
      </c>
      <c r="L73" s="7">
        <f t="shared" si="11"/>
        <v>-1.8254622223600145</v>
      </c>
    </row>
    <row r="74" spans="1:12" x14ac:dyDescent="0.25">
      <c r="A74" s="2">
        <v>45432</v>
      </c>
      <c r="B74" s="5">
        <v>73</v>
      </c>
      <c r="C74">
        <v>18110.599609000001</v>
      </c>
      <c r="D74" s="6">
        <f t="shared" si="7"/>
        <v>18114.70019525</v>
      </c>
      <c r="E74" s="6">
        <f t="shared" si="6"/>
        <v>18027.86767575</v>
      </c>
      <c r="F74" s="6">
        <f t="shared" si="8"/>
        <v>-82.73193325000102</v>
      </c>
      <c r="G74" s="6">
        <f t="shared" si="9"/>
        <v>82.73193325000102</v>
      </c>
      <c r="H74" s="7">
        <f>+SUMSQ($F$6:F74)/(B74-4)</f>
        <v>145506.26027285407</v>
      </c>
      <c r="I74" s="7">
        <f>+SUM($G$6:G74)/(B74-4)</f>
        <v>321.2132268188405</v>
      </c>
      <c r="J74" s="13">
        <f t="shared" si="10"/>
        <v>0.45681498700290224</v>
      </c>
      <c r="K74" s="7">
        <f>+AVERAGE($J$6:J74)</f>
        <v>1.9909033510562806</v>
      </c>
      <c r="L74" s="7">
        <f t="shared" si="11"/>
        <v>-0.25756079246593605</v>
      </c>
    </row>
    <row r="75" spans="1:12" x14ac:dyDescent="0.25">
      <c r="A75" s="2">
        <v>45439</v>
      </c>
      <c r="B75" s="5">
        <v>74</v>
      </c>
      <c r="C75">
        <v>18083.689452999999</v>
      </c>
      <c r="D75" s="6">
        <f t="shared" si="7"/>
        <v>18186.149902249999</v>
      </c>
      <c r="E75" s="6">
        <f t="shared" si="6"/>
        <v>18114.70019525</v>
      </c>
      <c r="F75" s="6">
        <f t="shared" si="8"/>
        <v>31.010742250000476</v>
      </c>
      <c r="G75" s="6">
        <f t="shared" si="9"/>
        <v>31.010742250000476</v>
      </c>
      <c r="H75" s="7">
        <f>+SUMSQ($F$6:F75)/(B75-4)</f>
        <v>143441.33749945468</v>
      </c>
      <c r="I75" s="7">
        <f>+SUM($G$6:G75)/(B75-4)</f>
        <v>317.06747703928562</v>
      </c>
      <c r="J75" s="13">
        <f t="shared" si="10"/>
        <v>0.17148459848637768</v>
      </c>
      <c r="K75" s="7">
        <f>+AVERAGE($J$6:J75)</f>
        <v>1.9649116545909964</v>
      </c>
      <c r="L75" s="7">
        <f t="shared" si="11"/>
        <v>9.7804866457994216E-2</v>
      </c>
    </row>
    <row r="76" spans="1:12" x14ac:dyDescent="0.25">
      <c r="A76" s="2">
        <v>45446</v>
      </c>
      <c r="B76" s="5">
        <v>75</v>
      </c>
      <c r="C76">
        <v>17985.630859000001</v>
      </c>
      <c r="D76" s="6">
        <f t="shared" si="7"/>
        <v>18142.044921749999</v>
      </c>
      <c r="E76" s="6">
        <f t="shared" si="6"/>
        <v>18186.149902249999</v>
      </c>
      <c r="F76" s="6">
        <f t="shared" si="8"/>
        <v>200.5190432499985</v>
      </c>
      <c r="G76" s="6">
        <f t="shared" si="9"/>
        <v>200.5190432499985</v>
      </c>
      <c r="H76" s="7">
        <f>+SUMSQ($F$6:F76)/(B76-4)</f>
        <v>141987.34523475662</v>
      </c>
      <c r="I76" s="7">
        <f>+SUM($G$6:G76)/(B76-4)</f>
        <v>315.42594980281683</v>
      </c>
      <c r="J76" s="13">
        <f t="shared" si="10"/>
        <v>1.1148846811212012</v>
      </c>
      <c r="K76" s="7">
        <f>+AVERAGE($J$6:J76)</f>
        <v>1.9529394436970555</v>
      </c>
      <c r="L76" s="7">
        <f t="shared" si="11"/>
        <v>0.63570877213922816</v>
      </c>
    </row>
    <row r="77" spans="1:12" x14ac:dyDescent="0.25">
      <c r="A77" s="2">
        <v>45453</v>
      </c>
      <c r="B77" s="5">
        <v>76</v>
      </c>
      <c r="C77">
        <v>17817.259765999999</v>
      </c>
      <c r="D77" s="6">
        <f t="shared" si="7"/>
        <v>17999.294921749999</v>
      </c>
      <c r="E77" s="6">
        <f t="shared" si="6"/>
        <v>18142.044921749999</v>
      </c>
      <c r="F77" s="6">
        <f t="shared" si="8"/>
        <v>324.78515574999983</v>
      </c>
      <c r="G77" s="6">
        <f t="shared" si="9"/>
        <v>324.78515574999983</v>
      </c>
      <c r="H77" s="7">
        <f>+SUMSQ($F$6:F77)/(B77-4)</f>
        <v>141480.37373698989</v>
      </c>
      <c r="I77" s="7">
        <f>+SUM($G$6:G77)/(B77-4)</f>
        <v>315.55593877430545</v>
      </c>
      <c r="J77" s="13">
        <f t="shared" si="10"/>
        <v>1.8228681627562902</v>
      </c>
      <c r="K77" s="7">
        <f>+AVERAGE($J$6:J77)</f>
        <v>1.9511328981284339</v>
      </c>
      <c r="L77" s="7">
        <f t="shared" si="11"/>
        <v>1.0292474830660543</v>
      </c>
    </row>
    <row r="78" spans="1:12" x14ac:dyDescent="0.25">
      <c r="A78" s="2">
        <v>45460</v>
      </c>
      <c r="B78" s="5">
        <v>77</v>
      </c>
      <c r="C78">
        <v>17995.689452999999</v>
      </c>
      <c r="D78" s="6">
        <f t="shared" si="7"/>
        <v>17970.56738275</v>
      </c>
      <c r="E78" s="6">
        <f t="shared" si="6"/>
        <v>17999.294921749999</v>
      </c>
      <c r="F78" s="6">
        <f t="shared" si="8"/>
        <v>3.60546875</v>
      </c>
      <c r="G78" s="6">
        <f t="shared" si="9"/>
        <v>3.60546875</v>
      </c>
      <c r="H78" s="7">
        <f>+SUMSQ($F$6:F78)/(B78-4)</f>
        <v>139542.46449956411</v>
      </c>
      <c r="I78" s="7">
        <f>+SUM($G$6:G78)/(B78-4)</f>
        <v>311.28264466438344</v>
      </c>
      <c r="J78" s="13">
        <f t="shared" si="10"/>
        <v>2.0035179865803613E-2</v>
      </c>
      <c r="K78" s="7">
        <f>+AVERAGE($J$6:J78)</f>
        <v>1.9246795047275758</v>
      </c>
      <c r="L78" s="7">
        <f t="shared" si="11"/>
        <v>1.1582620527679336E-2</v>
      </c>
    </row>
    <row r="79" spans="1:12" x14ac:dyDescent="0.25">
      <c r="A79" s="2">
        <v>45467</v>
      </c>
      <c r="B79" s="5">
        <v>78</v>
      </c>
      <c r="C79">
        <v>18026.5</v>
      </c>
      <c r="D79" s="6">
        <f t="shared" si="7"/>
        <v>17956.2700195</v>
      </c>
      <c r="E79" s="6">
        <f t="shared" si="6"/>
        <v>17970.56738275</v>
      </c>
      <c r="F79" s="6">
        <f t="shared" si="8"/>
        <v>-55.932617250000476</v>
      </c>
      <c r="G79" s="6">
        <f t="shared" si="9"/>
        <v>55.932617250000476</v>
      </c>
      <c r="H79" s="7">
        <f>+SUMSQ($F$6:F79)/(B79-4)</f>
        <v>137699.03197487319</v>
      </c>
      <c r="I79" s="7">
        <f>+SUM($G$6:G79)/(B79-4)</f>
        <v>307.83196861824314</v>
      </c>
      <c r="J79" s="13">
        <f t="shared" si="10"/>
        <v>0.31027996144565212</v>
      </c>
      <c r="K79" s="7">
        <f>+AVERAGE($J$6:J79)</f>
        <v>1.9028632946832253</v>
      </c>
      <c r="L79" s="7">
        <f t="shared" si="11"/>
        <v>-0.18169853345987316</v>
      </c>
    </row>
    <row r="80" spans="1:12" x14ac:dyDescent="0.25">
      <c r="A80" s="2">
        <v>45474</v>
      </c>
      <c r="B80" s="5">
        <v>79</v>
      </c>
      <c r="C80">
        <v>18098.900390999999</v>
      </c>
      <c r="D80" s="6">
        <f t="shared" si="7"/>
        <v>17984.587402500001</v>
      </c>
      <c r="E80" s="6">
        <f t="shared" si="6"/>
        <v>17956.2700195</v>
      </c>
      <c r="F80" s="6">
        <f t="shared" si="8"/>
        <v>-142.63037149999946</v>
      </c>
      <c r="G80" s="6">
        <f t="shared" si="9"/>
        <v>142.63037149999946</v>
      </c>
      <c r="H80" s="7">
        <f>+SUMSQ($F$6:F80)/(B80-4)</f>
        <v>136134.29052019789</v>
      </c>
      <c r="I80" s="7">
        <f>+SUM($G$6:G80)/(B80-4)</f>
        <v>305.62928065666659</v>
      </c>
      <c r="J80" s="13">
        <f t="shared" si="10"/>
        <v>0.78806097839471489</v>
      </c>
      <c r="K80" s="7">
        <f>+AVERAGE($J$6:J80)</f>
        <v>1.8879992637993788</v>
      </c>
      <c r="L80" s="7">
        <f t="shared" si="11"/>
        <v>-0.46667770572750034</v>
      </c>
    </row>
    <row r="81" spans="1:12" x14ac:dyDescent="0.25">
      <c r="A81" s="2">
        <v>45481</v>
      </c>
      <c r="B81" s="5">
        <v>80</v>
      </c>
      <c r="C81">
        <v>18505.919922000001</v>
      </c>
      <c r="D81" s="6">
        <f t="shared" si="7"/>
        <v>18156.752441500001</v>
      </c>
      <c r="E81" s="6">
        <f t="shared" si="6"/>
        <v>17984.587402500001</v>
      </c>
      <c r="F81" s="6">
        <f t="shared" si="8"/>
        <v>-521.33251949999976</v>
      </c>
      <c r="G81" s="6">
        <f t="shared" si="9"/>
        <v>521.33251949999976</v>
      </c>
      <c r="H81" s="7">
        <f>+SUMSQ($F$6:F81)/(B81-4)</f>
        <v>137919.20243293501</v>
      </c>
      <c r="I81" s="7">
        <f>+SUM($G$6:G81)/(B81-4)</f>
        <v>308.46748116776308</v>
      </c>
      <c r="J81" s="13">
        <f t="shared" si="10"/>
        <v>2.8171121549069014</v>
      </c>
      <c r="K81" s="7">
        <f>+AVERAGE($J$6:J81)</f>
        <v>1.9002244334192147</v>
      </c>
      <c r="L81" s="7">
        <f t="shared" si="11"/>
        <v>-1.6900728644925394</v>
      </c>
    </row>
    <row r="82" spans="1:12" x14ac:dyDescent="0.25">
      <c r="A82" s="2">
        <v>45488</v>
      </c>
      <c r="B82" s="5">
        <v>81</v>
      </c>
      <c r="C82">
        <v>18406.050781000002</v>
      </c>
      <c r="D82" s="6">
        <f t="shared" si="7"/>
        <v>18259.3427735</v>
      </c>
      <c r="E82" s="6">
        <f t="shared" si="6"/>
        <v>18156.752441500001</v>
      </c>
      <c r="F82" s="6">
        <f t="shared" si="8"/>
        <v>-249.29833950000102</v>
      </c>
      <c r="G82" s="6">
        <f t="shared" si="9"/>
        <v>249.29833950000102</v>
      </c>
      <c r="H82" s="7">
        <f>+SUMSQ($F$6:F82)/(B82-4)</f>
        <v>136935.18242831843</v>
      </c>
      <c r="I82" s="7">
        <f>+SUM($G$6:G82)/(B82-4)</f>
        <v>307.69905075649342</v>
      </c>
      <c r="J82" s="13">
        <f t="shared" si="10"/>
        <v>1.3544368776671203</v>
      </c>
      <c r="K82" s="7">
        <f>+AVERAGE($J$6:J82)</f>
        <v>1.8931362833445122</v>
      </c>
      <c r="L82" s="7">
        <f t="shared" si="11"/>
        <v>-0.81020184783504745</v>
      </c>
    </row>
    <row r="83" spans="1:12" x14ac:dyDescent="0.25">
      <c r="A83" s="2">
        <v>45495</v>
      </c>
      <c r="B83" s="5">
        <v>82</v>
      </c>
      <c r="C83">
        <v>18564.480468999998</v>
      </c>
      <c r="D83" s="6">
        <f t="shared" si="7"/>
        <v>18393.837890750001</v>
      </c>
      <c r="E83" s="6">
        <f t="shared" si="6"/>
        <v>18259.3427735</v>
      </c>
      <c r="F83" s="6">
        <f t="shared" si="8"/>
        <v>-305.13769549999779</v>
      </c>
      <c r="G83" s="6">
        <f t="shared" si="9"/>
        <v>305.13769549999779</v>
      </c>
      <c r="H83" s="7">
        <f>+SUMSQ($F$6:F83)/(B83-4)</f>
        <v>136373.30846404575</v>
      </c>
      <c r="I83" s="7">
        <f>+SUM($G$6:G83)/(B83-4)</f>
        <v>307.66621286858964</v>
      </c>
      <c r="J83" s="13">
        <f t="shared" si="10"/>
        <v>1.6436640713406103</v>
      </c>
      <c r="K83" s="7">
        <f>+AVERAGE($J$6:J83)</f>
        <v>1.8899379216521548</v>
      </c>
      <c r="L83" s="7">
        <f t="shared" si="11"/>
        <v>-0.99178162156638294</v>
      </c>
    </row>
    <row r="84" spans="1:12" x14ac:dyDescent="0.25">
      <c r="A84" s="2">
        <v>45502</v>
      </c>
      <c r="B84" s="5">
        <v>83</v>
      </c>
      <c r="C84">
        <v>18162.259765999999</v>
      </c>
      <c r="D84" s="6">
        <f t="shared" si="7"/>
        <v>18409.677734500001</v>
      </c>
      <c r="E84" s="6">
        <f t="shared" si="6"/>
        <v>18393.837890750001</v>
      </c>
      <c r="F84" s="6">
        <f t="shared" si="8"/>
        <v>231.57812475000173</v>
      </c>
      <c r="G84" s="6">
        <f t="shared" si="9"/>
        <v>231.57812475000173</v>
      </c>
      <c r="H84" s="7">
        <f>+SUMSQ($F$6:F84)/(B84-4)</f>
        <v>135325.90491213035</v>
      </c>
      <c r="I84" s="7">
        <f>+SUM($G$6:G84)/(B84-4)</f>
        <v>306.70307251265814</v>
      </c>
      <c r="J84" s="13">
        <f t="shared" si="10"/>
        <v>1.2750512751916432</v>
      </c>
      <c r="K84" s="7">
        <f>+AVERAGE($J$6:J84)</f>
        <v>1.8821545463805025</v>
      </c>
      <c r="L84" s="7">
        <f t="shared" si="11"/>
        <v>0.7550564226592289</v>
      </c>
    </row>
    <row r="85" spans="1:12" x14ac:dyDescent="0.25">
      <c r="A85" s="2">
        <v>45509</v>
      </c>
      <c r="B85" s="5">
        <v>84</v>
      </c>
      <c r="C85">
        <v>18267.150390999999</v>
      </c>
      <c r="D85" s="6">
        <f t="shared" si="7"/>
        <v>18349.985351750001</v>
      </c>
      <c r="E85" s="6">
        <f t="shared" si="6"/>
        <v>18409.677734500001</v>
      </c>
      <c r="F85" s="6">
        <f t="shared" si="8"/>
        <v>142.52734350000173</v>
      </c>
      <c r="G85" s="6">
        <f t="shared" si="9"/>
        <v>142.52734350000173</v>
      </c>
      <c r="H85" s="7">
        <f>+SUMSQ($F$6:F85)/(B85-4)</f>
        <v>133888.2566462933</v>
      </c>
      <c r="I85" s="7">
        <f>+SUM($G$6:G85)/(B85-4)</f>
        <v>304.65087589999996</v>
      </c>
      <c r="J85" s="13">
        <f t="shared" si="10"/>
        <v>0.78023851804616007</v>
      </c>
      <c r="K85" s="7">
        <f>+AVERAGE($J$6:J85)</f>
        <v>1.8683805960263231</v>
      </c>
      <c r="L85" s="7">
        <f t="shared" si="11"/>
        <v>0.4678382856407266</v>
      </c>
    </row>
    <row r="86" spans="1:12" x14ac:dyDescent="0.25">
      <c r="A86" s="2">
        <v>45516</v>
      </c>
      <c r="B86" s="5">
        <v>85</v>
      </c>
      <c r="C86">
        <v>18753.769531000002</v>
      </c>
      <c r="D86" s="6">
        <f t="shared" si="7"/>
        <v>18436.915039249998</v>
      </c>
      <c r="E86" s="6">
        <f t="shared" si="6"/>
        <v>18349.985351750001</v>
      </c>
      <c r="F86" s="6">
        <f t="shared" si="8"/>
        <v>-403.78417925000031</v>
      </c>
      <c r="G86" s="6">
        <f t="shared" si="9"/>
        <v>403.78417925000031</v>
      </c>
      <c r="H86" s="7">
        <f>+SUMSQ($F$6:F86)/(B86-4)</f>
        <v>134248.17524834644</v>
      </c>
      <c r="I86" s="7">
        <f>+SUM($G$6:G86)/(B86-4)</f>
        <v>305.87474384259252</v>
      </c>
      <c r="J86" s="13">
        <f t="shared" si="10"/>
        <v>2.1530827633481611</v>
      </c>
      <c r="K86" s="7">
        <f>+AVERAGE($J$6:J86)</f>
        <v>1.8718954375981975</v>
      </c>
      <c r="L86" s="7">
        <f t="shared" si="11"/>
        <v>-1.3200965015202215</v>
      </c>
    </row>
    <row r="87" spans="1:12" x14ac:dyDescent="0.25">
      <c r="A87" s="2">
        <v>45523</v>
      </c>
      <c r="B87" s="5">
        <v>86</v>
      </c>
      <c r="C87">
        <v>19093.480468999998</v>
      </c>
      <c r="D87" s="6">
        <f t="shared" si="7"/>
        <v>18569.165039250001</v>
      </c>
      <c r="E87" s="6">
        <f t="shared" si="6"/>
        <v>18436.915039249998</v>
      </c>
      <c r="F87" s="6">
        <f t="shared" si="8"/>
        <v>-656.56542975000048</v>
      </c>
      <c r="G87" s="6">
        <f t="shared" si="9"/>
        <v>656.56542975000048</v>
      </c>
      <c r="H87" s="7">
        <f>+SUMSQ($F$6:F87)/(B87-4)</f>
        <v>137868.05315437639</v>
      </c>
      <c r="I87" s="7">
        <f>+SUM($G$6:G87)/(B87-4)</f>
        <v>310.15145952439019</v>
      </c>
      <c r="J87" s="13">
        <f t="shared" si="10"/>
        <v>3.4386890897968767</v>
      </c>
      <c r="K87" s="7">
        <f>+AVERAGE($J$6:J87)</f>
        <v>1.891002677259157</v>
      </c>
      <c r="L87" s="7">
        <f t="shared" si="11"/>
        <v>-2.1169187169289088</v>
      </c>
    </row>
    <row r="88" spans="1:12" x14ac:dyDescent="0.25">
      <c r="A88" s="2">
        <v>45530</v>
      </c>
      <c r="B88" s="5">
        <v>87</v>
      </c>
      <c r="C88">
        <v>19292.230468999998</v>
      </c>
      <c r="D88" s="6">
        <f t="shared" si="7"/>
        <v>18851.657715000001</v>
      </c>
      <c r="E88" s="6">
        <f t="shared" si="6"/>
        <v>18569.165039250001</v>
      </c>
      <c r="F88" s="6">
        <f t="shared" si="8"/>
        <v>-723.06542974999684</v>
      </c>
      <c r="G88" s="6">
        <f t="shared" si="9"/>
        <v>723.06542974999684</v>
      </c>
      <c r="H88" s="7">
        <f>+SUMSQ($F$6:F88)/(B88-4)</f>
        <v>142506.07198022184</v>
      </c>
      <c r="I88" s="7">
        <f>+SUM($G$6:G88)/(B88-4)</f>
        <v>315.12632663554206</v>
      </c>
      <c r="J88" s="13">
        <f t="shared" si="10"/>
        <v>3.7479618072771057</v>
      </c>
      <c r="K88" s="7">
        <f>+AVERAGE($J$6:J88)</f>
        <v>1.9133756788256384</v>
      </c>
      <c r="L88" s="7">
        <f t="shared" si="11"/>
        <v>-2.2945256192011367</v>
      </c>
    </row>
    <row r="89" spans="1:12" x14ac:dyDescent="0.25">
      <c r="A89" s="2">
        <v>45537</v>
      </c>
      <c r="B89" s="5">
        <v>88</v>
      </c>
      <c r="C89">
        <v>19017.419922000001</v>
      </c>
      <c r="D89" s="6">
        <f t="shared" si="7"/>
        <v>19039.225097750001</v>
      </c>
      <c r="E89" s="6">
        <f>D88</f>
        <v>18851.657715000001</v>
      </c>
      <c r="F89" s="6">
        <f t="shared" si="8"/>
        <v>-165.76220699999976</v>
      </c>
      <c r="G89" s="6">
        <f t="shared" si="9"/>
        <v>165.76220699999976</v>
      </c>
      <c r="H89" s="7">
        <f>+SUMSQ($F$6:F89)/(B89-4)</f>
        <v>141136.67956699911</v>
      </c>
      <c r="I89" s="7">
        <f>+SUM($G$6:G89)/(B89-4)</f>
        <v>313.34818235416657</v>
      </c>
      <c r="J89" s="13">
        <f>(G89/C89)*100</f>
        <v>0.87163352168629549</v>
      </c>
      <c r="K89" s="7">
        <f>+AVERAGE($J$6:J89)</f>
        <v>1.9009739864787416</v>
      </c>
      <c r="L89" s="7">
        <f t="shared" si="11"/>
        <v>-0.52900325048844388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8893-7A0D-45A1-8250-C03B31D411AE}">
  <dimension ref="A1:L98"/>
  <sheetViews>
    <sheetView topLeftCell="L1" zoomScale="85" zoomScaleNormal="85" workbookViewId="0">
      <pane ySplit="1" topLeftCell="A5" activePane="bottomLeft" state="frozen"/>
      <selection pane="bottomLeft" activeCell="AF42" sqref="AF42"/>
    </sheetView>
  </sheetViews>
  <sheetFormatPr defaultRowHeight="15" x14ac:dyDescent="0.25"/>
  <cols>
    <col min="1" max="1" width="22.5703125" bestFit="1" customWidth="1"/>
    <col min="2" max="2" width="16.28515625" customWidth="1"/>
    <col min="3" max="3" width="14.7109375" customWidth="1"/>
    <col min="4" max="4" width="22.140625" customWidth="1"/>
    <col min="5" max="5" width="14.7109375" customWidth="1"/>
    <col min="6" max="6" width="17.85546875" customWidth="1"/>
    <col min="7" max="7" width="14.28515625" customWidth="1"/>
    <col min="8" max="8" width="18.140625" customWidth="1"/>
    <col min="9" max="9" width="13.42578125" customWidth="1"/>
    <col min="10" max="10" width="16.42578125" customWidth="1"/>
    <col min="11" max="12" width="18.85546875" customWidth="1"/>
  </cols>
  <sheetData>
    <row r="1" spans="1:12" ht="15.75" x14ac:dyDescent="0.25">
      <c r="A1" s="3" t="s">
        <v>40</v>
      </c>
      <c r="B1" s="3" t="s">
        <v>30</v>
      </c>
      <c r="C1" s="3" t="s">
        <v>15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4" t="s">
        <v>39</v>
      </c>
    </row>
    <row r="2" spans="1:12" ht="15.75" x14ac:dyDescent="0.25">
      <c r="A2" s="8"/>
      <c r="B2" s="8"/>
      <c r="C2" s="8"/>
      <c r="D2" s="6">
        <f>+AVERAGE(C3:C90)</f>
        <v>16608.470103920459</v>
      </c>
      <c r="E2" s="8"/>
      <c r="F2" s="8"/>
      <c r="G2" s="8"/>
      <c r="H2" s="8"/>
      <c r="I2" s="8"/>
      <c r="J2" s="8"/>
      <c r="K2" s="8"/>
      <c r="L2" s="8"/>
    </row>
    <row r="3" spans="1:12" x14ac:dyDescent="0.25">
      <c r="A3" s="2">
        <v>44928</v>
      </c>
      <c r="B3" s="5">
        <v>1</v>
      </c>
      <c r="C3">
        <v>15539.740234000001</v>
      </c>
      <c r="D3" s="6">
        <f>+($B$95*C3)+((1-$B$95)*D2)</f>
        <v>15585.539470043872</v>
      </c>
      <c r="E3" s="6">
        <f>+D2</f>
        <v>16608.470103920459</v>
      </c>
      <c r="F3" s="6">
        <f>E3-C3</f>
        <v>1068.7298699204584</v>
      </c>
      <c r="G3" s="6">
        <f>ABS(F3)</f>
        <v>1068.7298699204584</v>
      </c>
      <c r="H3" s="7">
        <f>+SUMSQ($F$3:F3)/B3</f>
        <v>1142183.5348602</v>
      </c>
      <c r="I3" s="6">
        <f>+SUM($G$3:G3)/B3</f>
        <v>1068.7298699204584</v>
      </c>
      <c r="J3" s="6">
        <f>+(G3/C3)*100</f>
        <v>6.8773985525327053</v>
      </c>
      <c r="K3" s="6">
        <f>+AVERAGE($J$3:J3)</f>
        <v>6.8773985525327053</v>
      </c>
      <c r="L3" s="6">
        <f>+SUM($F$3:F3)/I3</f>
        <v>1</v>
      </c>
    </row>
    <row r="4" spans="1:12" x14ac:dyDescent="0.25">
      <c r="A4" s="2">
        <v>44935</v>
      </c>
      <c r="B4" s="5">
        <v>2</v>
      </c>
      <c r="C4">
        <v>15918.370117</v>
      </c>
      <c r="D4" s="6">
        <f t="shared" ref="D4:D67" si="0">+($B$95*C4)+((1-$B$95)*D3)</f>
        <v>15904.107027896191</v>
      </c>
      <c r="E4" s="6">
        <f t="shared" ref="E4:E67" si="1">+D3</f>
        <v>15585.539470043872</v>
      </c>
      <c r="F4" s="6">
        <f t="shared" ref="F4:F67" si="2">E4-C4</f>
        <v>-332.83064695612848</v>
      </c>
      <c r="G4" s="6">
        <f t="shared" ref="G4:G67" si="3">ABS(F4)</f>
        <v>332.83064695612848</v>
      </c>
      <c r="H4" s="7">
        <f>+SUMSQ($F$3:F4)/B4</f>
        <v>626479.88720671751</v>
      </c>
      <c r="I4" s="6">
        <f>+SUM($G$3:G4)/B4</f>
        <v>700.78025843829346</v>
      </c>
      <c r="J4" s="6">
        <f t="shared" ref="J4:J67" si="4">+(G4/C4)*100</f>
        <v>2.0908588285724208</v>
      </c>
      <c r="K4" s="6">
        <f>+AVERAGE($J$3:J4)</f>
        <v>4.4841286905525628</v>
      </c>
      <c r="L4" s="6">
        <f>+SUM($F$3:F4)/I4</f>
        <v>1.0501140894069989</v>
      </c>
    </row>
    <row r="5" spans="1:12" x14ac:dyDescent="0.25">
      <c r="A5" s="2">
        <v>44942</v>
      </c>
      <c r="B5" s="5">
        <v>3</v>
      </c>
      <c r="C5">
        <v>15777.549805000001</v>
      </c>
      <c r="D5" s="6">
        <f t="shared" si="0"/>
        <v>15782.973274753786</v>
      </c>
      <c r="E5" s="6">
        <f t="shared" si="1"/>
        <v>15904.107027896191</v>
      </c>
      <c r="F5" s="6">
        <f t="shared" si="2"/>
        <v>126.55722289619007</v>
      </c>
      <c r="G5" s="6">
        <f t="shared" si="3"/>
        <v>126.55722289619007</v>
      </c>
      <c r="H5" s="7">
        <f>+SUMSQ($F$3:F5)/B5</f>
        <v>422992.16836021031</v>
      </c>
      <c r="I5" s="6">
        <f>+SUM($G$3:G5)/B5</f>
        <v>509.37257992425901</v>
      </c>
      <c r="J5" s="6">
        <f t="shared" si="4"/>
        <v>0.80213483373751304</v>
      </c>
      <c r="K5" s="6">
        <f>+AVERAGE($J$3:J5)</f>
        <v>3.2567974049475463</v>
      </c>
      <c r="L5" s="6">
        <f>+SUM($F$3:F5)/I5</f>
        <v>1.6931740730699769</v>
      </c>
    </row>
    <row r="6" spans="1:12" x14ac:dyDescent="0.25">
      <c r="A6" s="2">
        <v>44949</v>
      </c>
      <c r="B6" s="5">
        <v>4</v>
      </c>
      <c r="C6">
        <v>15962.580078000001</v>
      </c>
      <c r="D6" s="6">
        <f t="shared" si="0"/>
        <v>15954.883227178781</v>
      </c>
      <c r="E6" s="6">
        <f t="shared" si="1"/>
        <v>15782.973274753786</v>
      </c>
      <c r="F6" s="6">
        <f t="shared" si="2"/>
        <v>-179.60680324621535</v>
      </c>
      <c r="G6" s="6">
        <f t="shared" si="3"/>
        <v>179.60680324621535</v>
      </c>
      <c r="H6" s="7">
        <f>+SUMSQ($F$3:F6)/B6</f>
        <v>325308.77721323894</v>
      </c>
      <c r="I6" s="6">
        <f>+SUM($G$3:G6)/B6</f>
        <v>426.93113575474808</v>
      </c>
      <c r="J6" s="6">
        <f t="shared" si="4"/>
        <v>1.125174015532449</v>
      </c>
      <c r="K6" s="6">
        <f>+AVERAGE($J$3:J6)</f>
        <v>2.7238915575937721</v>
      </c>
      <c r="L6" s="6">
        <f>+SUM($F$3:F6)/I6</f>
        <v>1.5994374394997739</v>
      </c>
    </row>
    <row r="7" spans="1:12" x14ac:dyDescent="0.25">
      <c r="A7" s="2">
        <v>44956</v>
      </c>
      <c r="B7" s="5">
        <v>5</v>
      </c>
      <c r="C7">
        <v>15999.400390999999</v>
      </c>
      <c r="D7" s="6">
        <f t="shared" si="0"/>
        <v>15997.492657201932</v>
      </c>
      <c r="E7" s="6">
        <f t="shared" si="1"/>
        <v>15954.883227178781</v>
      </c>
      <c r="F7" s="6">
        <f t="shared" si="2"/>
        <v>-44.517163821217764</v>
      </c>
      <c r="G7" s="6">
        <f t="shared" si="3"/>
        <v>44.517163821217764</v>
      </c>
      <c r="H7" s="7">
        <f>+SUMSQ($F$3:F7)/B7</f>
        <v>260643.37734552816</v>
      </c>
      <c r="I7" s="6">
        <f>+SUM($G$3:G7)/B7</f>
        <v>350.44834136804201</v>
      </c>
      <c r="J7" s="6">
        <f t="shared" si="4"/>
        <v>0.27824270118434946</v>
      </c>
      <c r="K7" s="6">
        <f>+AVERAGE($J$3:J7)</f>
        <v>2.2347617863118878</v>
      </c>
      <c r="L7" s="6">
        <f>+SUM($F$3:F7)/I7</f>
        <v>1.821473819226064</v>
      </c>
    </row>
    <row r="8" spans="1:12" x14ac:dyDescent="0.25">
      <c r="A8" s="2">
        <v>44963</v>
      </c>
      <c r="B8" s="5">
        <v>6</v>
      </c>
      <c r="C8">
        <v>15910.690430000001</v>
      </c>
      <c r="D8" s="6">
        <f t="shared" si="0"/>
        <v>15914.41024340154</v>
      </c>
      <c r="E8" s="6">
        <f t="shared" si="1"/>
        <v>15997.492657201932</v>
      </c>
      <c r="F8" s="6">
        <f t="shared" si="2"/>
        <v>86.802227201931601</v>
      </c>
      <c r="G8" s="6">
        <f t="shared" si="3"/>
        <v>86.802227201931601</v>
      </c>
      <c r="H8" s="7">
        <f>+SUMSQ($F$3:F8)/B8</f>
        <v>218458.5855624761</v>
      </c>
      <c r="I8" s="6">
        <f>+SUM($G$3:G8)/B8</f>
        <v>306.50732234035695</v>
      </c>
      <c r="J8" s="6">
        <f t="shared" si="4"/>
        <v>0.54555914832120578</v>
      </c>
      <c r="K8" s="6">
        <f>+AVERAGE($J$3:J8)</f>
        <v>1.9532280133134405</v>
      </c>
      <c r="L8" s="6">
        <f>+SUM($F$3:F8)/I8</f>
        <v>2.3657989651216305</v>
      </c>
    </row>
    <row r="9" spans="1:12" x14ac:dyDescent="0.25">
      <c r="A9" s="2">
        <v>44970</v>
      </c>
      <c r="B9" s="5">
        <v>7</v>
      </c>
      <c r="C9">
        <v>15840.160156</v>
      </c>
      <c r="D9" s="6">
        <f t="shared" si="0"/>
        <v>15843.342061339124</v>
      </c>
      <c r="E9" s="6">
        <f t="shared" si="1"/>
        <v>15914.41024340154</v>
      </c>
      <c r="F9" s="6">
        <f t="shared" si="2"/>
        <v>74.250087401540441</v>
      </c>
      <c r="G9" s="6">
        <f t="shared" si="3"/>
        <v>74.250087401540441</v>
      </c>
      <c r="H9" s="7">
        <f>+SUMSQ($F$3:F9)/B9</f>
        <v>188037.79840771327</v>
      </c>
      <c r="I9" s="6">
        <f>+SUM($G$3:G9)/B9</f>
        <v>273.32771734909744</v>
      </c>
      <c r="J9" s="6">
        <f t="shared" si="4"/>
        <v>0.46874581235478036</v>
      </c>
      <c r="K9" s="6">
        <f>+AVERAGE($J$3:J9)</f>
        <v>1.7411591274622036</v>
      </c>
      <c r="L9" s="6">
        <f>+SUM($F$3:F9)/I9</f>
        <v>2.9246386028811528</v>
      </c>
    </row>
    <row r="10" spans="1:12" x14ac:dyDescent="0.25">
      <c r="A10" s="2">
        <v>44977</v>
      </c>
      <c r="B10" s="5">
        <v>8</v>
      </c>
      <c r="C10">
        <v>15464.459961</v>
      </c>
      <c r="D10" s="6">
        <f t="shared" si="0"/>
        <v>15480.696534183382</v>
      </c>
      <c r="E10" s="6">
        <f t="shared" si="1"/>
        <v>15843.342061339124</v>
      </c>
      <c r="F10" s="6">
        <f t="shared" si="2"/>
        <v>378.88210033912401</v>
      </c>
      <c r="G10" s="6">
        <f t="shared" si="3"/>
        <v>378.88210033912401</v>
      </c>
      <c r="H10" s="7">
        <f>+SUMSQ($F$3:F10)/B10</f>
        <v>182477.02935142239</v>
      </c>
      <c r="I10" s="6">
        <f>+SUM($G$3:G10)/B10</f>
        <v>286.52201522285077</v>
      </c>
      <c r="J10" s="6">
        <f t="shared" si="4"/>
        <v>2.450018308396356</v>
      </c>
      <c r="K10" s="6">
        <f>+AVERAGE($J$3:J10)</f>
        <v>1.8297665250789725</v>
      </c>
      <c r="L10" s="6">
        <f>+SUM($F$3:F10)/I10</f>
        <v>4.1123084130873915</v>
      </c>
    </row>
    <row r="11" spans="1:12" x14ac:dyDescent="0.25">
      <c r="A11" s="2">
        <v>44984</v>
      </c>
      <c r="B11" s="5">
        <v>9</v>
      </c>
      <c r="C11">
        <v>15721.059569999999</v>
      </c>
      <c r="D11" s="6">
        <f t="shared" si="0"/>
        <v>15710.759078057721</v>
      </c>
      <c r="E11" s="6">
        <f t="shared" si="1"/>
        <v>15480.696534183382</v>
      </c>
      <c r="F11" s="6">
        <f t="shared" si="2"/>
        <v>-240.36303581661741</v>
      </c>
      <c r="G11" s="6">
        <f t="shared" si="3"/>
        <v>240.36303581661741</v>
      </c>
      <c r="H11" s="7">
        <f>+SUMSQ($F$3:F11)/B11</f>
        <v>168621.18042203996</v>
      </c>
      <c r="I11" s="6">
        <f>+SUM($G$3:G11)/B11</f>
        <v>281.3932397332693</v>
      </c>
      <c r="J11" s="6">
        <f t="shared" si="4"/>
        <v>1.5289238918431083</v>
      </c>
      <c r="K11" s="6">
        <f>+AVERAGE($J$3:J11)</f>
        <v>1.796339565830543</v>
      </c>
      <c r="L11" s="6">
        <f>+SUM($F$3:F11)/I11</f>
        <v>3.333071749726817</v>
      </c>
    </row>
    <row r="12" spans="1:12" x14ac:dyDescent="0.25">
      <c r="A12" s="2">
        <v>44991</v>
      </c>
      <c r="B12" s="5">
        <v>10</v>
      </c>
      <c r="C12">
        <v>14894.179688</v>
      </c>
      <c r="D12" s="6">
        <f t="shared" si="0"/>
        <v>14929.173294229606</v>
      </c>
      <c r="E12" s="6">
        <f t="shared" si="1"/>
        <v>15710.759078057721</v>
      </c>
      <c r="F12" s="6">
        <f t="shared" si="2"/>
        <v>816.57939005772096</v>
      </c>
      <c r="G12" s="6">
        <f t="shared" si="3"/>
        <v>816.57939005772096</v>
      </c>
      <c r="H12" s="7">
        <f>+SUMSQ($F$3:F12)/B12</f>
        <v>218439.25240653992</v>
      </c>
      <c r="I12" s="6">
        <f>+SUM($G$3:G12)/B12</f>
        <v>334.91185476571445</v>
      </c>
      <c r="J12" s="6">
        <f t="shared" si="4"/>
        <v>5.4825402080762178</v>
      </c>
      <c r="K12" s="6">
        <f>+AVERAGE($J$3:J12)</f>
        <v>2.1649596300551104</v>
      </c>
      <c r="L12" s="6">
        <f>+SUM($F$3:F12)/I12</f>
        <v>5.2386418187678805</v>
      </c>
    </row>
    <row r="13" spans="1:12" x14ac:dyDescent="0.25">
      <c r="A13" s="2">
        <v>44998</v>
      </c>
      <c r="B13" s="5">
        <v>11</v>
      </c>
      <c r="C13">
        <v>14599.049805000001</v>
      </c>
      <c r="D13" s="6">
        <f t="shared" si="0"/>
        <v>14613.196881854865</v>
      </c>
      <c r="E13" s="6">
        <f t="shared" si="1"/>
        <v>14929.173294229606</v>
      </c>
      <c r="F13" s="6">
        <f t="shared" si="2"/>
        <v>330.12348922960518</v>
      </c>
      <c r="G13" s="6">
        <f t="shared" si="3"/>
        <v>330.12348922960518</v>
      </c>
      <c r="H13" s="7">
        <f>+SUMSQ($F$3:F13)/B13</f>
        <v>208488.54929150257</v>
      </c>
      <c r="I13" s="6">
        <f>+SUM($G$3:G13)/B13</f>
        <v>334.47654880788633</v>
      </c>
      <c r="J13" s="6">
        <f t="shared" si="4"/>
        <v>2.2612669566792065</v>
      </c>
      <c r="K13" s="6">
        <f>+AVERAGE($J$3:J13)</f>
        <v>2.1737148415663921</v>
      </c>
      <c r="L13" s="6">
        <f>+SUM($F$3:F13)/I13</f>
        <v>6.2324451284736542</v>
      </c>
    </row>
    <row r="14" spans="1:12" x14ac:dyDescent="0.25">
      <c r="A14" s="2">
        <v>45005</v>
      </c>
      <c r="B14" s="5">
        <v>12</v>
      </c>
      <c r="C14">
        <v>14758.570313</v>
      </c>
      <c r="D14" s="6">
        <f t="shared" si="0"/>
        <v>14752.340495461525</v>
      </c>
      <c r="E14" s="6">
        <f t="shared" si="1"/>
        <v>14613.196881854865</v>
      </c>
      <c r="F14" s="6">
        <f t="shared" si="2"/>
        <v>-145.37343114513533</v>
      </c>
      <c r="G14" s="6">
        <f t="shared" si="3"/>
        <v>145.37343114513533</v>
      </c>
      <c r="H14" s="7">
        <f>+SUMSQ($F$3:F14)/B14</f>
        <v>192875.62305745311</v>
      </c>
      <c r="I14" s="6">
        <f>+SUM($G$3:G14)/B14</f>
        <v>318.71795566932377</v>
      </c>
      <c r="J14" s="6">
        <f t="shared" si="4"/>
        <v>0.98501025547904175</v>
      </c>
      <c r="K14" s="6">
        <f>+AVERAGE($J$3:J14)</f>
        <v>2.074656126059113</v>
      </c>
      <c r="L14" s="6">
        <f>+SUM($F$3:F14)/I14</f>
        <v>6.0844808758539148</v>
      </c>
    </row>
    <row r="15" spans="1:12" x14ac:dyDescent="0.25">
      <c r="A15" s="2">
        <v>45012</v>
      </c>
      <c r="B15" s="5">
        <v>13</v>
      </c>
      <c r="C15">
        <v>15374.910156</v>
      </c>
      <c r="D15" s="6">
        <f t="shared" si="0"/>
        <v>15348.23062206045</v>
      </c>
      <c r="E15" s="6">
        <f t="shared" si="1"/>
        <v>14752.340495461525</v>
      </c>
      <c r="F15" s="6">
        <f t="shared" si="2"/>
        <v>-622.56966053847464</v>
      </c>
      <c r="G15" s="6">
        <f t="shared" si="3"/>
        <v>622.56966053847464</v>
      </c>
      <c r="H15" s="7">
        <f>+SUMSQ($F$3:F15)/B15</f>
        <v>207853.88145480223</v>
      </c>
      <c r="I15" s="6">
        <f>+SUM($G$3:G15)/B15</f>
        <v>342.0911637361815</v>
      </c>
      <c r="J15" s="6">
        <f t="shared" si="4"/>
        <v>4.0492572263618669</v>
      </c>
      <c r="K15" s="6">
        <f>+AVERAGE($J$3:J15)</f>
        <v>2.2265485183900937</v>
      </c>
      <c r="L15" s="6">
        <f>+SUM($F$3:F15)/I15</f>
        <v>3.8488677437403331</v>
      </c>
    </row>
    <row r="16" spans="1:12" x14ac:dyDescent="0.25">
      <c r="A16" s="2">
        <v>45019</v>
      </c>
      <c r="B16" s="5">
        <v>14</v>
      </c>
      <c r="C16">
        <v>15379.129883</v>
      </c>
      <c r="D16" s="6">
        <f t="shared" si="0"/>
        <v>15377.805729361946</v>
      </c>
      <c r="E16" s="6">
        <f t="shared" si="1"/>
        <v>15348.23062206045</v>
      </c>
      <c r="F16" s="6">
        <f t="shared" si="2"/>
        <v>-30.899260939550004</v>
      </c>
      <c r="G16" s="6">
        <f t="shared" si="3"/>
        <v>30.899260939550004</v>
      </c>
      <c r="H16" s="7">
        <f>+SUMSQ($F$3:F16)/B16</f>
        <v>193075.37308850282</v>
      </c>
      <c r="I16" s="6">
        <f>+SUM($G$3:G16)/B16</f>
        <v>319.86317067927928</v>
      </c>
      <c r="J16" s="6">
        <f t="shared" si="4"/>
        <v>0.20091683453240006</v>
      </c>
      <c r="K16" s="6">
        <f>+AVERAGE($J$3:J16)</f>
        <v>2.0818605409716873</v>
      </c>
      <c r="L16" s="6">
        <f>+SUM($F$3:F16)/I16</f>
        <v>4.0197325057858668</v>
      </c>
    </row>
    <row r="17" spans="1:12" x14ac:dyDescent="0.25">
      <c r="A17" s="2">
        <v>45026</v>
      </c>
      <c r="B17" s="5">
        <v>15</v>
      </c>
      <c r="C17">
        <v>15601.780273</v>
      </c>
      <c r="D17" s="6">
        <f t="shared" si="0"/>
        <v>15592.182091756446</v>
      </c>
      <c r="E17" s="6">
        <f t="shared" si="1"/>
        <v>15377.805729361946</v>
      </c>
      <c r="F17" s="6">
        <f t="shared" si="2"/>
        <v>-223.97454363805446</v>
      </c>
      <c r="G17" s="6">
        <f t="shared" si="3"/>
        <v>223.97454363805446</v>
      </c>
      <c r="H17" s="7">
        <f>+SUMSQ($F$3:F17)/B17</f>
        <v>183547.98796246096</v>
      </c>
      <c r="I17" s="6">
        <f>+SUM($G$3:G17)/B17</f>
        <v>313.47059554319759</v>
      </c>
      <c r="J17" s="6">
        <f t="shared" si="4"/>
        <v>1.4355704267009737</v>
      </c>
      <c r="K17" s="6">
        <f>+AVERAGE($J$3:J17)</f>
        <v>2.0387745333536396</v>
      </c>
      <c r="L17" s="6">
        <f>+SUM($F$3:F17)/I17</f>
        <v>3.3872071449165895</v>
      </c>
    </row>
    <row r="18" spans="1:12" x14ac:dyDescent="0.25">
      <c r="A18" s="2">
        <v>45033</v>
      </c>
      <c r="B18" s="5">
        <v>16</v>
      </c>
      <c r="C18">
        <v>15578.929688</v>
      </c>
      <c r="D18" s="6">
        <f t="shared" si="0"/>
        <v>15579.497605099421</v>
      </c>
      <c r="E18" s="6">
        <f t="shared" si="1"/>
        <v>15592.182091756446</v>
      </c>
      <c r="F18" s="6">
        <f t="shared" si="2"/>
        <v>13.252403756445347</v>
      </c>
      <c r="G18" s="6">
        <f t="shared" si="3"/>
        <v>13.252403756445347</v>
      </c>
      <c r="H18" s="7">
        <f>+SUMSQ($F$3:F18)/B18</f>
        <v>172087.21535263988</v>
      </c>
      <c r="I18" s="6">
        <f>+SUM($G$3:G18)/B18</f>
        <v>294.70695855652559</v>
      </c>
      <c r="J18" s="6">
        <f t="shared" si="4"/>
        <v>8.5066201734341804E-2</v>
      </c>
      <c r="K18" s="6">
        <f>+AVERAGE($J$3:J18)</f>
        <v>1.9166677626274335</v>
      </c>
      <c r="L18" s="6">
        <f>+SUM($F$3:F18)/I18</f>
        <v>3.647834614992393</v>
      </c>
    </row>
    <row r="19" spans="1:12" x14ac:dyDescent="0.25">
      <c r="A19" s="2">
        <v>45040</v>
      </c>
      <c r="B19" s="5">
        <v>17</v>
      </c>
      <c r="C19">
        <v>15545.879883</v>
      </c>
      <c r="D19" s="6">
        <f t="shared" si="0"/>
        <v>15547.320533283128</v>
      </c>
      <c r="E19" s="6">
        <f t="shared" si="1"/>
        <v>15579.497605099421</v>
      </c>
      <c r="F19" s="6">
        <f t="shared" si="2"/>
        <v>33.617722099421371</v>
      </c>
      <c r="G19" s="6">
        <f t="shared" si="3"/>
        <v>33.617722099421371</v>
      </c>
      <c r="H19" s="7">
        <f>+SUMSQ($F$3:F19)/B19</f>
        <v>162030.91746361129</v>
      </c>
      <c r="I19" s="6">
        <f>+SUM($G$3:G19)/B19</f>
        <v>279.34876817669596</v>
      </c>
      <c r="J19" s="6">
        <f t="shared" si="4"/>
        <v>0.21624843593564366</v>
      </c>
      <c r="K19" s="6">
        <f>+AVERAGE($J$3:J19)</f>
        <v>1.8166430963514459</v>
      </c>
      <c r="L19" s="6">
        <f>+SUM($F$3:F19)/I19</f>
        <v>3.9687304656370825</v>
      </c>
    </row>
    <row r="20" spans="1:12" x14ac:dyDescent="0.25">
      <c r="A20" s="2">
        <v>45047</v>
      </c>
      <c r="B20" s="5">
        <v>18</v>
      </c>
      <c r="C20">
        <v>15380.870117</v>
      </c>
      <c r="D20" s="6">
        <f t="shared" si="0"/>
        <v>15388.003165415237</v>
      </c>
      <c r="E20" s="6">
        <f t="shared" si="1"/>
        <v>15547.320533283128</v>
      </c>
      <c r="F20" s="6">
        <f t="shared" si="2"/>
        <v>166.4504162831272</v>
      </c>
      <c r="G20" s="6">
        <f t="shared" si="3"/>
        <v>166.4504162831272</v>
      </c>
      <c r="H20" s="7">
        <f>+SUMSQ($F$3:F20)/B20</f>
        <v>154568.40766456767</v>
      </c>
      <c r="I20" s="6">
        <f>+SUM($G$3:G20)/B20</f>
        <v>273.07663751594214</v>
      </c>
      <c r="J20" s="6">
        <f t="shared" si="4"/>
        <v>1.0821911570474463</v>
      </c>
      <c r="K20" s="6">
        <f>+AVERAGE($J$3:J20)</f>
        <v>1.775840210834557</v>
      </c>
      <c r="L20" s="6">
        <f>+SUM($F$3:F20)/I20</f>
        <v>4.6694231871436847</v>
      </c>
    </row>
    <row r="21" spans="1:12" x14ac:dyDescent="0.25">
      <c r="A21" s="2">
        <v>45054</v>
      </c>
      <c r="B21" s="5">
        <v>19</v>
      </c>
      <c r="C21">
        <v>15246.360352</v>
      </c>
      <c r="D21" s="6">
        <f t="shared" si="0"/>
        <v>15252.430298043528</v>
      </c>
      <c r="E21" s="6">
        <f t="shared" si="1"/>
        <v>15388.003165415237</v>
      </c>
      <c r="F21" s="6">
        <f t="shared" si="2"/>
        <v>141.64281341523747</v>
      </c>
      <c r="G21" s="6">
        <f t="shared" si="3"/>
        <v>141.64281341523747</v>
      </c>
      <c r="H21" s="7">
        <f>+SUMSQ($F$3:F21)/B21</f>
        <v>147489.15918707376</v>
      </c>
      <c r="I21" s="6">
        <f>+SUM($G$3:G21)/B21</f>
        <v>266.15906782643134</v>
      </c>
      <c r="J21" s="6">
        <f t="shared" si="4"/>
        <v>0.92902706052501849</v>
      </c>
      <c r="K21" s="6">
        <f>+AVERAGE($J$3:J21)</f>
        <v>1.7312710976603709</v>
      </c>
      <c r="L21" s="6">
        <f>+SUM($F$3:F21)/I21</f>
        <v>5.3229567118235748</v>
      </c>
    </row>
    <row r="22" spans="1:12" x14ac:dyDescent="0.25">
      <c r="A22" s="2">
        <v>45061</v>
      </c>
      <c r="B22" s="5">
        <v>20</v>
      </c>
      <c r="C22">
        <v>15324.320313</v>
      </c>
      <c r="D22" s="6">
        <f t="shared" si="0"/>
        <v>15321.239545954129</v>
      </c>
      <c r="E22" s="6">
        <f t="shared" si="1"/>
        <v>15252.430298043528</v>
      </c>
      <c r="F22" s="6">
        <f t="shared" si="2"/>
        <v>-71.890014956472442</v>
      </c>
      <c r="G22" s="6">
        <f t="shared" si="3"/>
        <v>71.890014956472442</v>
      </c>
      <c r="H22" s="7">
        <f>+SUMSQ($F$3:F22)/B22</f>
        <v>140373.10994024217</v>
      </c>
      <c r="I22" s="6">
        <f>+SUM($G$3:G22)/B22</f>
        <v>256.44561518293341</v>
      </c>
      <c r="J22" s="6">
        <f t="shared" si="4"/>
        <v>0.46912367718838638</v>
      </c>
      <c r="K22" s="6">
        <f>+AVERAGE($J$3:J22)</f>
        <v>1.6681637266367715</v>
      </c>
      <c r="L22" s="6">
        <f>+SUM($F$3:F22)/I22</f>
        <v>5.2442432310008069</v>
      </c>
    </row>
    <row r="23" spans="1:12" x14ac:dyDescent="0.25">
      <c r="A23" s="2">
        <v>45068</v>
      </c>
      <c r="B23" s="5">
        <v>21</v>
      </c>
      <c r="C23">
        <v>15078.690430000001</v>
      </c>
      <c r="D23" s="6">
        <f t="shared" si="0"/>
        <v>15089.084603987711</v>
      </c>
      <c r="E23" s="6">
        <f t="shared" si="1"/>
        <v>15321.239545954129</v>
      </c>
      <c r="F23" s="6">
        <f t="shared" si="2"/>
        <v>242.54911595412887</v>
      </c>
      <c r="G23" s="6">
        <f t="shared" si="3"/>
        <v>242.54911595412887</v>
      </c>
      <c r="H23" s="7">
        <f>+SUMSQ($F$3:F23)/B23</f>
        <v>136490.10821214155</v>
      </c>
      <c r="I23" s="6">
        <f>+SUM($G$3:G23)/B23</f>
        <v>255.78387712441889</v>
      </c>
      <c r="J23" s="6">
        <f t="shared" si="4"/>
        <v>1.6085555776883791</v>
      </c>
      <c r="K23" s="6">
        <f>+AVERAGE($J$3:J23)</f>
        <v>1.6653252433535148</v>
      </c>
      <c r="L23" s="6">
        <f>+SUM($F$3:F23)/I23</f>
        <v>6.2060686363156226</v>
      </c>
    </row>
    <row r="24" spans="1:12" x14ac:dyDescent="0.25">
      <c r="A24" s="2">
        <v>45075</v>
      </c>
      <c r="B24" s="5">
        <v>22</v>
      </c>
      <c r="C24">
        <v>15345.190430000001</v>
      </c>
      <c r="D24" s="6">
        <f t="shared" si="0"/>
        <v>15334.215298203018</v>
      </c>
      <c r="E24" s="6">
        <f t="shared" si="1"/>
        <v>15089.084603987711</v>
      </c>
      <c r="F24" s="6">
        <f t="shared" si="2"/>
        <v>-256.10582601228998</v>
      </c>
      <c r="G24" s="6">
        <f t="shared" si="3"/>
        <v>256.10582601228998</v>
      </c>
      <c r="H24" s="7">
        <f>+SUMSQ($F$3:F24)/B24</f>
        <v>133267.38484420048</v>
      </c>
      <c r="I24" s="6">
        <f>+SUM($G$3:G24)/B24</f>
        <v>255.79851116477667</v>
      </c>
      <c r="J24" s="6">
        <f t="shared" si="4"/>
        <v>1.6689647950643907</v>
      </c>
      <c r="K24" s="6">
        <f>+AVERAGE($J$3:J24)</f>
        <v>1.6654906775221909</v>
      </c>
      <c r="L24" s="6">
        <f>+SUM($F$3:F24)/I24</f>
        <v>5.2045121975991213</v>
      </c>
    </row>
    <row r="25" spans="1:12" x14ac:dyDescent="0.25">
      <c r="A25" s="2">
        <v>45082</v>
      </c>
      <c r="B25" s="5">
        <v>23</v>
      </c>
      <c r="C25">
        <v>15499.910156</v>
      </c>
      <c r="D25" s="6">
        <f t="shared" si="0"/>
        <v>15492.809486207674</v>
      </c>
      <c r="E25" s="6">
        <f t="shared" si="1"/>
        <v>15334.215298203018</v>
      </c>
      <c r="F25" s="6">
        <f t="shared" si="2"/>
        <v>-165.69485779698152</v>
      </c>
      <c r="G25" s="6">
        <f t="shared" si="3"/>
        <v>165.69485779698152</v>
      </c>
      <c r="H25" s="7">
        <f>+SUMSQ($F$3:F25)/B25</f>
        <v>128666.83706403358</v>
      </c>
      <c r="I25" s="6">
        <f>+SUM($G$3:G25)/B25</f>
        <v>251.8809610183508</v>
      </c>
      <c r="J25" s="6">
        <f t="shared" si="4"/>
        <v>1.0690052789295763</v>
      </c>
      <c r="K25" s="6">
        <f>+AVERAGE($J$3:J25)</f>
        <v>1.6395565297572945</v>
      </c>
      <c r="L25" s="6">
        <f>+SUM($F$3:F25)/I25</f>
        <v>4.6276288965043006</v>
      </c>
    </row>
    <row r="26" spans="1:12" x14ac:dyDescent="0.25">
      <c r="A26" s="2">
        <v>45089</v>
      </c>
      <c r="B26" s="5">
        <v>24</v>
      </c>
      <c r="C26">
        <v>15795.120117</v>
      </c>
      <c r="D26" s="6">
        <f t="shared" si="0"/>
        <v>15782.164929419008</v>
      </c>
      <c r="E26" s="6">
        <f t="shared" si="1"/>
        <v>15492.809486207674</v>
      </c>
      <c r="F26" s="6">
        <f t="shared" si="2"/>
        <v>-302.31063079232626</v>
      </c>
      <c r="G26" s="6">
        <f t="shared" si="3"/>
        <v>302.31063079232626</v>
      </c>
      <c r="H26" s="7">
        <f>+SUMSQ($F$3:F26)/B26</f>
        <v>127113.70708178444</v>
      </c>
      <c r="I26" s="6">
        <f>+SUM($G$3:G26)/B26</f>
        <v>253.9821972589331</v>
      </c>
      <c r="J26" s="6">
        <f t="shared" si="4"/>
        <v>1.9139495524757348</v>
      </c>
      <c r="K26" s="6">
        <f>+AVERAGE($J$3:J26)</f>
        <v>1.6509895723705628</v>
      </c>
      <c r="L26" s="6">
        <f>+SUM($F$3:F26)/I26</f>
        <v>3.3990610058993149</v>
      </c>
    </row>
    <row r="27" spans="1:12" x14ac:dyDescent="0.25">
      <c r="A27" s="2">
        <v>45096</v>
      </c>
      <c r="B27" s="5">
        <v>25</v>
      </c>
      <c r="C27">
        <v>15469.349609000001</v>
      </c>
      <c r="D27" s="6">
        <f t="shared" si="0"/>
        <v>15482.754963431682</v>
      </c>
      <c r="E27" s="6">
        <f t="shared" si="1"/>
        <v>15782.164929419008</v>
      </c>
      <c r="F27" s="6">
        <f t="shared" si="2"/>
        <v>312.81532041900755</v>
      </c>
      <c r="G27" s="6">
        <f t="shared" si="3"/>
        <v>312.81532041900755</v>
      </c>
      <c r="H27" s="7">
        <f>+SUMSQ($F$3:F27)/B27</f>
        <v>125943.29578606691</v>
      </c>
      <c r="I27" s="6">
        <f>+SUM($G$3:G27)/B27</f>
        <v>256.33552218533606</v>
      </c>
      <c r="J27" s="6">
        <f t="shared" si="4"/>
        <v>2.0221620709704107</v>
      </c>
      <c r="K27" s="6">
        <f>+AVERAGE($J$3:J27)</f>
        <v>1.6658364723145567</v>
      </c>
      <c r="L27" s="6">
        <f>+SUM($F$3:F27)/I27</f>
        <v>4.5881908729923024</v>
      </c>
    </row>
    <row r="28" spans="1:12" x14ac:dyDescent="0.25">
      <c r="A28" s="2">
        <v>45103</v>
      </c>
      <c r="B28" s="5">
        <v>26</v>
      </c>
      <c r="C28">
        <v>15875.910156</v>
      </c>
      <c r="D28" s="6">
        <f t="shared" si="0"/>
        <v>15859.061925242073</v>
      </c>
      <c r="E28" s="6">
        <f t="shared" si="1"/>
        <v>15482.754963431682</v>
      </c>
      <c r="F28" s="6">
        <f t="shared" si="2"/>
        <v>-393.15519256831794</v>
      </c>
      <c r="G28" s="6">
        <f t="shared" si="3"/>
        <v>393.15519256831794</v>
      </c>
      <c r="H28" s="7">
        <f>+SUMSQ($F$3:F28)/B28</f>
        <v>127044.36154211938</v>
      </c>
      <c r="I28" s="6">
        <f>+SUM($G$3:G28)/B28</f>
        <v>261.59781720006617</v>
      </c>
      <c r="J28" s="6">
        <f t="shared" si="4"/>
        <v>2.4764261620599584</v>
      </c>
      <c r="K28" s="6">
        <f>+AVERAGE($J$3:J28)</f>
        <v>1.6970129988432261</v>
      </c>
      <c r="L28" s="6">
        <f>+SUM($F$3:F28)/I28</f>
        <v>2.9929955804920181</v>
      </c>
    </row>
    <row r="29" spans="1:12" x14ac:dyDescent="0.25">
      <c r="A29" s="2">
        <v>45110</v>
      </c>
      <c r="B29" s="5">
        <v>27</v>
      </c>
      <c r="C29">
        <v>15671.629883</v>
      </c>
      <c r="D29" s="6">
        <f t="shared" si="0"/>
        <v>15679.662075779892</v>
      </c>
      <c r="E29" s="6">
        <f t="shared" si="1"/>
        <v>15859.061925242073</v>
      </c>
      <c r="F29" s="6">
        <f t="shared" si="2"/>
        <v>187.43204224207329</v>
      </c>
      <c r="G29" s="6">
        <f t="shared" si="3"/>
        <v>187.43204224207329</v>
      </c>
      <c r="H29" s="7">
        <f>+SUMSQ($F$3:F29)/B29</f>
        <v>123640.15446496809</v>
      </c>
      <c r="I29" s="6">
        <f>+SUM($G$3:G29)/B29</f>
        <v>258.85093664606643</v>
      </c>
      <c r="J29" s="6">
        <f t="shared" si="4"/>
        <v>1.195995844984781</v>
      </c>
      <c r="K29" s="6">
        <f>+AVERAGE($J$3:J29)</f>
        <v>1.6784568079595799</v>
      </c>
      <c r="L29" s="6">
        <f>+SUM($F$3:F29)/I29</f>
        <v>3.7488493013068513</v>
      </c>
    </row>
    <row r="30" spans="1:12" x14ac:dyDescent="0.25">
      <c r="A30" s="2">
        <v>45117</v>
      </c>
      <c r="B30" s="5">
        <v>28</v>
      </c>
      <c r="C30">
        <v>16040.230469</v>
      </c>
      <c r="D30" s="6">
        <f t="shared" si="0"/>
        <v>16024.778709471397</v>
      </c>
      <c r="E30" s="6">
        <f t="shared" si="1"/>
        <v>15679.662075779892</v>
      </c>
      <c r="F30" s="6">
        <f t="shared" si="2"/>
        <v>-360.56839322010819</v>
      </c>
      <c r="G30" s="6">
        <f t="shared" si="3"/>
        <v>360.56839322010819</v>
      </c>
      <c r="H30" s="7">
        <f>+SUMSQ($F$3:F30)/B30</f>
        <v>123867.63345512388</v>
      </c>
      <c r="I30" s="6">
        <f>+SUM($G$3:G30)/B30</f>
        <v>262.48370295228221</v>
      </c>
      <c r="J30" s="6">
        <f t="shared" si="4"/>
        <v>2.2479003273485207</v>
      </c>
      <c r="K30" s="6">
        <f>+AVERAGE($J$3:J30)</f>
        <v>1.6987940765091847</v>
      </c>
      <c r="L30" s="6">
        <f>+SUM($F$3:F30)/I30</f>
        <v>2.3232861808528513</v>
      </c>
    </row>
    <row r="31" spans="1:12" x14ac:dyDescent="0.25">
      <c r="A31" s="2">
        <v>45124</v>
      </c>
      <c r="B31" s="5">
        <v>29</v>
      </c>
      <c r="C31">
        <v>16289.120117</v>
      </c>
      <c r="D31" s="6">
        <f t="shared" si="0"/>
        <v>16277.792058469669</v>
      </c>
      <c r="E31" s="6">
        <f t="shared" si="1"/>
        <v>16024.778709471397</v>
      </c>
      <c r="F31" s="6">
        <f t="shared" si="2"/>
        <v>-264.34140752860367</v>
      </c>
      <c r="G31" s="6">
        <f t="shared" si="3"/>
        <v>264.34140752860367</v>
      </c>
      <c r="H31" s="7">
        <f>+SUMSQ($F$3:F31)/B31</f>
        <v>122005.86608543697</v>
      </c>
      <c r="I31" s="6">
        <f>+SUM($G$3:G31)/B31</f>
        <v>262.54776173077602</v>
      </c>
      <c r="J31" s="6">
        <f t="shared" si="4"/>
        <v>1.6228096154360481</v>
      </c>
      <c r="K31" s="6">
        <f>+AVERAGE($J$3:J31)</f>
        <v>1.6961739226790766</v>
      </c>
      <c r="L31" s="6">
        <f>+SUM($F$3:F31)/I31</f>
        <v>1.3158876311190451</v>
      </c>
    </row>
    <row r="32" spans="1:12" x14ac:dyDescent="0.25">
      <c r="A32" s="2">
        <v>45131</v>
      </c>
      <c r="B32" s="5">
        <v>30</v>
      </c>
      <c r="C32">
        <v>16363.259765999999</v>
      </c>
      <c r="D32" s="6">
        <f t="shared" si="0"/>
        <v>16359.597141962364</v>
      </c>
      <c r="E32" s="6">
        <f t="shared" si="1"/>
        <v>16277.792058469669</v>
      </c>
      <c r="F32" s="6">
        <f t="shared" si="2"/>
        <v>-85.46770753032979</v>
      </c>
      <c r="G32" s="6">
        <f t="shared" si="3"/>
        <v>85.46770753032979</v>
      </c>
      <c r="H32" s="7">
        <f>+SUMSQ($F$3:F32)/B32</f>
        <v>118182.49485027207</v>
      </c>
      <c r="I32" s="6">
        <f>+SUM($G$3:G32)/B32</f>
        <v>256.64509325742785</v>
      </c>
      <c r="J32" s="6">
        <f t="shared" si="4"/>
        <v>0.52231467783648333</v>
      </c>
      <c r="K32" s="6">
        <f>+AVERAGE($J$3:J32)</f>
        <v>1.6570452811843235</v>
      </c>
      <c r="L32" s="6">
        <f>+SUM($F$3:F32)/I32</f>
        <v>1.0131331225116387</v>
      </c>
    </row>
    <row r="33" spans="1:12" x14ac:dyDescent="0.25">
      <c r="A33" s="2">
        <v>45138</v>
      </c>
      <c r="B33" s="5">
        <v>31</v>
      </c>
      <c r="C33">
        <v>16071.059569999999</v>
      </c>
      <c r="D33" s="6">
        <f t="shared" si="0"/>
        <v>16083.42452838449</v>
      </c>
      <c r="E33" s="6">
        <f t="shared" si="1"/>
        <v>16359.597141962364</v>
      </c>
      <c r="F33" s="6">
        <f t="shared" si="2"/>
        <v>288.53757196236438</v>
      </c>
      <c r="G33" s="6">
        <f t="shared" si="3"/>
        <v>288.53757196236438</v>
      </c>
      <c r="H33" s="7">
        <f>+SUMSQ($F$3:F33)/B33</f>
        <v>117055.76696587414</v>
      </c>
      <c r="I33" s="6">
        <f>+SUM($G$3:G33)/B33</f>
        <v>257.67388289307092</v>
      </c>
      <c r="J33" s="6">
        <f t="shared" si="4"/>
        <v>1.7953861144350447</v>
      </c>
      <c r="K33" s="6">
        <f>+AVERAGE($J$3:J33)</f>
        <v>1.6615078887085404</v>
      </c>
      <c r="L33" s="6">
        <f>+SUM($F$3:F33)/I33</f>
        <v>2.1288661874171804</v>
      </c>
    </row>
    <row r="34" spans="1:12" x14ac:dyDescent="0.25">
      <c r="A34" s="2">
        <v>45145</v>
      </c>
      <c r="B34" s="5">
        <v>32</v>
      </c>
      <c r="C34">
        <v>16143.379883</v>
      </c>
      <c r="D34" s="6">
        <f t="shared" si="0"/>
        <v>16140.81056261754</v>
      </c>
      <c r="E34" s="6">
        <f t="shared" si="1"/>
        <v>16083.42452838449</v>
      </c>
      <c r="F34" s="6">
        <f t="shared" si="2"/>
        <v>-59.95535461550935</v>
      </c>
      <c r="G34" s="6">
        <f t="shared" si="3"/>
        <v>59.95535461550935</v>
      </c>
      <c r="H34" s="7">
        <f>+SUMSQ($F$3:F34)/B34</f>
        <v>113510.10689028655</v>
      </c>
      <c r="I34" s="6">
        <f>+SUM($G$3:G34)/B34</f>
        <v>251.49517888439715</v>
      </c>
      <c r="J34" s="6">
        <f t="shared" si="4"/>
        <v>0.37139282510873778</v>
      </c>
      <c r="K34" s="6">
        <f>+AVERAGE($J$3:J34)</f>
        <v>1.6211917929710464</v>
      </c>
      <c r="L34" s="6">
        <f>+SUM($F$3:F34)/I34</f>
        <v>1.9427722798639955</v>
      </c>
    </row>
    <row r="35" spans="1:12" x14ac:dyDescent="0.25">
      <c r="A35" s="2">
        <v>45152</v>
      </c>
      <c r="B35" s="5">
        <v>33</v>
      </c>
      <c r="C35">
        <v>15750.169921999999</v>
      </c>
      <c r="D35" s="6">
        <f t="shared" si="0"/>
        <v>15766.910394416385</v>
      </c>
      <c r="E35" s="6">
        <f t="shared" si="1"/>
        <v>16140.81056261754</v>
      </c>
      <c r="F35" s="6">
        <f t="shared" si="2"/>
        <v>390.64064061754107</v>
      </c>
      <c r="G35" s="6">
        <f t="shared" si="3"/>
        <v>390.64064061754107</v>
      </c>
      <c r="H35" s="7">
        <f>+SUMSQ($F$3:F35)/B35</f>
        <v>114694.65244215917</v>
      </c>
      <c r="I35" s="6">
        <f>+SUM($G$3:G35)/B35</f>
        <v>255.71170802782575</v>
      </c>
      <c r="J35" s="6">
        <f t="shared" si="4"/>
        <v>2.4802312771996839</v>
      </c>
      <c r="K35" s="6">
        <f>+AVERAGE($J$3:J35)</f>
        <v>1.6472232924931265</v>
      </c>
      <c r="L35" s="6">
        <f>+SUM($F$3:F35)/I35</f>
        <v>3.4383975198269323</v>
      </c>
    </row>
    <row r="36" spans="1:12" x14ac:dyDescent="0.25">
      <c r="A36" s="2">
        <v>45159</v>
      </c>
      <c r="B36" s="5">
        <v>34</v>
      </c>
      <c r="C36">
        <v>15766.910156</v>
      </c>
      <c r="D36" s="6">
        <f t="shared" si="0"/>
        <v>15766.910166217069</v>
      </c>
      <c r="E36" s="6">
        <f t="shared" si="1"/>
        <v>15766.910394416385</v>
      </c>
      <c r="F36" s="6">
        <f t="shared" si="2"/>
        <v>2.3841638540034182E-4</v>
      </c>
      <c r="G36" s="6">
        <f t="shared" si="3"/>
        <v>2.3841638540034182E-4</v>
      </c>
      <c r="H36" s="7">
        <f>+SUMSQ($F$3:F36)/B36</f>
        <v>111321.28031150911</v>
      </c>
      <c r="I36" s="6">
        <f>+SUM($G$3:G36)/B36</f>
        <v>248.19078245101869</v>
      </c>
      <c r="J36" s="6">
        <f t="shared" si="4"/>
        <v>1.5121313119781679E-6</v>
      </c>
      <c r="K36" s="6">
        <f>+AVERAGE($J$3:J36)</f>
        <v>1.5987755930707201</v>
      </c>
      <c r="L36" s="6">
        <f>+SUM($F$3:F36)/I36</f>
        <v>3.5425922445910771</v>
      </c>
    </row>
    <row r="37" spans="1:12" x14ac:dyDescent="0.25">
      <c r="A37" s="2">
        <v>45166</v>
      </c>
      <c r="B37" s="5">
        <v>35</v>
      </c>
      <c r="C37">
        <v>16091.790039</v>
      </c>
      <c r="D37" s="6">
        <f t="shared" si="0"/>
        <v>16077.867671525984</v>
      </c>
      <c r="E37" s="6">
        <f t="shared" si="1"/>
        <v>15766.910166217069</v>
      </c>
      <c r="F37" s="6">
        <f t="shared" si="2"/>
        <v>-324.87987278293076</v>
      </c>
      <c r="G37" s="6">
        <f t="shared" si="3"/>
        <v>324.87987278293076</v>
      </c>
      <c r="H37" s="7">
        <f>+SUMSQ($F$3:F37)/B37</f>
        <v>111156.29892373607</v>
      </c>
      <c r="I37" s="6">
        <f>+SUM($G$3:G37)/B37</f>
        <v>250.38189931764475</v>
      </c>
      <c r="J37" s="6">
        <f t="shared" si="4"/>
        <v>2.0189169259327469</v>
      </c>
      <c r="K37" s="6">
        <f>+AVERAGE($J$3:J37)</f>
        <v>1.6107796311524925</v>
      </c>
      <c r="L37" s="6">
        <f>+SUM($F$3:F37)/I37</f>
        <v>2.2140532914632014</v>
      </c>
    </row>
    <row r="38" spans="1:12" x14ac:dyDescent="0.25">
      <c r="A38" s="2">
        <v>45173</v>
      </c>
      <c r="B38" s="5">
        <v>36</v>
      </c>
      <c r="C38">
        <v>15878.990234000001</v>
      </c>
      <c r="D38" s="6">
        <f t="shared" si="0"/>
        <v>15887.512906530646</v>
      </c>
      <c r="E38" s="6">
        <f t="shared" si="1"/>
        <v>16077.867671525984</v>
      </c>
      <c r="F38" s="6">
        <f t="shared" si="2"/>
        <v>198.87743752598362</v>
      </c>
      <c r="G38" s="6">
        <f t="shared" si="3"/>
        <v>198.87743752598362</v>
      </c>
      <c r="H38" s="7">
        <f>+SUMSQ($F$3:F38)/B38</f>
        <v>109167.29715243512</v>
      </c>
      <c r="I38" s="6">
        <f>+SUM($G$3:G38)/B38</f>
        <v>248.95121982343193</v>
      </c>
      <c r="J38" s="6">
        <f t="shared" si="4"/>
        <v>1.2524564509155527</v>
      </c>
      <c r="K38" s="6">
        <f>+AVERAGE($J$3:J38)</f>
        <v>1.600826209479244</v>
      </c>
      <c r="L38" s="6">
        <f>+SUM($F$3:F38)/I38</f>
        <v>3.0256381405451798</v>
      </c>
    </row>
    <row r="39" spans="1:12" x14ac:dyDescent="0.25">
      <c r="A39" s="2">
        <v>45180</v>
      </c>
      <c r="B39" s="5">
        <v>37</v>
      </c>
      <c r="C39">
        <v>15973.679688</v>
      </c>
      <c r="D39" s="6">
        <f t="shared" si="0"/>
        <v>15969.987105922221</v>
      </c>
      <c r="E39" s="6">
        <f t="shared" si="1"/>
        <v>15887.512906530646</v>
      </c>
      <c r="F39" s="6">
        <f t="shared" si="2"/>
        <v>-86.166781469353737</v>
      </c>
      <c r="G39" s="6">
        <f t="shared" si="3"/>
        <v>86.166781469353737</v>
      </c>
      <c r="H39" s="7">
        <f>+SUMSQ($F$3:F39)/B39</f>
        <v>106417.49761395816</v>
      </c>
      <c r="I39" s="6">
        <f>+SUM($G$3:G39)/B39</f>
        <v>244.55164040845685</v>
      </c>
      <c r="J39" s="6">
        <f t="shared" si="4"/>
        <v>0.53942975665203363</v>
      </c>
      <c r="K39" s="6">
        <f>+AVERAGE($J$3:J39)</f>
        <v>1.5721398188622924</v>
      </c>
      <c r="L39" s="6">
        <f>+SUM($F$3:F39)/I39</f>
        <v>2.7277245953022904</v>
      </c>
    </row>
    <row r="40" spans="1:12" x14ac:dyDescent="0.25">
      <c r="A40" s="2">
        <v>45187</v>
      </c>
      <c r="B40" s="5">
        <v>38</v>
      </c>
      <c r="C40">
        <v>15569.509765999999</v>
      </c>
      <c r="D40" s="6">
        <f t="shared" si="0"/>
        <v>15586.671779280945</v>
      </c>
      <c r="E40" s="6">
        <f t="shared" si="1"/>
        <v>15969.987105922221</v>
      </c>
      <c r="F40" s="6">
        <f t="shared" si="2"/>
        <v>400.47733992222129</v>
      </c>
      <c r="G40" s="6">
        <f t="shared" si="3"/>
        <v>400.47733992222129</v>
      </c>
      <c r="H40" s="7">
        <f>+SUMSQ($F$3:F40)/B40</f>
        <v>107837.61872388501</v>
      </c>
      <c r="I40" s="6">
        <f>+SUM($G$3:G40)/B40</f>
        <v>248.65494829039801</v>
      </c>
      <c r="J40" s="6">
        <f t="shared" si="4"/>
        <v>2.5721897859415321</v>
      </c>
      <c r="K40" s="6">
        <f>+AVERAGE($J$3:J40)</f>
        <v>1.5984569232591146</v>
      </c>
      <c r="L40" s="6">
        <f>+SUM($F$3:F40)/I40</f>
        <v>4.2932862250508235</v>
      </c>
    </row>
    <row r="41" spans="1:12" x14ac:dyDescent="0.25">
      <c r="A41" s="2">
        <v>45194</v>
      </c>
      <c r="B41" s="5">
        <v>39</v>
      </c>
      <c r="C41">
        <v>15398.209961</v>
      </c>
      <c r="D41" s="6">
        <f t="shared" si="0"/>
        <v>15406.286283692607</v>
      </c>
      <c r="E41" s="6">
        <f t="shared" si="1"/>
        <v>15586.671779280945</v>
      </c>
      <c r="F41" s="6">
        <f t="shared" si="2"/>
        <v>188.4618182809445</v>
      </c>
      <c r="G41" s="6">
        <f t="shared" si="3"/>
        <v>188.4618182809445</v>
      </c>
      <c r="H41" s="7">
        <f>+SUMSQ($F$3:F41)/B41</f>
        <v>105983.26585788179</v>
      </c>
      <c r="I41" s="6">
        <f>+SUM($G$3:G41)/B41</f>
        <v>247.11153470041202</v>
      </c>
      <c r="J41" s="6">
        <f t="shared" si="4"/>
        <v>1.2239203047514835</v>
      </c>
      <c r="K41" s="6">
        <f>+AVERAGE($J$3:J41)</f>
        <v>1.5888534202204572</v>
      </c>
      <c r="L41" s="6">
        <f>+SUM($F$3:F41)/I41</f>
        <v>5.0827602365448818</v>
      </c>
    </row>
    <row r="42" spans="1:12" x14ac:dyDescent="0.25">
      <c r="A42" s="2">
        <v>45201</v>
      </c>
      <c r="B42" s="5">
        <v>40</v>
      </c>
      <c r="C42">
        <v>15214.019531</v>
      </c>
      <c r="D42" s="6">
        <f t="shared" si="0"/>
        <v>15222.258909946722</v>
      </c>
      <c r="E42" s="6">
        <f t="shared" si="1"/>
        <v>15406.286283692607</v>
      </c>
      <c r="F42" s="6">
        <f t="shared" si="2"/>
        <v>192.26675269260704</v>
      </c>
      <c r="G42" s="6">
        <f t="shared" si="3"/>
        <v>192.26675269260704</v>
      </c>
      <c r="H42" s="7">
        <f>+SUMSQ($F$3:F42)/B42</f>
        <v>104257.84681620875</v>
      </c>
      <c r="I42" s="6">
        <f>+SUM($G$3:G42)/B42</f>
        <v>245.7404151502169</v>
      </c>
      <c r="J42" s="6">
        <f t="shared" si="4"/>
        <v>1.2637472451040659</v>
      </c>
      <c r="K42" s="6">
        <f>+AVERAGE($J$3:J42)</f>
        <v>1.5807257658425473</v>
      </c>
      <c r="L42" s="6">
        <f>+SUM($F$3:F42)/I42</f>
        <v>5.8935174923267546</v>
      </c>
    </row>
    <row r="43" spans="1:12" x14ac:dyDescent="0.25">
      <c r="A43" s="2">
        <v>45208</v>
      </c>
      <c r="B43" s="5">
        <v>41</v>
      </c>
      <c r="C43">
        <v>15323.700194999999</v>
      </c>
      <c r="D43" s="6">
        <f t="shared" si="0"/>
        <v>15319.353040972113</v>
      </c>
      <c r="E43" s="6">
        <f t="shared" si="1"/>
        <v>15222.258909946722</v>
      </c>
      <c r="F43" s="6">
        <f t="shared" si="2"/>
        <v>-101.44128505327717</v>
      </c>
      <c r="G43" s="6">
        <f t="shared" si="3"/>
        <v>101.44128505327717</v>
      </c>
      <c r="H43" s="7">
        <f>+SUMSQ($F$3:F43)/B43</f>
        <v>101965.95626735635</v>
      </c>
      <c r="I43" s="6">
        <f>+SUM($G$3:G43)/B43</f>
        <v>242.22092417224277</v>
      </c>
      <c r="J43" s="6">
        <f t="shared" si="4"/>
        <v>0.66198949184855915</v>
      </c>
      <c r="K43" s="6">
        <f>+AVERAGE($J$3:J43)</f>
        <v>1.558317564037816</v>
      </c>
      <c r="L43" s="6">
        <f>+SUM($F$3:F43)/I43</f>
        <v>5.5603542708326632</v>
      </c>
    </row>
    <row r="44" spans="1:12" x14ac:dyDescent="0.25">
      <c r="A44" s="2">
        <v>45215</v>
      </c>
      <c r="B44" s="5">
        <v>42</v>
      </c>
      <c r="C44">
        <v>15033.309569999999</v>
      </c>
      <c r="D44" s="6">
        <f t="shared" si="0"/>
        <v>15045.567646446234</v>
      </c>
      <c r="E44" s="6">
        <f t="shared" si="1"/>
        <v>15319.353040972113</v>
      </c>
      <c r="F44" s="6">
        <f t="shared" si="2"/>
        <v>286.04347097211394</v>
      </c>
      <c r="G44" s="6">
        <f t="shared" si="3"/>
        <v>286.04347097211394</v>
      </c>
      <c r="H44" s="7">
        <f>+SUMSQ($F$3:F44)/B44</f>
        <v>101486.31129160442</v>
      </c>
      <c r="I44" s="6">
        <f>+SUM($G$3:G44)/B44</f>
        <v>243.26431814366828</v>
      </c>
      <c r="J44" s="6">
        <f t="shared" si="4"/>
        <v>1.9027311959499145</v>
      </c>
      <c r="K44" s="6">
        <f>+AVERAGE($J$3:J44)</f>
        <v>1.5665178886071516</v>
      </c>
      <c r="L44" s="6">
        <f>+SUM($F$3:F44)/I44</f>
        <v>6.7123597642212598</v>
      </c>
    </row>
    <row r="45" spans="1:12" x14ac:dyDescent="0.25">
      <c r="A45" s="2">
        <v>45222</v>
      </c>
      <c r="B45" s="5">
        <v>43</v>
      </c>
      <c r="C45">
        <v>14675.780273</v>
      </c>
      <c r="D45" s="6">
        <f t="shared" si="0"/>
        <v>14691.627101725549</v>
      </c>
      <c r="E45" s="6">
        <f t="shared" si="1"/>
        <v>15045.567646446234</v>
      </c>
      <c r="F45" s="6">
        <f t="shared" si="2"/>
        <v>369.78737344623369</v>
      </c>
      <c r="G45" s="6">
        <f t="shared" si="3"/>
        <v>369.78737344623369</v>
      </c>
      <c r="H45" s="7">
        <f>+SUMSQ($F$3:F45)/B45</f>
        <v>102306.22734436394</v>
      </c>
      <c r="I45" s="6">
        <f>+SUM($G$3:G45)/B45</f>
        <v>246.20671477861165</v>
      </c>
      <c r="J45" s="6">
        <f t="shared" si="4"/>
        <v>2.5197118420105804</v>
      </c>
      <c r="K45" s="6">
        <f>+AVERAGE($J$3:J45)</f>
        <v>1.5886851898490917</v>
      </c>
      <c r="L45" s="6">
        <f>+SUM($F$3:F45)/I45</f>
        <v>8.1340795129219075</v>
      </c>
    </row>
    <row r="46" spans="1:12" x14ac:dyDescent="0.25">
      <c r="A46" s="2">
        <v>45229</v>
      </c>
      <c r="B46" s="5">
        <v>44</v>
      </c>
      <c r="C46">
        <v>15475.200194999999</v>
      </c>
      <c r="D46" s="6">
        <f t="shared" si="0"/>
        <v>15441.62103709813</v>
      </c>
      <c r="E46" s="6">
        <f t="shared" si="1"/>
        <v>14691.627101725549</v>
      </c>
      <c r="F46" s="6">
        <f t="shared" si="2"/>
        <v>-783.57309327445</v>
      </c>
      <c r="G46" s="6">
        <f t="shared" si="3"/>
        <v>783.57309327445</v>
      </c>
      <c r="H46" s="7">
        <f>+SUMSQ($F$3:F46)/B46</f>
        <v>113935.33109798498</v>
      </c>
      <c r="I46" s="6">
        <f>+SUM($G$3:G46)/B46</f>
        <v>258.41958701715345</v>
      </c>
      <c r="J46" s="6">
        <f t="shared" si="4"/>
        <v>5.0634116741676829</v>
      </c>
      <c r="K46" s="6">
        <f>+AVERAGE($J$3:J46)</f>
        <v>1.6676562463108779</v>
      </c>
      <c r="L46" s="6">
        <f>+SUM($F$3:F46)/I46</f>
        <v>4.7174903242498463</v>
      </c>
    </row>
    <row r="47" spans="1:12" x14ac:dyDescent="0.25">
      <c r="A47" s="2">
        <v>45236</v>
      </c>
      <c r="B47" s="5">
        <v>45</v>
      </c>
      <c r="C47">
        <v>15388.440430000001</v>
      </c>
      <c r="D47" s="6">
        <f t="shared" si="0"/>
        <v>15390.719426073747</v>
      </c>
      <c r="E47" s="6">
        <f t="shared" si="1"/>
        <v>15441.62103709813</v>
      </c>
      <c r="F47" s="6">
        <f t="shared" si="2"/>
        <v>53.180607098129258</v>
      </c>
      <c r="G47" s="6">
        <f t="shared" si="3"/>
        <v>53.180607098129258</v>
      </c>
      <c r="H47" s="7">
        <f>+SUMSQ($F$3:F47)/B47</f>
        <v>111466.28322850367</v>
      </c>
      <c r="I47" s="6">
        <f>+SUM($G$3:G47)/B47</f>
        <v>253.85872079673067</v>
      </c>
      <c r="J47" s="6">
        <f t="shared" si="4"/>
        <v>0.34558802329606353</v>
      </c>
      <c r="K47" s="6">
        <f>+AVERAGE($J$3:J47)</f>
        <v>1.6382769524661041</v>
      </c>
      <c r="L47" s="6">
        <f>+SUM($F$3:F47)/I47</f>
        <v>5.0117344972636326</v>
      </c>
    </row>
    <row r="48" spans="1:12" x14ac:dyDescent="0.25">
      <c r="A48" s="2">
        <v>45243</v>
      </c>
      <c r="B48" s="5">
        <v>46</v>
      </c>
      <c r="C48">
        <v>15813.459961</v>
      </c>
      <c r="D48" s="6">
        <f t="shared" si="0"/>
        <v>15795.343883131007</v>
      </c>
      <c r="E48" s="6">
        <f t="shared" si="1"/>
        <v>15390.719426073747</v>
      </c>
      <c r="F48" s="6">
        <f t="shared" si="2"/>
        <v>-422.74053492625353</v>
      </c>
      <c r="G48" s="6">
        <f t="shared" si="3"/>
        <v>422.74053492625353</v>
      </c>
      <c r="H48" s="7">
        <f>+SUMSQ($F$3:F48)/B48</f>
        <v>112928.09359026955</v>
      </c>
      <c r="I48" s="6">
        <f>+SUM($G$3:G48)/B48</f>
        <v>257.53006458215509</v>
      </c>
      <c r="J48" s="6">
        <f t="shared" si="4"/>
        <v>2.6732956352932176</v>
      </c>
      <c r="K48" s="6">
        <f>+AVERAGE($J$3:J48)</f>
        <v>1.6607773586145196</v>
      </c>
      <c r="L48" s="6">
        <f>+SUM($F$3:F48)/I48</f>
        <v>3.298768145382605</v>
      </c>
    </row>
    <row r="49" spans="1:12" x14ac:dyDescent="0.25">
      <c r="A49" s="2">
        <v>45250</v>
      </c>
      <c r="B49" s="5">
        <v>47</v>
      </c>
      <c r="C49">
        <v>15983.820313</v>
      </c>
      <c r="D49" s="6">
        <f t="shared" si="0"/>
        <v>15975.743364143955</v>
      </c>
      <c r="E49" s="6">
        <f t="shared" si="1"/>
        <v>15795.343883131007</v>
      </c>
      <c r="F49" s="6">
        <f t="shared" si="2"/>
        <v>-188.47642986899336</v>
      </c>
      <c r="G49" s="6">
        <f t="shared" si="3"/>
        <v>188.47642986899336</v>
      </c>
      <c r="H49" s="7">
        <f>+SUMSQ($F$3:F49)/B49</f>
        <v>111281.18446316087</v>
      </c>
      <c r="I49" s="6">
        <f>+SUM($G$3:G49)/B49</f>
        <v>256.06083831166228</v>
      </c>
      <c r="J49" s="6">
        <f t="shared" si="4"/>
        <v>1.1791700993766883</v>
      </c>
      <c r="K49" s="6">
        <f>+AVERAGE($J$3:J49)</f>
        <v>1.6505303956520125</v>
      </c>
      <c r="L49" s="6">
        <f>+SUM($F$3:F49)/I49</f>
        <v>2.5816346928004146</v>
      </c>
    </row>
    <row r="50" spans="1:12" x14ac:dyDescent="0.25">
      <c r="A50" s="2">
        <v>45257</v>
      </c>
      <c r="B50" s="5">
        <v>48</v>
      </c>
      <c r="C50">
        <v>16263.75</v>
      </c>
      <c r="D50" s="6">
        <f t="shared" si="0"/>
        <v>16251.407794294873</v>
      </c>
      <c r="E50" s="6">
        <f t="shared" si="1"/>
        <v>15975.743364143955</v>
      </c>
      <c r="F50" s="6">
        <f t="shared" si="2"/>
        <v>-288.00663585604525</v>
      </c>
      <c r="G50" s="6">
        <f t="shared" si="3"/>
        <v>288.00663585604525</v>
      </c>
      <c r="H50" s="7">
        <f>+SUMSQ($F$3:F50)/B50</f>
        <v>110690.90608470161</v>
      </c>
      <c r="I50" s="6">
        <f>+SUM($G$3:G50)/B50</f>
        <v>256.72637576050357</v>
      </c>
      <c r="J50" s="6">
        <f t="shared" si="4"/>
        <v>1.7708501167076796</v>
      </c>
      <c r="K50" s="6">
        <f>+AVERAGE($J$3:J50)</f>
        <v>1.6530370565073389</v>
      </c>
      <c r="L50" s="6">
        <f>+SUM($F$3:F50)/I50</f>
        <v>1.4530992645060812</v>
      </c>
    </row>
    <row r="51" spans="1:12" x14ac:dyDescent="0.25">
      <c r="A51" s="2">
        <v>45264</v>
      </c>
      <c r="B51" s="5">
        <v>49</v>
      </c>
      <c r="C51">
        <v>16207.759765999999</v>
      </c>
      <c r="D51" s="6">
        <f t="shared" si="0"/>
        <v>16209.63025395677</v>
      </c>
      <c r="E51" s="6">
        <f t="shared" si="1"/>
        <v>16251.407794294873</v>
      </c>
      <c r="F51" s="6">
        <f t="shared" si="2"/>
        <v>43.648028294874166</v>
      </c>
      <c r="G51" s="6">
        <f t="shared" si="3"/>
        <v>43.648028294874166</v>
      </c>
      <c r="H51" s="7">
        <f>+SUMSQ($F$3:F51)/B51</f>
        <v>108470.78862121851</v>
      </c>
      <c r="I51" s="6">
        <f>+SUM($G$3:G51)/B51</f>
        <v>252.3778380571234</v>
      </c>
      <c r="J51" s="6">
        <f t="shared" si="4"/>
        <v>0.26930327772032553</v>
      </c>
      <c r="K51" s="6">
        <f>+AVERAGE($J$3:J51)</f>
        <v>1.6247975916341346</v>
      </c>
      <c r="L51" s="6">
        <f>+SUM($F$3:F51)/I51</f>
        <v>1.6510837056836116</v>
      </c>
    </row>
    <row r="52" spans="1:12" x14ac:dyDescent="0.25">
      <c r="A52" s="2">
        <v>45271</v>
      </c>
      <c r="B52" s="5">
        <v>50</v>
      </c>
      <c r="C52">
        <v>16609.839843999998</v>
      </c>
      <c r="D52" s="6">
        <f t="shared" si="0"/>
        <v>16592.689304843854</v>
      </c>
      <c r="E52" s="6">
        <f t="shared" si="1"/>
        <v>16209.63025395677</v>
      </c>
      <c r="F52" s="6">
        <f t="shared" si="2"/>
        <v>-400.20959004322867</v>
      </c>
      <c r="G52" s="6">
        <f t="shared" si="3"/>
        <v>400.20959004322867</v>
      </c>
      <c r="H52" s="7">
        <f>+SUMSQ($F$3:F52)/B52</f>
        <v>109504.72716804553</v>
      </c>
      <c r="I52" s="6">
        <f>+SUM($G$3:G52)/B52</f>
        <v>255.3344730968455</v>
      </c>
      <c r="J52" s="6">
        <f t="shared" si="4"/>
        <v>2.4094729016173932</v>
      </c>
      <c r="K52" s="6">
        <f>+AVERAGE($J$3:J52)</f>
        <v>1.6404910978337996</v>
      </c>
      <c r="L52" s="6">
        <f>+SUM($F$3:F52)/I52</f>
        <v>6.457156312885183E-2</v>
      </c>
    </row>
    <row r="53" spans="1:12" x14ac:dyDescent="0.25">
      <c r="A53" s="2">
        <v>45278</v>
      </c>
      <c r="B53" s="5">
        <v>51</v>
      </c>
      <c r="C53">
        <v>16770.449218999998</v>
      </c>
      <c r="D53" s="6">
        <f t="shared" si="0"/>
        <v>16762.83151456718</v>
      </c>
      <c r="E53" s="6">
        <f t="shared" si="1"/>
        <v>16592.689304843854</v>
      </c>
      <c r="F53" s="6">
        <f t="shared" si="2"/>
        <v>-177.75991415614408</v>
      </c>
      <c r="G53" s="6">
        <f t="shared" si="3"/>
        <v>177.75991415614408</v>
      </c>
      <c r="H53" s="7">
        <f>+SUMSQ($F$3:F53)/B53</f>
        <v>107977.15579378582</v>
      </c>
      <c r="I53" s="6">
        <f>+SUM($G$3:G53)/B53</f>
        <v>253.81340331369449</v>
      </c>
      <c r="J53" s="6">
        <f t="shared" si="4"/>
        <v>1.0599591688620473</v>
      </c>
      <c r="K53" s="6">
        <f>+AVERAGE($J$3:J53)</f>
        <v>1.6291081188343537</v>
      </c>
      <c r="L53" s="6">
        <f>+SUM($F$3:F53)/I53</f>
        <v>-0.63539815471556516</v>
      </c>
    </row>
    <row r="54" spans="1:12" x14ac:dyDescent="0.25">
      <c r="A54" s="2">
        <v>45285</v>
      </c>
      <c r="B54" s="5">
        <v>52</v>
      </c>
      <c r="C54">
        <v>16852.890625</v>
      </c>
      <c r="D54" s="6">
        <f t="shared" si="0"/>
        <v>16849.031241471286</v>
      </c>
      <c r="E54" s="6">
        <f t="shared" si="1"/>
        <v>16762.83151456718</v>
      </c>
      <c r="F54" s="6">
        <f t="shared" si="2"/>
        <v>-90.05911043281958</v>
      </c>
      <c r="G54" s="6">
        <f t="shared" si="3"/>
        <v>90.05911043281958</v>
      </c>
      <c r="H54" s="7">
        <f>+SUMSQ($F$3:F54)/B54</f>
        <v>106056.64593951976</v>
      </c>
      <c r="I54" s="6">
        <f>+SUM($G$3:G54)/B54</f>
        <v>250.66428229675461</v>
      </c>
      <c r="J54" s="6">
        <f t="shared" si="4"/>
        <v>0.53438375906400082</v>
      </c>
      <c r="K54" s="6">
        <f>+AVERAGE($J$3:J54)</f>
        <v>1.6080557273003084</v>
      </c>
      <c r="L54" s="6">
        <f>+SUM($F$3:F54)/I54</f>
        <v>-1.0026625103407187</v>
      </c>
    </row>
    <row r="55" spans="1:12" x14ac:dyDescent="0.25">
      <c r="A55" s="2">
        <v>45292</v>
      </c>
      <c r="B55" s="5">
        <v>53</v>
      </c>
      <c r="C55">
        <v>16758.240234000001</v>
      </c>
      <c r="D55" s="6">
        <f t="shared" si="0"/>
        <v>16762.130982166465</v>
      </c>
      <c r="E55" s="6">
        <f t="shared" si="1"/>
        <v>16849.031241471286</v>
      </c>
      <c r="F55" s="6">
        <f t="shared" si="2"/>
        <v>90.791007471285411</v>
      </c>
      <c r="G55" s="6">
        <f t="shared" si="3"/>
        <v>90.791007471285411</v>
      </c>
      <c r="H55" s="7">
        <f>+SUMSQ($F$3:F55)/B55</f>
        <v>104211.10558288071</v>
      </c>
      <c r="I55" s="6">
        <f>+SUM($G$3:G55)/B55</f>
        <v>247.64780541325518</v>
      </c>
      <c r="J55" s="6">
        <f t="shared" si="4"/>
        <v>0.5417693397608887</v>
      </c>
      <c r="K55" s="6">
        <f>+AVERAGE($J$3:J55)</f>
        <v>1.5879371162146589</v>
      </c>
      <c r="L55" s="6">
        <f>+SUM($F$3:F55)/I55</f>
        <v>-0.64826203810381244</v>
      </c>
    </row>
    <row r="56" spans="1:12" x14ac:dyDescent="0.25">
      <c r="A56" s="2">
        <v>45299</v>
      </c>
      <c r="B56" s="5">
        <v>54</v>
      </c>
      <c r="C56">
        <v>16799.539063</v>
      </c>
      <c r="D56" s="6">
        <f t="shared" si="0"/>
        <v>16797.935981087288</v>
      </c>
      <c r="E56" s="6">
        <f t="shared" si="1"/>
        <v>16762.130982166465</v>
      </c>
      <c r="F56" s="6">
        <f t="shared" si="2"/>
        <v>-37.408080833534768</v>
      </c>
      <c r="G56" s="6">
        <f t="shared" si="3"/>
        <v>37.408080833534768</v>
      </c>
      <c r="H56" s="7">
        <f>+SUMSQ($F$3:F56)/B56</f>
        <v>102307.18445193197</v>
      </c>
      <c r="I56" s="6">
        <f>+SUM($G$3:G56)/B56</f>
        <v>243.75447718029739</v>
      </c>
      <c r="J56" s="6">
        <f t="shared" si="4"/>
        <v>0.22267325724384829</v>
      </c>
      <c r="K56" s="6">
        <f>+AVERAGE($J$3:J56)</f>
        <v>1.5626544521596442</v>
      </c>
      <c r="L56" s="6">
        <f>+SUM($F$3:F56)/I56</f>
        <v>-0.8120825274370308</v>
      </c>
    </row>
    <row r="57" spans="1:12" x14ac:dyDescent="0.25">
      <c r="A57" s="2">
        <v>45306</v>
      </c>
      <c r="B57" s="5">
        <v>55</v>
      </c>
      <c r="C57">
        <v>16729.550781000002</v>
      </c>
      <c r="D57" s="6">
        <f t="shared" si="0"/>
        <v>16732.481353082672</v>
      </c>
      <c r="E57" s="6">
        <f t="shared" si="1"/>
        <v>16797.935981087288</v>
      </c>
      <c r="F57" s="6">
        <f t="shared" si="2"/>
        <v>68.385200087286648</v>
      </c>
      <c r="G57" s="6">
        <f t="shared" si="3"/>
        <v>68.385200087286648</v>
      </c>
      <c r="H57" s="7">
        <f>+SUMSQ($F$3:F57)/B57</f>
        <v>100532.08174536917</v>
      </c>
      <c r="I57" s="6">
        <f>+SUM($G$3:G57)/B57</f>
        <v>240.56594486951536</v>
      </c>
      <c r="J57" s="6">
        <f t="shared" si="4"/>
        <v>0.40876889632298274</v>
      </c>
      <c r="K57" s="6">
        <f>+AVERAGE($J$3:J57)</f>
        <v>1.5416747147807957</v>
      </c>
      <c r="L57" s="6">
        <f>+SUM($F$3:F57)/I57</f>
        <v>-0.5385781095726474</v>
      </c>
    </row>
    <row r="58" spans="1:12" x14ac:dyDescent="0.25">
      <c r="A58" s="2">
        <v>45313</v>
      </c>
      <c r="B58" s="5">
        <v>56</v>
      </c>
      <c r="C58">
        <v>16949.109375</v>
      </c>
      <c r="D58" s="6">
        <f t="shared" si="0"/>
        <v>16939.826020815985</v>
      </c>
      <c r="E58" s="6">
        <f t="shared" si="1"/>
        <v>16732.481353082672</v>
      </c>
      <c r="F58" s="6">
        <f t="shared" si="2"/>
        <v>-216.62802191732771</v>
      </c>
      <c r="G58" s="6">
        <f t="shared" si="3"/>
        <v>216.62802191732771</v>
      </c>
      <c r="H58" s="7">
        <f>+SUMSQ($F$3:F58)/B58</f>
        <v>99574.860640627114</v>
      </c>
      <c r="I58" s="6">
        <f>+SUM($G$3:G58)/B58</f>
        <v>240.13848195965488</v>
      </c>
      <c r="J58" s="6">
        <f t="shared" si="4"/>
        <v>1.2781085844950346</v>
      </c>
      <c r="K58" s="6">
        <f>+AVERAGE($J$3:J58)</f>
        <v>1.5369681767399785</v>
      </c>
      <c r="L58" s="6">
        <f>+SUM($F$3:F58)/I58</f>
        <v>-1.4416330565080855</v>
      </c>
    </row>
    <row r="59" spans="1:12" x14ac:dyDescent="0.25">
      <c r="A59" s="2">
        <v>45320</v>
      </c>
      <c r="B59" s="5">
        <v>57</v>
      </c>
      <c r="C59">
        <v>17101.970702999999</v>
      </c>
      <c r="D59" s="6">
        <f t="shared" si="0"/>
        <v>17095.022172055356</v>
      </c>
      <c r="E59" s="6">
        <f t="shared" si="1"/>
        <v>16939.826020815985</v>
      </c>
      <c r="F59" s="6">
        <f t="shared" si="2"/>
        <v>-162.14468218401453</v>
      </c>
      <c r="G59" s="6">
        <f t="shared" si="3"/>
        <v>162.14468218401453</v>
      </c>
      <c r="H59" s="7">
        <f>+SUMSQ($F$3:F59)/B59</f>
        <v>98289.177084836367</v>
      </c>
      <c r="I59" s="6">
        <f>+SUM($G$3:G59)/B59</f>
        <v>238.77016968288928</v>
      </c>
      <c r="J59" s="6">
        <f t="shared" si="4"/>
        <v>0.94810525055788675</v>
      </c>
      <c r="K59" s="6">
        <f>+AVERAGE($J$3:J59)</f>
        <v>1.5266372482104682</v>
      </c>
      <c r="L59" s="6">
        <f>+SUM($F$3:F59)/I59</f>
        <v>-2.1289772361088701</v>
      </c>
    </row>
    <row r="60" spans="1:12" x14ac:dyDescent="0.25">
      <c r="A60" s="2">
        <v>45327</v>
      </c>
      <c r="B60" s="5">
        <v>58</v>
      </c>
      <c r="C60">
        <v>17275.869140999999</v>
      </c>
      <c r="D60" s="6">
        <f t="shared" si="0"/>
        <v>17268.119144249998</v>
      </c>
      <c r="E60" s="6">
        <f t="shared" si="1"/>
        <v>17095.022172055356</v>
      </c>
      <c r="F60" s="6">
        <f t="shared" si="2"/>
        <v>-180.84696894464287</v>
      </c>
      <c r="G60" s="6">
        <f t="shared" si="3"/>
        <v>180.84696894464287</v>
      </c>
      <c r="H60" s="7">
        <f>+SUMSQ($F$3:F60)/B60</f>
        <v>97158.426207105818</v>
      </c>
      <c r="I60" s="6">
        <f>+SUM($G$3:G60)/B60</f>
        <v>237.77149380809192</v>
      </c>
      <c r="J60" s="6">
        <f t="shared" si="4"/>
        <v>1.0468183537894911</v>
      </c>
      <c r="K60" s="6">
        <f>+AVERAGE($J$3:J60)</f>
        <v>1.5183645086514856</v>
      </c>
      <c r="L60" s="6">
        <f>+SUM($F$3:F60)/I60</f>
        <v>-2.8985107248289994</v>
      </c>
    </row>
    <row r="61" spans="1:12" x14ac:dyDescent="0.25">
      <c r="A61" s="2">
        <v>45334</v>
      </c>
      <c r="B61" s="5">
        <v>59</v>
      </c>
      <c r="C61">
        <v>17409.300781000002</v>
      </c>
      <c r="D61" s="6">
        <f t="shared" si="0"/>
        <v>17403.250598172181</v>
      </c>
      <c r="E61" s="6">
        <f t="shared" si="1"/>
        <v>17268.119144249998</v>
      </c>
      <c r="F61" s="6">
        <f t="shared" si="2"/>
        <v>-141.18163675000324</v>
      </c>
      <c r="G61" s="6">
        <f t="shared" si="3"/>
        <v>141.18163675000324</v>
      </c>
      <c r="H61" s="7">
        <f>+SUMSQ($F$3:F61)/B61</f>
        <v>95849.508043517752</v>
      </c>
      <c r="I61" s="6">
        <f>+SUM($G$3:G61)/B61</f>
        <v>236.13437758676838</v>
      </c>
      <c r="J61" s="6">
        <f t="shared" si="4"/>
        <v>0.81095523896103117</v>
      </c>
      <c r="K61" s="6">
        <f>+AVERAGE($J$3:J61)</f>
        <v>1.5063745210296136</v>
      </c>
      <c r="L61" s="6">
        <f>+SUM($F$3:F61)/I61</f>
        <v>-3.5164928973810654</v>
      </c>
    </row>
    <row r="62" spans="1:12" x14ac:dyDescent="0.25">
      <c r="A62" s="2">
        <v>45341</v>
      </c>
      <c r="B62" s="5">
        <v>60</v>
      </c>
      <c r="C62">
        <v>17616.019531000002</v>
      </c>
      <c r="D62" s="6">
        <f t="shared" si="0"/>
        <v>17606.901553808901</v>
      </c>
      <c r="E62" s="6">
        <f t="shared" si="1"/>
        <v>17403.250598172181</v>
      </c>
      <c r="F62" s="6">
        <f t="shared" si="2"/>
        <v>-212.76893282782112</v>
      </c>
      <c r="G62" s="6">
        <f t="shared" si="3"/>
        <v>212.76893282782112</v>
      </c>
      <c r="H62" s="7">
        <f>+SUMSQ($F$3:F62)/B62</f>
        <v>95006.526555737291</v>
      </c>
      <c r="I62" s="6">
        <f>+SUM($G$3:G62)/B62</f>
        <v>235.74495350745258</v>
      </c>
      <c r="J62" s="6">
        <f t="shared" si="4"/>
        <v>1.2078150370655438</v>
      </c>
      <c r="K62" s="6">
        <f>+AVERAGE($J$3:J62)</f>
        <v>1.5013985296302124</v>
      </c>
      <c r="L62" s="6">
        <f>+SUM($F$3:F62)/I62</f>
        <v>-4.4248404002684802</v>
      </c>
    </row>
    <row r="63" spans="1:12" x14ac:dyDescent="0.25">
      <c r="A63" s="2">
        <v>45348</v>
      </c>
      <c r="B63" s="5">
        <v>61</v>
      </c>
      <c r="C63">
        <v>17728.269531000002</v>
      </c>
      <c r="D63" s="6">
        <f t="shared" si="0"/>
        <v>17723.068440629097</v>
      </c>
      <c r="E63" s="6">
        <f t="shared" si="1"/>
        <v>17606.901553808901</v>
      </c>
      <c r="F63" s="6">
        <f t="shared" si="2"/>
        <v>-121.36797719110109</v>
      </c>
      <c r="G63" s="6">
        <f t="shared" si="3"/>
        <v>121.36797719110109</v>
      </c>
      <c r="H63" s="7">
        <f>+SUMSQ($F$3:F63)/B63</f>
        <v>93690.520971011429</v>
      </c>
      <c r="I63" s="6">
        <f>+SUM($G$3:G63)/B63</f>
        <v>233.86992110882386</v>
      </c>
      <c r="J63" s="6">
        <f t="shared" si="4"/>
        <v>0.68460137623062789</v>
      </c>
      <c r="K63" s="6">
        <f>+AVERAGE($J$3:J63)</f>
        <v>1.4880084123613668</v>
      </c>
      <c r="L63" s="6">
        <f>+SUM($F$3:F63)/I63</f>
        <v>-4.979271238084646</v>
      </c>
    </row>
    <row r="64" spans="1:12" x14ac:dyDescent="0.25">
      <c r="A64" s="2">
        <v>45355</v>
      </c>
      <c r="B64" s="5">
        <v>62</v>
      </c>
      <c r="C64">
        <v>17889.619140999999</v>
      </c>
      <c r="D64" s="6">
        <f t="shared" si="0"/>
        <v>17882.481795021144</v>
      </c>
      <c r="E64" s="6">
        <f t="shared" si="1"/>
        <v>17723.068440629097</v>
      </c>
      <c r="F64" s="6">
        <f t="shared" si="2"/>
        <v>-166.55070037090263</v>
      </c>
      <c r="G64" s="6">
        <f t="shared" si="3"/>
        <v>166.55070037090263</v>
      </c>
      <c r="H64" s="7">
        <f>+SUMSQ($F$3:F64)/B64</f>
        <v>92626.788952027986</v>
      </c>
      <c r="I64" s="6">
        <f>+SUM($G$3:G64)/B64</f>
        <v>232.78412722595417</v>
      </c>
      <c r="J64" s="6">
        <f t="shared" si="4"/>
        <v>0.9309907553548552</v>
      </c>
      <c r="K64" s="6">
        <f>+AVERAGE($J$3:J64)</f>
        <v>1.4790242566031973</v>
      </c>
      <c r="L64" s="6">
        <f>+SUM($F$3:F64)/I64</f>
        <v>-5.7179692097700263</v>
      </c>
    </row>
    <row r="65" spans="1:12" x14ac:dyDescent="0.25">
      <c r="A65" s="2">
        <v>45362</v>
      </c>
      <c r="B65" s="5">
        <v>63</v>
      </c>
      <c r="C65">
        <v>17848.080077999999</v>
      </c>
      <c r="D65" s="6">
        <f t="shared" si="0"/>
        <v>17849.55432551802</v>
      </c>
      <c r="E65" s="6">
        <f t="shared" si="1"/>
        <v>17882.481795021144</v>
      </c>
      <c r="F65" s="6">
        <f t="shared" si="2"/>
        <v>34.401717021144577</v>
      </c>
      <c r="G65" s="6">
        <f t="shared" si="3"/>
        <v>34.401717021144577</v>
      </c>
      <c r="H65" s="7">
        <f>+SUMSQ($F$3:F65)/B65</f>
        <v>91175.307827932353</v>
      </c>
      <c r="I65" s="6">
        <f>+SUM($G$3:G65)/B65</f>
        <v>229.6352000798461</v>
      </c>
      <c r="J65" s="6">
        <f t="shared" si="4"/>
        <v>0.19274743765604802</v>
      </c>
      <c r="K65" s="6">
        <f>+AVERAGE($J$3:J65)</f>
        <v>1.4586071642389569</v>
      </c>
      <c r="L65" s="6">
        <f>+SUM($F$3:F65)/I65</f>
        <v>-5.6465679239471713</v>
      </c>
    </row>
    <row r="66" spans="1:12" x14ac:dyDescent="0.25">
      <c r="A66" s="2">
        <v>45369</v>
      </c>
      <c r="B66" s="5">
        <v>64</v>
      </c>
      <c r="C66">
        <v>18112.039063</v>
      </c>
      <c r="D66" s="6">
        <f t="shared" si="0"/>
        <v>18100.790570010144</v>
      </c>
      <c r="E66" s="6">
        <f t="shared" si="1"/>
        <v>17849.55432551802</v>
      </c>
      <c r="F66" s="6">
        <f t="shared" si="2"/>
        <v>-262.48473748198012</v>
      </c>
      <c r="G66" s="6">
        <f t="shared" si="3"/>
        <v>262.48473748198012</v>
      </c>
      <c r="H66" s="7">
        <f>+SUMSQ($F$3:F66)/B66</f>
        <v>90827.228602667528</v>
      </c>
      <c r="I66" s="6">
        <f>+SUM($G$3:G66)/B66</f>
        <v>230.14847410175443</v>
      </c>
      <c r="J66" s="6">
        <f t="shared" si="4"/>
        <v>1.4492279779707105</v>
      </c>
      <c r="K66" s="6">
        <f>+AVERAGE($J$3:J66)</f>
        <v>1.4584606144535155</v>
      </c>
      <c r="L66" s="6">
        <f>+SUM($F$3:F66)/I66</f>
        <v>-6.7744767743830314</v>
      </c>
    </row>
    <row r="67" spans="1:12" x14ac:dyDescent="0.25">
      <c r="A67" s="2">
        <v>45376</v>
      </c>
      <c r="B67" s="5">
        <v>65</v>
      </c>
      <c r="C67">
        <v>18312.669922000001</v>
      </c>
      <c r="D67" s="6">
        <f t="shared" si="0"/>
        <v>18303.590066811405</v>
      </c>
      <c r="E67" s="6">
        <f t="shared" si="1"/>
        <v>18100.790570010144</v>
      </c>
      <c r="F67" s="6">
        <f t="shared" si="2"/>
        <v>-211.87935198985724</v>
      </c>
      <c r="G67" s="6">
        <f t="shared" si="3"/>
        <v>211.87935198985724</v>
      </c>
      <c r="H67" s="7">
        <f>+SUMSQ($F$3:F67)/B67</f>
        <v>90120.546005697906</v>
      </c>
      <c r="I67" s="6">
        <f>+SUM($G$3:G67)/B67</f>
        <v>229.86741068464832</v>
      </c>
      <c r="J67" s="6">
        <f t="shared" si="4"/>
        <v>1.1570096162510695</v>
      </c>
      <c r="K67" s="6">
        <f>+AVERAGE($J$3:J67)</f>
        <v>1.4538229067888626</v>
      </c>
      <c r="L67" s="6">
        <f>+SUM($F$3:F67)/I67</f>
        <v>-7.7045059983797186</v>
      </c>
    </row>
    <row r="68" spans="1:12" x14ac:dyDescent="0.25">
      <c r="A68" s="2">
        <v>45383</v>
      </c>
      <c r="B68" s="5">
        <v>66</v>
      </c>
      <c r="C68">
        <v>18122.259765999999</v>
      </c>
      <c r="D68" s="6">
        <f t="shared" ref="D68:D90" si="5">+($B$95*C68)+((1-$B$95)*D67)</f>
        <v>18130.030475402353</v>
      </c>
      <c r="E68" s="6">
        <f t="shared" ref="E68:E90" si="6">+D67</f>
        <v>18303.590066811405</v>
      </c>
      <c r="F68" s="6">
        <f t="shared" ref="F68:F90" si="7">E68-C68</f>
        <v>181.33030081140532</v>
      </c>
      <c r="G68" s="6">
        <f t="shared" ref="G68:G90" si="8">ABS(F68)</f>
        <v>181.33030081140532</v>
      </c>
      <c r="H68" s="7">
        <f>+SUMSQ($F$3:F68)/B68</f>
        <v>89253.275278223009</v>
      </c>
      <c r="I68" s="6">
        <f>+SUM($G$3:G68)/B68</f>
        <v>229.13199992899311</v>
      </c>
      <c r="J68" s="6">
        <f t="shared" ref="J68:J90" si="9">+(G68/C68)*100</f>
        <v>1.0005943141351907</v>
      </c>
      <c r="K68" s="6">
        <f>+AVERAGE($J$3:J68)</f>
        <v>1.4469558069001704</v>
      </c>
      <c r="L68" s="6">
        <f>+SUM($F$3:F68)/I68</f>
        <v>-6.9378547917057301</v>
      </c>
    </row>
    <row r="69" spans="1:12" x14ac:dyDescent="0.25">
      <c r="A69" s="2">
        <v>45390</v>
      </c>
      <c r="B69" s="5">
        <v>67</v>
      </c>
      <c r="C69">
        <v>17639.039063</v>
      </c>
      <c r="D69" s="6">
        <f t="shared" si="5"/>
        <v>17660.079956704791</v>
      </c>
      <c r="E69" s="6">
        <f t="shared" si="6"/>
        <v>18130.030475402353</v>
      </c>
      <c r="F69" s="6">
        <f t="shared" si="7"/>
        <v>490.99141240235258</v>
      </c>
      <c r="G69" s="6">
        <f t="shared" si="8"/>
        <v>490.99141240235258</v>
      </c>
      <c r="H69" s="7">
        <f>+SUMSQ($F$3:F69)/B69</f>
        <v>91519.234856948897</v>
      </c>
      <c r="I69" s="6">
        <f>+SUM($G$3:G69)/B69</f>
        <v>233.040349368894</v>
      </c>
      <c r="J69" s="6">
        <f t="shared" si="9"/>
        <v>2.7835496630440937</v>
      </c>
      <c r="K69" s="6">
        <f>+AVERAGE($J$3:J69)</f>
        <v>1.4669049689321694</v>
      </c>
      <c r="L69" s="6">
        <f>+SUM($F$3:F69)/I69</f>
        <v>-4.7146047206569364</v>
      </c>
    </row>
    <row r="70" spans="1:12" x14ac:dyDescent="0.25">
      <c r="A70" s="2">
        <v>45397</v>
      </c>
      <c r="B70" s="5">
        <v>68</v>
      </c>
      <c r="C70">
        <v>17458.769531000002</v>
      </c>
      <c r="D70" s="6">
        <f t="shared" si="5"/>
        <v>17467.39646654699</v>
      </c>
      <c r="E70" s="6">
        <f t="shared" si="6"/>
        <v>17660.079956704791</v>
      </c>
      <c r="F70" s="6">
        <f t="shared" si="7"/>
        <v>201.31042570478894</v>
      </c>
      <c r="G70" s="6">
        <f t="shared" si="8"/>
        <v>201.31042570478894</v>
      </c>
      <c r="H70" s="7">
        <f>+SUMSQ($F$3:F70)/B70</f>
        <v>90769.332689897346</v>
      </c>
      <c r="I70" s="6">
        <f>+SUM($G$3:G70)/B70</f>
        <v>232.57373284442187</v>
      </c>
      <c r="J70" s="6">
        <f t="shared" si="9"/>
        <v>1.1530619345615378</v>
      </c>
      <c r="K70" s="6">
        <f>+AVERAGE($J$3:J70)</f>
        <v>1.4622896301914248</v>
      </c>
      <c r="L70" s="6">
        <f>+SUM($F$3:F70)/I70</f>
        <v>-3.8584869174956942</v>
      </c>
    </row>
    <row r="71" spans="1:12" x14ac:dyDescent="0.25">
      <c r="A71" s="2">
        <v>45404</v>
      </c>
      <c r="B71" s="5">
        <v>69</v>
      </c>
      <c r="C71">
        <v>17763.269531000002</v>
      </c>
      <c r="D71" s="6">
        <f t="shared" si="5"/>
        <v>17750.590218201422</v>
      </c>
      <c r="E71" s="6">
        <f t="shared" si="6"/>
        <v>17467.39646654699</v>
      </c>
      <c r="F71" s="6">
        <f t="shared" si="7"/>
        <v>-295.87306445301147</v>
      </c>
      <c r="G71" s="6">
        <f t="shared" si="8"/>
        <v>295.87306445301147</v>
      </c>
      <c r="H71" s="7">
        <f>+SUMSQ($F$3:F71)/B71</f>
        <v>90722.543379446899</v>
      </c>
      <c r="I71" s="6">
        <f>+SUM($G$3:G71)/B71</f>
        <v>233.49111446193766</v>
      </c>
      <c r="J71" s="6">
        <f t="shared" si="9"/>
        <v>1.6656453021593878</v>
      </c>
      <c r="K71" s="6">
        <f>+AVERAGE($J$3:J71)</f>
        <v>1.4652368138431344</v>
      </c>
      <c r="L71" s="6">
        <f>+SUM($F$3:F71)/I71</f>
        <v>-5.1104975567747752</v>
      </c>
    </row>
    <row r="72" spans="1:12" x14ac:dyDescent="0.25">
      <c r="A72" s="2">
        <v>45411</v>
      </c>
      <c r="B72" s="5">
        <v>70</v>
      </c>
      <c r="C72">
        <v>17797.890625</v>
      </c>
      <c r="D72" s="6">
        <f t="shared" si="5"/>
        <v>17795.86361840375</v>
      </c>
      <c r="E72" s="6">
        <f t="shared" si="6"/>
        <v>17750.590218201422</v>
      </c>
      <c r="F72" s="6">
        <f t="shared" si="7"/>
        <v>-47.300406798578479</v>
      </c>
      <c r="G72" s="6">
        <f t="shared" si="8"/>
        <v>47.300406798578479</v>
      </c>
      <c r="H72" s="7">
        <f>+SUMSQ($F$3:F72)/B72</f>
        <v>89458.468880930683</v>
      </c>
      <c r="I72" s="6">
        <f>+SUM($G$3:G72)/B72</f>
        <v>230.83124720960396</v>
      </c>
      <c r="J72" s="6">
        <f t="shared" si="9"/>
        <v>0.26576411663153754</v>
      </c>
      <c r="K72" s="6">
        <f>+AVERAGE($J$3:J72)</f>
        <v>1.4481014895972546</v>
      </c>
      <c r="L72" s="6">
        <f>+SUM($F$3:F72)/I72</f>
        <v>-5.3742991548213404</v>
      </c>
    </row>
    <row r="73" spans="1:12" x14ac:dyDescent="0.25">
      <c r="A73" s="2">
        <v>45418</v>
      </c>
      <c r="B73" s="5">
        <v>71</v>
      </c>
      <c r="C73">
        <v>18162.050781000002</v>
      </c>
      <c r="D73" s="6">
        <f t="shared" si="5"/>
        <v>18146.358235326858</v>
      </c>
      <c r="E73" s="6">
        <f t="shared" si="6"/>
        <v>17795.86361840375</v>
      </c>
      <c r="F73" s="6">
        <f t="shared" si="7"/>
        <v>-366.18716259625216</v>
      </c>
      <c r="G73" s="6">
        <f t="shared" si="8"/>
        <v>366.18716259625216</v>
      </c>
      <c r="H73" s="7">
        <f>+SUMSQ($F$3:F73)/B73</f>
        <v>90087.124784724525</v>
      </c>
      <c r="I73" s="6">
        <f>+SUM($G$3:G73)/B73</f>
        <v>232.73766855307787</v>
      </c>
      <c r="J73" s="6">
        <f t="shared" si="9"/>
        <v>2.01622144443806</v>
      </c>
      <c r="K73" s="6">
        <f>+AVERAGE($J$3:J73)</f>
        <v>1.4561031791020547</v>
      </c>
      <c r="L73" s="6">
        <f>+SUM($F$3:F73)/I73</f>
        <v>-6.9036669026129331</v>
      </c>
    </row>
    <row r="74" spans="1:12" x14ac:dyDescent="0.25">
      <c r="A74" s="2">
        <v>45425</v>
      </c>
      <c r="B74" s="5">
        <v>72</v>
      </c>
      <c r="C74">
        <v>18388.259765999999</v>
      </c>
      <c r="D74" s="6">
        <f t="shared" si="5"/>
        <v>18377.893343562966</v>
      </c>
      <c r="E74" s="6">
        <f t="shared" si="6"/>
        <v>18146.358235326858</v>
      </c>
      <c r="F74" s="6">
        <f t="shared" si="7"/>
        <v>-241.90153067314168</v>
      </c>
      <c r="G74" s="6">
        <f t="shared" si="8"/>
        <v>241.90153067314168</v>
      </c>
      <c r="H74" s="7">
        <f>+SUMSQ($F$3:F74)/B74</f>
        <v>89648.641809131252</v>
      </c>
      <c r="I74" s="6">
        <f>+SUM($G$3:G74)/B74</f>
        <v>232.86494441585651</v>
      </c>
      <c r="J74" s="6">
        <f t="shared" si="9"/>
        <v>1.3155216086321504</v>
      </c>
      <c r="K74" s="6">
        <f>+AVERAGE($J$3:J74)</f>
        <v>1.4541506572899727</v>
      </c>
      <c r="L74" s="6">
        <f>+SUM($F$3:F74)/I74</f>
        <v>-7.9386997243903066</v>
      </c>
    </row>
    <row r="75" spans="1:12" x14ac:dyDescent="0.25">
      <c r="A75" s="2">
        <v>45432</v>
      </c>
      <c r="B75" s="5">
        <v>73</v>
      </c>
      <c r="C75">
        <v>18110.599609000001</v>
      </c>
      <c r="D75" s="6">
        <f t="shared" si="5"/>
        <v>18122.054186238689</v>
      </c>
      <c r="E75" s="6">
        <f t="shared" si="6"/>
        <v>18377.893343562966</v>
      </c>
      <c r="F75" s="6">
        <f t="shared" si="7"/>
        <v>267.29373456296526</v>
      </c>
      <c r="G75" s="6">
        <f t="shared" si="8"/>
        <v>267.29373456296526</v>
      </c>
      <c r="H75" s="7">
        <f>+SUMSQ($F$3:F75)/B75</f>
        <v>89399.289736905033</v>
      </c>
      <c r="I75" s="6">
        <f>+SUM($G$3:G75)/B75</f>
        <v>233.33657167814567</v>
      </c>
      <c r="J75" s="6">
        <f t="shared" si="9"/>
        <v>1.4758966590489613</v>
      </c>
      <c r="K75" s="6">
        <f>+AVERAGE($J$3:J75)</f>
        <v>1.4544485477250273</v>
      </c>
      <c r="L75" s="6">
        <f>+SUM($F$3:F75)/I75</f>
        <v>-6.7771250949577073</v>
      </c>
    </row>
    <row r="76" spans="1:12" x14ac:dyDescent="0.25">
      <c r="A76" s="2">
        <v>45439</v>
      </c>
      <c r="B76" s="5">
        <v>74</v>
      </c>
      <c r="C76">
        <v>18083.689452999999</v>
      </c>
      <c r="D76" s="6">
        <f t="shared" si="5"/>
        <v>18085.333531193013</v>
      </c>
      <c r="E76" s="6">
        <f t="shared" si="6"/>
        <v>18122.054186238689</v>
      </c>
      <c r="F76" s="6">
        <f t="shared" si="7"/>
        <v>38.364733238689951</v>
      </c>
      <c r="G76" s="6">
        <f t="shared" si="8"/>
        <v>38.364733238689951</v>
      </c>
      <c r="H76" s="7">
        <f>+SUMSQ($F$3:F76)/B76</f>
        <v>88211.081129061393</v>
      </c>
      <c r="I76" s="6">
        <f>+SUM($G$3:G76)/B76</f>
        <v>230.70181710463953</v>
      </c>
      <c r="J76" s="6">
        <f t="shared" si="9"/>
        <v>0.21215102890591511</v>
      </c>
      <c r="K76" s="6">
        <f>+AVERAGE($J$3:J76)</f>
        <v>1.4376607434166608</v>
      </c>
      <c r="L76" s="6">
        <f>+SUM($F$3:F76)/I76</f>
        <v>-6.6882282143136127</v>
      </c>
    </row>
    <row r="77" spans="1:12" x14ac:dyDescent="0.25">
      <c r="A77" s="2">
        <v>45446</v>
      </c>
      <c r="B77" s="5">
        <v>75</v>
      </c>
      <c r="C77">
        <v>17985.630859000001</v>
      </c>
      <c r="D77" s="6">
        <f t="shared" si="5"/>
        <v>17989.903506697508</v>
      </c>
      <c r="E77" s="6">
        <f t="shared" si="6"/>
        <v>18085.333531193013</v>
      </c>
      <c r="F77" s="6">
        <f t="shared" si="7"/>
        <v>99.702672193012404</v>
      </c>
      <c r="G77" s="6">
        <f t="shared" si="8"/>
        <v>99.702672193012404</v>
      </c>
      <c r="H77" s="7">
        <f>+SUMSQ($F$3:F77)/B77</f>
        <v>87167.47501857295</v>
      </c>
      <c r="I77" s="6">
        <f>+SUM($G$3:G77)/B77</f>
        <v>228.95516183915117</v>
      </c>
      <c r="J77" s="6">
        <f t="shared" si="9"/>
        <v>0.55434626104939344</v>
      </c>
      <c r="K77" s="6">
        <f>+AVERAGE($J$3:J77)</f>
        <v>1.4258832169850972</v>
      </c>
      <c r="L77" s="6">
        <f>+SUM($F$3:F77)/I77</f>
        <v>-6.303783319257998</v>
      </c>
    </row>
    <row r="78" spans="1:12" x14ac:dyDescent="0.25">
      <c r="A78" s="2">
        <v>45453</v>
      </c>
      <c r="B78" s="5">
        <v>76</v>
      </c>
      <c r="C78">
        <v>17817.259765999999</v>
      </c>
      <c r="D78" s="6">
        <f t="shared" si="5"/>
        <v>17824.658222480208</v>
      </c>
      <c r="E78" s="6">
        <f t="shared" si="6"/>
        <v>17989.903506697508</v>
      </c>
      <c r="F78" s="6">
        <f t="shared" si="7"/>
        <v>172.6437406975092</v>
      </c>
      <c r="G78" s="6">
        <f t="shared" si="8"/>
        <v>172.6437406975092</v>
      </c>
      <c r="H78" s="7">
        <f>+SUMSQ($F$3:F78)/B78</f>
        <v>86412.716942039464</v>
      </c>
      <c r="I78" s="6">
        <f>+SUM($G$3:G78)/B78</f>
        <v>228.21422208728745</v>
      </c>
      <c r="J78" s="6">
        <f t="shared" si="9"/>
        <v>0.96896909493882266</v>
      </c>
      <c r="K78" s="6">
        <f>+AVERAGE($J$3:J78)</f>
        <v>1.4198711890634359</v>
      </c>
      <c r="L78" s="6">
        <f>+SUM($F$3:F78)/I78</f>
        <v>-5.567751114460135</v>
      </c>
    </row>
    <row r="79" spans="1:12" x14ac:dyDescent="0.25">
      <c r="A79" s="2">
        <v>45460</v>
      </c>
      <c r="B79" s="5">
        <v>77</v>
      </c>
      <c r="C79">
        <v>17995.689452999999</v>
      </c>
      <c r="D79" s="6">
        <f t="shared" si="5"/>
        <v>17988.360098859244</v>
      </c>
      <c r="E79" s="6">
        <f t="shared" si="6"/>
        <v>17824.658222480208</v>
      </c>
      <c r="F79" s="6">
        <f t="shared" si="7"/>
        <v>-171.03123051979128</v>
      </c>
      <c r="G79" s="6">
        <f t="shared" si="8"/>
        <v>171.03123051979128</v>
      </c>
      <c r="H79" s="7">
        <f>+SUMSQ($F$3:F79)/B79</f>
        <v>85670.365836469005</v>
      </c>
      <c r="I79" s="6">
        <f>+SUM($G$3:G79)/B79</f>
        <v>227.47158583316411</v>
      </c>
      <c r="J79" s="6">
        <f t="shared" si="9"/>
        <v>0.95040110003275957</v>
      </c>
      <c r="K79" s="6">
        <f>+AVERAGE($J$3:J79)</f>
        <v>1.4137741749201804</v>
      </c>
      <c r="L79" s="6">
        <f>+SUM($F$3:F79)/I79</f>
        <v>-6.3378079270934196</v>
      </c>
    </row>
    <row r="80" spans="1:12" x14ac:dyDescent="0.25">
      <c r="A80" s="2">
        <v>45467</v>
      </c>
      <c r="B80" s="5">
        <v>78</v>
      </c>
      <c r="C80">
        <v>18026.5</v>
      </c>
      <c r="D80" s="6">
        <f t="shared" si="5"/>
        <v>18024.865556737768</v>
      </c>
      <c r="E80" s="6">
        <f t="shared" si="6"/>
        <v>17988.360098859244</v>
      </c>
      <c r="F80" s="6">
        <f t="shared" si="7"/>
        <v>-38.139901140755683</v>
      </c>
      <c r="G80" s="6">
        <f t="shared" si="8"/>
        <v>38.139901140755683</v>
      </c>
      <c r="H80" s="7">
        <f>+SUMSQ($F$3:F80)/B80</f>
        <v>84590.677198296675</v>
      </c>
      <c r="I80" s="6">
        <f>+SUM($G$3:G80)/B80</f>
        <v>225.04425654223581</v>
      </c>
      <c r="J80" s="6">
        <f t="shared" si="9"/>
        <v>0.21157685152833708</v>
      </c>
      <c r="K80" s="6">
        <f>+AVERAGE($J$3:J80)</f>
        <v>1.398361388722849</v>
      </c>
      <c r="L80" s="6">
        <f>+SUM($F$3:F80)/I80</f>
        <v>-6.5756449142925213</v>
      </c>
    </row>
    <row r="81" spans="1:12" x14ac:dyDescent="0.25">
      <c r="A81" s="2">
        <v>45474</v>
      </c>
      <c r="B81" s="5">
        <v>79</v>
      </c>
      <c r="C81">
        <v>18098.900390999999</v>
      </c>
      <c r="D81" s="6">
        <f t="shared" si="5"/>
        <v>18095.727710095984</v>
      </c>
      <c r="E81" s="6">
        <f t="shared" si="6"/>
        <v>18024.865556737768</v>
      </c>
      <c r="F81" s="6">
        <f t="shared" si="7"/>
        <v>-74.034834262231016</v>
      </c>
      <c r="G81" s="6">
        <f t="shared" si="8"/>
        <v>74.034834262231016</v>
      </c>
      <c r="H81" s="7">
        <f>+SUMSQ($F$3:F81)/B81</f>
        <v>83589.290862675654</v>
      </c>
      <c r="I81" s="6">
        <f>+SUM($G$3:G81)/B81</f>
        <v>223.13274486780537</v>
      </c>
      <c r="J81" s="6">
        <f t="shared" si="9"/>
        <v>0.4090570844792657</v>
      </c>
      <c r="K81" s="6">
        <f>+AVERAGE($J$3:J81)</f>
        <v>1.3858385494286265</v>
      </c>
      <c r="L81" s="6">
        <f>+SUM($F$3:F81)/I81</f>
        <v>-6.9637737670708031</v>
      </c>
    </row>
    <row r="82" spans="1:12" x14ac:dyDescent="0.25">
      <c r="A82" s="2">
        <v>45481</v>
      </c>
      <c r="B82" s="5">
        <v>80</v>
      </c>
      <c r="C82">
        <v>18505.919922000001</v>
      </c>
      <c r="D82" s="6">
        <f t="shared" si="5"/>
        <v>18488.341588629617</v>
      </c>
      <c r="E82" s="6">
        <f t="shared" si="6"/>
        <v>18095.727710095984</v>
      </c>
      <c r="F82" s="6">
        <f t="shared" si="7"/>
        <v>-410.19221190401731</v>
      </c>
      <c r="G82" s="6">
        <f t="shared" si="8"/>
        <v>410.19221190401731</v>
      </c>
      <c r="H82" s="7">
        <f>+SUMSQ($F$3:F82)/B82</f>
        <v>84647.645360726077</v>
      </c>
      <c r="I82" s="6">
        <f>+SUM($G$3:G82)/B82</f>
        <v>225.47098820575803</v>
      </c>
      <c r="J82" s="6">
        <f t="shared" si="9"/>
        <v>2.2165459141340884</v>
      </c>
      <c r="K82" s="6">
        <f>+AVERAGE($J$3:J82)</f>
        <v>1.3962223914874448</v>
      </c>
      <c r="L82" s="6">
        <f>+SUM($F$3:F82)/I82</f>
        <v>-8.710824318544347</v>
      </c>
    </row>
    <row r="83" spans="1:12" x14ac:dyDescent="0.25">
      <c r="A83" s="2">
        <v>45488</v>
      </c>
      <c r="B83" s="5">
        <v>81</v>
      </c>
      <c r="C83">
        <v>18406.050781000002</v>
      </c>
      <c r="D83" s="6">
        <f t="shared" si="5"/>
        <v>18409.577262507581</v>
      </c>
      <c r="E83" s="6">
        <f t="shared" si="6"/>
        <v>18488.341588629617</v>
      </c>
      <c r="F83" s="6">
        <f t="shared" si="7"/>
        <v>82.290807629615301</v>
      </c>
      <c r="G83" s="6">
        <f t="shared" si="8"/>
        <v>82.290807629615301</v>
      </c>
      <c r="H83" s="7">
        <f>+SUMSQ($F$3:F83)/B83</f>
        <v>83686.21488738792</v>
      </c>
      <c r="I83" s="6">
        <f>+SUM($G$3:G83)/B83</f>
        <v>223.70333165543528</v>
      </c>
      <c r="J83" s="6">
        <f t="shared" si="9"/>
        <v>0.44708562748594372</v>
      </c>
      <c r="K83" s="6">
        <f>+AVERAGE($J$3:J83)</f>
        <v>1.3845046536602659</v>
      </c>
      <c r="L83" s="6">
        <f>+SUM($F$3:F83)/I83</f>
        <v>-8.4117985442332905</v>
      </c>
    </row>
    <row r="84" spans="1:12" x14ac:dyDescent="0.25">
      <c r="A84" s="2">
        <v>45495</v>
      </c>
      <c r="B84" s="5">
        <v>82</v>
      </c>
      <c r="C84">
        <v>18564.480468999998</v>
      </c>
      <c r="D84" s="6">
        <f t="shared" si="5"/>
        <v>18557.842263483552</v>
      </c>
      <c r="E84" s="6">
        <f t="shared" si="6"/>
        <v>18409.577262507581</v>
      </c>
      <c r="F84" s="6">
        <f t="shared" si="7"/>
        <v>-154.90320649241767</v>
      </c>
      <c r="G84" s="6">
        <f t="shared" si="8"/>
        <v>154.90320649241767</v>
      </c>
      <c r="H84" s="7">
        <f>+SUMSQ($F$3:F84)/B84</f>
        <v>82958.273283659189</v>
      </c>
      <c r="I84" s="6">
        <f>+SUM($G$3:G84)/B84</f>
        <v>222.8643057388131</v>
      </c>
      <c r="J84" s="6">
        <f t="shared" si="9"/>
        <v>0.83440636408373314</v>
      </c>
      <c r="K84" s="6">
        <f>+AVERAGE($J$3:J84)</f>
        <v>1.3777961379337227</v>
      </c>
      <c r="L84" s="6">
        <f>+SUM($F$3:F84)/I84</f>
        <v>-9.1385229200346121</v>
      </c>
    </row>
    <row r="85" spans="1:12" x14ac:dyDescent="0.25">
      <c r="A85" s="2">
        <v>45502</v>
      </c>
      <c r="B85" s="5">
        <v>83</v>
      </c>
      <c r="C85">
        <v>18162.259765999999</v>
      </c>
      <c r="D85" s="6">
        <f t="shared" si="5"/>
        <v>18179.212016224297</v>
      </c>
      <c r="E85" s="6">
        <f t="shared" si="6"/>
        <v>18557.842263483552</v>
      </c>
      <c r="F85" s="6">
        <f t="shared" si="7"/>
        <v>395.58249748355229</v>
      </c>
      <c r="G85" s="6">
        <f t="shared" si="8"/>
        <v>395.58249748355229</v>
      </c>
      <c r="H85" s="7">
        <f>+SUMSQ($F$3:F85)/B85</f>
        <v>83844.143633438289</v>
      </c>
      <c r="I85" s="6">
        <f>+SUM($G$3:G85)/B85</f>
        <v>224.94524780802683</v>
      </c>
      <c r="J85" s="6">
        <f t="shared" si="9"/>
        <v>2.1780466890143715</v>
      </c>
      <c r="K85" s="6">
        <f>+AVERAGE($J$3:J85)</f>
        <v>1.3874377108383087</v>
      </c>
      <c r="L85" s="6">
        <f>+SUM($F$3:F85)/I85</f>
        <v>-7.2954111480884274</v>
      </c>
    </row>
    <row r="86" spans="1:12" x14ac:dyDescent="0.25">
      <c r="A86" s="2">
        <v>45509</v>
      </c>
      <c r="B86" s="5">
        <v>84</v>
      </c>
      <c r="C86">
        <v>18267.150390999999</v>
      </c>
      <c r="D86" s="6">
        <f t="shared" si="5"/>
        <v>18263.381889251315</v>
      </c>
      <c r="E86" s="6">
        <f t="shared" si="6"/>
        <v>18179.212016224297</v>
      </c>
      <c r="F86" s="6">
        <f t="shared" si="7"/>
        <v>-87.938374775701959</v>
      </c>
      <c r="G86" s="6">
        <f t="shared" si="8"/>
        <v>87.938374775701959</v>
      </c>
      <c r="H86" s="7">
        <f>+SUMSQ($F$3:F86)/B86</f>
        <v>82938.060468256779</v>
      </c>
      <c r="I86" s="6">
        <f>+SUM($G$3:G86)/B86</f>
        <v>223.31421360526105</v>
      </c>
      <c r="J86" s="6">
        <f t="shared" si="9"/>
        <v>0.48140171232743623</v>
      </c>
      <c r="K86" s="6">
        <f>+AVERAGE($J$3:J86)</f>
        <v>1.3766515679988938</v>
      </c>
      <c r="L86" s="6">
        <f>+SUM($F$3:F86)/I86</f>
        <v>-7.7424827351122136</v>
      </c>
    </row>
    <row r="87" spans="1:12" x14ac:dyDescent="0.25">
      <c r="A87" s="2">
        <v>45516</v>
      </c>
      <c r="B87" s="5">
        <v>85</v>
      </c>
      <c r="C87">
        <v>18753.769531000002</v>
      </c>
      <c r="D87" s="6">
        <f t="shared" si="5"/>
        <v>18732.754511218514</v>
      </c>
      <c r="E87" s="6">
        <f t="shared" si="6"/>
        <v>18263.381889251315</v>
      </c>
      <c r="F87" s="6">
        <f t="shared" si="7"/>
        <v>-490.38764174868629</v>
      </c>
      <c r="G87" s="6">
        <f t="shared" si="8"/>
        <v>490.38764174868629</v>
      </c>
      <c r="H87" s="7">
        <f>+SUMSQ($F$3:F87)/B87</f>
        <v>84791.495511922447</v>
      </c>
      <c r="I87" s="6">
        <f>+SUM($G$3:G87)/B87</f>
        <v>226.45625393636018</v>
      </c>
      <c r="J87" s="6">
        <f t="shared" si="9"/>
        <v>2.614875057188236</v>
      </c>
      <c r="K87" s="6">
        <f>+AVERAGE($J$3:J87)</f>
        <v>1.3912189031658273</v>
      </c>
      <c r="L87" s="6">
        <f>+SUM($F$3:F87)/I87</f>
        <v>-9.8005422527049557</v>
      </c>
    </row>
    <row r="88" spans="1:12" x14ac:dyDescent="0.25">
      <c r="A88" s="2">
        <v>45523</v>
      </c>
      <c r="B88" s="5">
        <v>86</v>
      </c>
      <c r="C88">
        <v>19093.480468999998</v>
      </c>
      <c r="D88" s="6">
        <f t="shared" si="5"/>
        <v>19078.021957216457</v>
      </c>
      <c r="E88" s="6">
        <f t="shared" si="6"/>
        <v>18732.754511218514</v>
      </c>
      <c r="F88" s="6">
        <f t="shared" si="7"/>
        <v>-360.72595778148388</v>
      </c>
      <c r="G88" s="6">
        <f t="shared" si="8"/>
        <v>360.72595778148388</v>
      </c>
      <c r="H88" s="7">
        <f>+SUMSQ($F$3:F88)/B88</f>
        <v>85318.608548032294</v>
      </c>
      <c r="I88" s="6">
        <f>+SUM($G$3:G88)/B88</f>
        <v>228.01752956246628</v>
      </c>
      <c r="J88" s="6">
        <f t="shared" si="9"/>
        <v>1.8892624546224313</v>
      </c>
      <c r="K88" s="6">
        <f>+AVERAGE($J$3:J88)</f>
        <v>1.3970101072525318</v>
      </c>
      <c r="L88" s="6">
        <f>+SUM($F$3:F88)/I88</f>
        <v>-11.315446000248112</v>
      </c>
    </row>
    <row r="89" spans="1:12" x14ac:dyDescent="0.25">
      <c r="A89" s="2">
        <v>45530</v>
      </c>
      <c r="B89" s="5">
        <v>87</v>
      </c>
      <c r="C89">
        <v>19292.230468999998</v>
      </c>
      <c r="D89" s="6">
        <f t="shared" si="5"/>
        <v>19283.050800245619</v>
      </c>
      <c r="E89" s="6">
        <f t="shared" si="6"/>
        <v>19078.021957216457</v>
      </c>
      <c r="F89" s="6">
        <f t="shared" si="7"/>
        <v>-214.20851178354133</v>
      </c>
      <c r="G89" s="6">
        <f t="shared" si="8"/>
        <v>214.20851178354133</v>
      </c>
      <c r="H89" s="7">
        <f>+SUMSQ($F$3:F89)/B89</f>
        <v>84865.351973003402</v>
      </c>
      <c r="I89" s="6">
        <f>+SUM($G$3:G89)/B89</f>
        <v>227.85880522017979</v>
      </c>
      <c r="J89" s="6">
        <f t="shared" si="9"/>
        <v>1.1103356458847276</v>
      </c>
      <c r="K89" s="6">
        <f>+AVERAGE($J$3:J89)</f>
        <v>1.3937149985011779</v>
      </c>
      <c r="L89" s="6">
        <f>+SUM($F$3:F89)/I89</f>
        <v>-12.263421428710858</v>
      </c>
    </row>
    <row r="90" spans="1:12" x14ac:dyDescent="0.25">
      <c r="A90" s="2">
        <v>45537</v>
      </c>
      <c r="B90" s="5">
        <v>88</v>
      </c>
      <c r="C90">
        <v>19017.419922000001</v>
      </c>
      <c r="D90" s="6">
        <f t="shared" si="5"/>
        <v>19028.803239371133</v>
      </c>
      <c r="E90" s="6">
        <f t="shared" si="6"/>
        <v>19283.050800245619</v>
      </c>
      <c r="F90" s="6">
        <f t="shared" si="7"/>
        <v>265.63087824561808</v>
      </c>
      <c r="G90" s="6">
        <f t="shared" si="8"/>
        <v>265.63087824561808</v>
      </c>
      <c r="H90" s="7">
        <f>+SUMSQ($F$3:F90)/B90</f>
        <v>84702.788467373131</v>
      </c>
      <c r="I90" s="6">
        <f>+SUM($G$3:G90)/B90</f>
        <v>228.28803332274157</v>
      </c>
      <c r="J90" s="6">
        <f t="shared" si="9"/>
        <v>1.3967766360268841</v>
      </c>
      <c r="K90" s="6">
        <f>+AVERAGE($J$3:J90)</f>
        <v>1.3937497898366973</v>
      </c>
      <c r="L90" s="6">
        <f>+SUM($F$3:F90)/I90</f>
        <v>-11.07678593400929</v>
      </c>
    </row>
    <row r="95" spans="1:12" x14ac:dyDescent="0.25">
      <c r="A95" t="s">
        <v>41</v>
      </c>
      <c r="B95">
        <v>0.9571461064831287</v>
      </c>
    </row>
    <row r="96" spans="1:12" x14ac:dyDescent="0.25">
      <c r="D96" s="6"/>
    </row>
    <row r="98" spans="4:4" x14ac:dyDescent="0.25">
      <c r="D98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7A11-7208-49E4-97F7-494C9112E7FB}">
  <dimension ref="A1:M100"/>
  <sheetViews>
    <sheetView topLeftCell="P1" workbookViewId="0">
      <pane ySplit="1" topLeftCell="A2" activePane="bottomLeft" state="frozen"/>
      <selection pane="bottomLeft" activeCell="AF2" sqref="AF2"/>
    </sheetView>
  </sheetViews>
  <sheetFormatPr defaultRowHeight="15" x14ac:dyDescent="0.25"/>
  <cols>
    <col min="1" max="1" width="22.28515625" bestFit="1" customWidth="1"/>
    <col min="2" max="2" width="12.5703125" customWidth="1"/>
    <col min="3" max="3" width="15.42578125" customWidth="1"/>
    <col min="4" max="5" width="12.140625" bestFit="1" customWidth="1"/>
    <col min="6" max="6" width="11.7109375" bestFit="1" customWidth="1"/>
    <col min="7" max="7" width="13.85546875" customWidth="1"/>
    <col min="8" max="8" width="15.7109375" customWidth="1"/>
    <col min="9" max="9" width="11.5703125" bestFit="1" customWidth="1"/>
    <col min="10" max="10" width="14.85546875" customWidth="1"/>
    <col min="11" max="11" width="16.140625" customWidth="1"/>
    <col min="12" max="12" width="15.5703125" customWidth="1"/>
    <col min="13" max="13" width="9.28515625" bestFit="1" customWidth="1"/>
  </cols>
  <sheetData>
    <row r="1" spans="1:13" ht="15.75" x14ac:dyDescent="0.25">
      <c r="A1" s="3" t="s">
        <v>40</v>
      </c>
      <c r="B1" s="3" t="s">
        <v>30</v>
      </c>
      <c r="C1" s="3" t="s">
        <v>15</v>
      </c>
      <c r="D1" s="3" t="s">
        <v>31</v>
      </c>
      <c r="E1" s="12" t="s">
        <v>67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</row>
    <row r="2" spans="1:13" ht="15.75" x14ac:dyDescent="0.25">
      <c r="A2" s="8"/>
      <c r="B2" s="8"/>
      <c r="C2" s="8"/>
      <c r="D2">
        <f>INTERCEPT(C3:C90,B3:B90)</f>
        <v>14692.944549505492</v>
      </c>
      <c r="E2">
        <f>SLOPE(C3:C90,B3:B90)</f>
        <v>43.045518076740855</v>
      </c>
    </row>
    <row r="3" spans="1:13" x14ac:dyDescent="0.25">
      <c r="A3" s="2">
        <v>44928</v>
      </c>
      <c r="B3" s="5">
        <v>1</v>
      </c>
      <c r="C3">
        <v>15539.740234000001</v>
      </c>
      <c r="D3" s="6">
        <f>+($C$99*C3)+((1-$C$99)*(D2+E2))</f>
        <v>15479.217846468744</v>
      </c>
      <c r="E3" s="6">
        <f t="shared" ref="E3:E34" si="0">+($C$100*(D3-D2)+((1-$C$100)*E2))</f>
        <v>79.909615909511842</v>
      </c>
      <c r="F3" s="6">
        <f>+D2+E2</f>
        <v>14735.990067582232</v>
      </c>
      <c r="G3" s="6">
        <f>+F3-C3</f>
        <v>-803.75016641776892</v>
      </c>
      <c r="H3" s="6">
        <f>ABS(G3)</f>
        <v>803.75016641776892</v>
      </c>
      <c r="I3" s="7">
        <f>+SUMSQ($G$3:G3)/B3</f>
        <v>646014.33001659124</v>
      </c>
      <c r="J3" s="6">
        <f>+SUM($H$3:H3)/B3</f>
        <v>803.75016641776892</v>
      </c>
      <c r="K3" s="6">
        <f>+(H3/B3)*100</f>
        <v>80375.016641776892</v>
      </c>
      <c r="L3" s="6">
        <f>+AVERAGE($K$3:K3)</f>
        <v>80375.016641776892</v>
      </c>
      <c r="M3" s="6">
        <f>+SUM($G$3:G3)/J3</f>
        <v>-1</v>
      </c>
    </row>
    <row r="4" spans="1:13" x14ac:dyDescent="0.25">
      <c r="A4" s="2">
        <v>44935</v>
      </c>
      <c r="B4" s="5">
        <v>2</v>
      </c>
      <c r="C4">
        <v>15918.370117</v>
      </c>
      <c r="D4" s="6">
        <f t="shared" ref="D4:D67" si="1">+($C$99*C4)+((1-$C$99)*(D3+E3))</f>
        <v>15891.319145106983</v>
      </c>
      <c r="E4" s="6">
        <f t="shared" si="0"/>
        <v>96.386323372856722</v>
      </c>
      <c r="F4" s="6">
        <f t="shared" ref="F4:F67" si="2">+D3+E3</f>
        <v>15559.127462378256</v>
      </c>
      <c r="G4" s="6">
        <f t="shared" ref="G4:G67" si="3">+F4-C4</f>
        <v>-359.2426546217448</v>
      </c>
      <c r="H4" s="6">
        <f t="shared" ref="H4:H67" si="4">ABS(G4)</f>
        <v>359.2426546217448</v>
      </c>
      <c r="I4" s="7">
        <f>+SUMSQ($G$3:G4)/B4</f>
        <v>387534.80745813472</v>
      </c>
      <c r="J4" s="6">
        <f>+SUM($H$3:H4)/B4</f>
        <v>581.49641051975686</v>
      </c>
      <c r="K4" s="6">
        <f t="shared" ref="K4:K67" si="5">+(H4/B4)*100</f>
        <v>17962.13273108724</v>
      </c>
      <c r="L4" s="6">
        <f>+AVERAGE($K$3:K4)</f>
        <v>49168.574686432068</v>
      </c>
      <c r="M4" s="6">
        <f>+SUM($G$3:G4)/J4</f>
        <v>-2</v>
      </c>
    </row>
    <row r="5" spans="1:13" x14ac:dyDescent="0.25">
      <c r="A5" s="2">
        <v>44942</v>
      </c>
      <c r="B5" s="5">
        <v>3</v>
      </c>
      <c r="C5">
        <v>15777.549805000001</v>
      </c>
      <c r="D5" s="6">
        <f t="shared" si="1"/>
        <v>15793.374526460033</v>
      </c>
      <c r="E5" s="6">
        <f t="shared" si="0"/>
        <v>86.747508648674298</v>
      </c>
      <c r="F5" s="6">
        <f t="shared" si="2"/>
        <v>15987.70546847984</v>
      </c>
      <c r="G5" s="6">
        <f t="shared" si="3"/>
        <v>210.15566347983986</v>
      </c>
      <c r="H5" s="6">
        <f t="shared" si="4"/>
        <v>210.15566347983986</v>
      </c>
      <c r="I5" s="7">
        <f>+SUMSQ($G$3:G5)/B5</f>
        <v>273078.33926964039</v>
      </c>
      <c r="J5" s="6">
        <f>+SUM($H$3:H5)/B5</f>
        <v>457.71616150645121</v>
      </c>
      <c r="K5" s="6">
        <f t="shared" si="5"/>
        <v>7005.1887826613283</v>
      </c>
      <c r="L5" s="6">
        <f>+AVERAGE($K$3:K5)</f>
        <v>35114.112718508484</v>
      </c>
      <c r="M5" s="6">
        <f>+SUM($G$3:G5)/J5</f>
        <v>-2.0817205895104585</v>
      </c>
    </row>
    <row r="6" spans="1:13" x14ac:dyDescent="0.25">
      <c r="A6" s="2">
        <v>44949</v>
      </c>
      <c r="B6" s="5">
        <v>4</v>
      </c>
      <c r="C6">
        <v>15962.580078000001</v>
      </c>
      <c r="D6" s="6">
        <f t="shared" si="1"/>
        <v>15956.370987370286</v>
      </c>
      <c r="E6" s="6">
        <f t="shared" si="0"/>
        <v>90.529456680848639</v>
      </c>
      <c r="F6" s="6">
        <f t="shared" si="2"/>
        <v>15880.122035108707</v>
      </c>
      <c r="G6" s="6">
        <f t="shared" si="3"/>
        <v>-82.458042891294099</v>
      </c>
      <c r="H6" s="6">
        <f t="shared" si="4"/>
        <v>82.458042891294099</v>
      </c>
      <c r="I6" s="7">
        <f>+SUMSQ($G$3:G6)/B6</f>
        <v>206508.58666159591</v>
      </c>
      <c r="J6" s="6">
        <f>+SUM($H$3:H6)/B6</f>
        <v>363.90163185266192</v>
      </c>
      <c r="K6" s="6">
        <f t="shared" si="5"/>
        <v>2061.4510722823525</v>
      </c>
      <c r="L6" s="6">
        <f>+AVERAGE($K$3:K6)</f>
        <v>26850.947306951952</v>
      </c>
      <c r="M6" s="6">
        <f>+SUM($G$3:G6)/J6</f>
        <v>-2.8449864189401128</v>
      </c>
    </row>
    <row r="7" spans="1:13" x14ac:dyDescent="0.25">
      <c r="A7" s="2">
        <v>44956</v>
      </c>
      <c r="B7" s="5">
        <v>5</v>
      </c>
      <c r="C7">
        <v>15999.400390999999</v>
      </c>
      <c r="D7" s="6">
        <f t="shared" si="1"/>
        <v>16002.977144994749</v>
      </c>
      <c r="E7" s="6">
        <f t="shared" si="0"/>
        <v>88.350861047651918</v>
      </c>
      <c r="F7" s="6">
        <f t="shared" si="2"/>
        <v>16046.900444051134</v>
      </c>
      <c r="G7" s="6">
        <f t="shared" si="3"/>
        <v>47.500053051135183</v>
      </c>
      <c r="H7" s="6">
        <f t="shared" si="4"/>
        <v>47.500053051135183</v>
      </c>
      <c r="I7" s="7">
        <f>+SUMSQ($G$3:G7)/B7</f>
        <v>165658.12033724884</v>
      </c>
      <c r="J7" s="6">
        <f>+SUM($H$3:H7)/B7</f>
        <v>300.62131609235655</v>
      </c>
      <c r="K7" s="6">
        <f t="shared" si="5"/>
        <v>950.00106102270365</v>
      </c>
      <c r="L7" s="6">
        <f>+AVERAGE($K$3:K7)</f>
        <v>21670.758057766103</v>
      </c>
      <c r="M7" s="6">
        <f>+SUM($G$3:G7)/J7</f>
        <v>-3.285845329398942</v>
      </c>
    </row>
    <row r="8" spans="1:13" x14ac:dyDescent="0.25">
      <c r="A8" s="2">
        <v>44963</v>
      </c>
      <c r="B8" s="5">
        <v>6</v>
      </c>
      <c r="C8">
        <v>15910.690430000001</v>
      </c>
      <c r="D8" s="6">
        <f t="shared" si="1"/>
        <v>15924.292439475994</v>
      </c>
      <c r="E8" s="6">
        <f t="shared" si="0"/>
        <v>80.065896945958116</v>
      </c>
      <c r="F8" s="6">
        <f t="shared" si="2"/>
        <v>16091.3280060424</v>
      </c>
      <c r="G8" s="6">
        <f t="shared" si="3"/>
        <v>180.63757604239981</v>
      </c>
      <c r="H8" s="6">
        <f t="shared" si="4"/>
        <v>180.63757604239981</v>
      </c>
      <c r="I8" s="7">
        <f>+SUMSQ($G$3:G8)/B8</f>
        <v>143486.75592745302</v>
      </c>
      <c r="J8" s="6">
        <f>+SUM($H$3:H8)/B8</f>
        <v>280.62402608403045</v>
      </c>
      <c r="K8" s="6">
        <f t="shared" si="5"/>
        <v>3010.6262673733299</v>
      </c>
      <c r="L8" s="6">
        <f>+AVERAGE($K$3:K8)</f>
        <v>18560.736092700641</v>
      </c>
      <c r="M8" s="6">
        <f>+SUM($G$3:G8)/J8</f>
        <v>-2.8762953144850703</v>
      </c>
    </row>
    <row r="9" spans="1:13" x14ac:dyDescent="0.25">
      <c r="A9" s="2">
        <v>44970</v>
      </c>
      <c r="B9" s="5">
        <v>7</v>
      </c>
      <c r="C9">
        <v>15840.160156</v>
      </c>
      <c r="D9" s="6">
        <f t="shared" si="1"/>
        <v>15852.524278985773</v>
      </c>
      <c r="E9" s="6">
        <f t="shared" si="0"/>
        <v>72.534927697123635</v>
      </c>
      <c r="F9" s="6">
        <f t="shared" si="2"/>
        <v>16004.358336421952</v>
      </c>
      <c r="G9" s="6">
        <f t="shared" si="3"/>
        <v>164.1981804219522</v>
      </c>
      <c r="H9" s="6">
        <f t="shared" si="4"/>
        <v>164.1981804219522</v>
      </c>
      <c r="I9" s="7">
        <f>+SUMSQ($G$3:G9)/B9</f>
        <v>126840.22543122829</v>
      </c>
      <c r="J9" s="6">
        <f>+SUM($H$3:H9)/B9</f>
        <v>263.99176241801928</v>
      </c>
      <c r="K9" s="6">
        <f t="shared" si="5"/>
        <v>2345.6882917421744</v>
      </c>
      <c r="L9" s="6">
        <f>+AVERAGE($K$3:K9)</f>
        <v>16244.300692563716</v>
      </c>
      <c r="M9" s="6">
        <f>+SUM($G$3:G9)/J9</f>
        <v>-2.4355282340870281</v>
      </c>
    </row>
    <row r="10" spans="1:13" x14ac:dyDescent="0.25">
      <c r="A10" s="2">
        <v>44977</v>
      </c>
      <c r="B10" s="5">
        <v>8</v>
      </c>
      <c r="C10">
        <v>15464.459961</v>
      </c>
      <c r="D10" s="6">
        <f t="shared" si="1"/>
        <v>15499.143084199923</v>
      </c>
      <c r="E10" s="6">
        <f t="shared" si="0"/>
        <v>51.409488021968123</v>
      </c>
      <c r="F10" s="6">
        <f t="shared" si="2"/>
        <v>15925.059206682896</v>
      </c>
      <c r="G10" s="6">
        <f t="shared" si="3"/>
        <v>460.59924568289534</v>
      </c>
      <c r="H10" s="6">
        <f t="shared" si="4"/>
        <v>460.59924568289534</v>
      </c>
      <c r="I10" s="7">
        <f>+SUMSQ($G$3:G10)/B10</f>
        <v>137504.15539278128</v>
      </c>
      <c r="J10" s="6">
        <f>+SUM($H$3:H10)/B10</f>
        <v>288.56769782612878</v>
      </c>
      <c r="K10" s="6">
        <f t="shared" si="5"/>
        <v>5757.4905710361918</v>
      </c>
      <c r="L10" s="6">
        <f>+AVERAGE($K$3:K10)</f>
        <v>14933.449427372776</v>
      </c>
      <c r="M10" s="6">
        <f>+SUM($G$3:G10)/J10</f>
        <v>-0.63194926745564994</v>
      </c>
    </row>
    <row r="11" spans="1:13" x14ac:dyDescent="0.25">
      <c r="A11" s="2">
        <v>44984</v>
      </c>
      <c r="B11" s="5">
        <v>9</v>
      </c>
      <c r="C11">
        <v>15721.059569999999</v>
      </c>
      <c r="D11" s="6">
        <f t="shared" si="1"/>
        <v>15708.220393067309</v>
      </c>
      <c r="E11" s="6">
        <f t="shared" si="0"/>
        <v>59.229811935900898</v>
      </c>
      <c r="F11" s="6">
        <f t="shared" si="2"/>
        <v>15550.55257222189</v>
      </c>
      <c r="G11" s="6">
        <f t="shared" si="3"/>
        <v>-170.50699777810951</v>
      </c>
      <c r="H11" s="6">
        <f t="shared" si="4"/>
        <v>170.50699777810951</v>
      </c>
      <c r="I11" s="7">
        <f>+SUMSQ($G$3:G11)/B11</f>
        <v>125456.20882595048</v>
      </c>
      <c r="J11" s="6">
        <f>+SUM($H$3:H11)/B11</f>
        <v>275.44984226523775</v>
      </c>
      <c r="K11" s="6">
        <f t="shared" si="5"/>
        <v>1894.5221975345501</v>
      </c>
      <c r="L11" s="6">
        <f>+AVERAGE($K$3:K11)</f>
        <v>13484.679735168529</v>
      </c>
      <c r="M11" s="6">
        <f>+SUM($G$3:G11)/J11</f>
        <v>-1.2810577059285808</v>
      </c>
    </row>
    <row r="12" spans="1:13" x14ac:dyDescent="0.25">
      <c r="A12" s="2">
        <v>44991</v>
      </c>
      <c r="B12" s="5">
        <v>10</v>
      </c>
      <c r="C12">
        <v>14894.179688</v>
      </c>
      <c r="D12" s="6">
        <f t="shared" si="1"/>
        <v>14959.936957930342</v>
      </c>
      <c r="E12" s="6">
        <f t="shared" si="0"/>
        <v>19.177154881086629</v>
      </c>
      <c r="F12" s="6">
        <f t="shared" si="2"/>
        <v>15767.45020500321</v>
      </c>
      <c r="G12" s="6">
        <f t="shared" si="3"/>
        <v>873.27051700320953</v>
      </c>
      <c r="H12" s="6">
        <f t="shared" si="4"/>
        <v>873.27051700320953</v>
      </c>
      <c r="I12" s="7">
        <f>+SUMSQ($G$3:G12)/B12</f>
        <v>189170.72753006071</v>
      </c>
      <c r="J12" s="6">
        <f>+SUM($H$3:H12)/B12</f>
        <v>335.2319097390349</v>
      </c>
      <c r="K12" s="6">
        <f t="shared" si="5"/>
        <v>8732.7051700320953</v>
      </c>
      <c r="L12" s="6">
        <f>+AVERAGE($K$3:K12)</f>
        <v>13009.482278654885</v>
      </c>
      <c r="M12" s="6">
        <f>+SUM($G$3:G12)/J12</f>
        <v>1.5523682527049067</v>
      </c>
    </row>
    <row r="13" spans="1:13" x14ac:dyDescent="0.25">
      <c r="A13" s="2">
        <v>44998</v>
      </c>
      <c r="B13" s="5">
        <v>11</v>
      </c>
      <c r="C13">
        <v>14599.049805000001</v>
      </c>
      <c r="D13" s="6">
        <f t="shared" si="1"/>
        <v>14627.668647378201</v>
      </c>
      <c r="E13" s="6">
        <f t="shared" si="0"/>
        <v>1.745459795598542</v>
      </c>
      <c r="F13" s="6">
        <f t="shared" si="2"/>
        <v>14979.114112811429</v>
      </c>
      <c r="G13" s="6">
        <f t="shared" si="3"/>
        <v>380.06430781142808</v>
      </c>
      <c r="H13" s="6">
        <f t="shared" si="4"/>
        <v>380.06430781142808</v>
      </c>
      <c r="I13" s="7">
        <f>+SUMSQ($G$3:G13)/B13</f>
        <v>185105.10485207153</v>
      </c>
      <c r="J13" s="6">
        <f>+SUM($H$3:H13)/B13</f>
        <v>339.30758229107067</v>
      </c>
      <c r="K13" s="6">
        <f t="shared" si="5"/>
        <v>3455.1300710129822</v>
      </c>
      <c r="L13" s="6">
        <f>+AVERAGE($K$3:K13)</f>
        <v>12140.904805232893</v>
      </c>
      <c r="M13" s="6">
        <f>+SUM($G$3:G13)/J13</f>
        <v>2.6538389614043107</v>
      </c>
    </row>
    <row r="14" spans="1:13" x14ac:dyDescent="0.25">
      <c r="A14" s="2">
        <v>45005</v>
      </c>
      <c r="B14" s="5">
        <v>12</v>
      </c>
      <c r="C14">
        <v>14758.570313</v>
      </c>
      <c r="D14" s="6">
        <f t="shared" si="1"/>
        <v>14748.844850701287</v>
      </c>
      <c r="E14" s="6">
        <f t="shared" si="0"/>
        <v>7.6692246745619279</v>
      </c>
      <c r="F14" s="6">
        <f t="shared" si="2"/>
        <v>14629.414107173799</v>
      </c>
      <c r="G14" s="6">
        <f t="shared" si="3"/>
        <v>-129.15620582620068</v>
      </c>
      <c r="H14" s="6">
        <f t="shared" si="4"/>
        <v>129.15620582620068</v>
      </c>
      <c r="I14" s="7">
        <f>+SUMSQ($G$3:G14)/B14</f>
        <v>171069.78990635058</v>
      </c>
      <c r="J14" s="6">
        <f>+SUM($H$3:H14)/B14</f>
        <v>321.79496758566484</v>
      </c>
      <c r="K14" s="6">
        <f t="shared" si="5"/>
        <v>1076.3017152183388</v>
      </c>
      <c r="L14" s="6">
        <f>+AVERAGE($K$3:K14)</f>
        <v>11218.85454773168</v>
      </c>
      <c r="M14" s="6">
        <f>+SUM($G$3:G14)/J14</f>
        <v>2.3969034747332141</v>
      </c>
    </row>
    <row r="15" spans="1:13" x14ac:dyDescent="0.25">
      <c r="A15" s="2">
        <v>45012</v>
      </c>
      <c r="B15" s="5">
        <v>13</v>
      </c>
      <c r="C15">
        <v>15374.910156</v>
      </c>
      <c r="D15" s="6">
        <f t="shared" si="1"/>
        <v>15328.344931129001</v>
      </c>
      <c r="E15" s="6">
        <f t="shared" si="0"/>
        <v>36.032035119918241</v>
      </c>
      <c r="F15" s="6">
        <f t="shared" si="2"/>
        <v>14756.51407537585</v>
      </c>
      <c r="G15" s="6">
        <f t="shared" si="3"/>
        <v>-618.39608062415027</v>
      </c>
      <c r="H15" s="6">
        <f t="shared" si="4"/>
        <v>618.39608062415027</v>
      </c>
      <c r="I15" s="7">
        <f>+SUMSQ($G$3:G15)/B15</f>
        <v>187327.01472365519</v>
      </c>
      <c r="J15" s="6">
        <f>+SUM($H$3:H15)/B15</f>
        <v>344.61043781939446</v>
      </c>
      <c r="K15" s="6">
        <f t="shared" si="5"/>
        <v>4756.8929278780797</v>
      </c>
      <c r="L15" s="6">
        <f>+AVERAGE($K$3:K15)</f>
        <v>10721.78057697371</v>
      </c>
      <c r="M15" s="6">
        <f>+SUM($G$3:G15)/J15</f>
        <v>0.4437340792728181</v>
      </c>
    </row>
    <row r="16" spans="1:13" x14ac:dyDescent="0.25">
      <c r="A16" s="2">
        <v>45019</v>
      </c>
      <c r="B16" s="5">
        <v>14</v>
      </c>
      <c r="C16">
        <v>15379.129883</v>
      </c>
      <c r="D16" s="6">
        <f t="shared" si="1"/>
        <v>15378.018988368643</v>
      </c>
      <c r="E16" s="6">
        <f t="shared" si="0"/>
        <v>36.708679417056587</v>
      </c>
      <c r="F16" s="6">
        <f t="shared" si="2"/>
        <v>15364.376966248919</v>
      </c>
      <c r="G16" s="6">
        <f t="shared" si="3"/>
        <v>-14.752916751080193</v>
      </c>
      <c r="H16" s="6">
        <f t="shared" si="4"/>
        <v>14.752916751080193</v>
      </c>
      <c r="I16" s="7">
        <f>+SUMSQ($G$3:G16)/B16</f>
        <v>173962.05999715583</v>
      </c>
      <c r="J16" s="6">
        <f>+SUM($H$3:H16)/B16</f>
        <v>321.04918631451488</v>
      </c>
      <c r="K16" s="6">
        <f t="shared" si="5"/>
        <v>105.37797679342995</v>
      </c>
      <c r="L16" s="6">
        <f>+AVERAGE($K$3:K16)</f>
        <v>9963.4661055322613</v>
      </c>
      <c r="M16" s="6">
        <f>+SUM($G$3:G16)/J16</f>
        <v>0.4303467645208765</v>
      </c>
    </row>
    <row r="17" spans="1:13" x14ac:dyDescent="0.25">
      <c r="A17" s="2">
        <v>45026</v>
      </c>
      <c r="B17" s="5">
        <v>15</v>
      </c>
      <c r="C17">
        <v>15601.780273</v>
      </c>
      <c r="D17" s="6">
        <f t="shared" si="1"/>
        <v>15587.695211827364</v>
      </c>
      <c r="E17" s="6">
        <f t="shared" si="0"/>
        <v>45.287869601523113</v>
      </c>
      <c r="F17" s="6">
        <f t="shared" si="2"/>
        <v>15414.727667785701</v>
      </c>
      <c r="G17" s="6">
        <f t="shared" si="3"/>
        <v>-187.05260521429955</v>
      </c>
      <c r="H17" s="6">
        <f t="shared" si="4"/>
        <v>187.05260521429955</v>
      </c>
      <c r="I17" s="7">
        <f>+SUMSQ($G$3:G17)/B17</f>
        <v>164697.16780517588</v>
      </c>
      <c r="J17" s="6">
        <f>+SUM($H$3:H17)/B17</f>
        <v>312.11608090783386</v>
      </c>
      <c r="K17" s="6">
        <f t="shared" si="5"/>
        <v>1247.0173680953303</v>
      </c>
      <c r="L17" s="6">
        <f>+AVERAGE($K$3:K17)</f>
        <v>9382.3695230364647</v>
      </c>
      <c r="M17" s="6">
        <f>+SUM($G$3:G17)/J17</f>
        <v>-0.15664084493687139</v>
      </c>
    </row>
    <row r="18" spans="1:13" x14ac:dyDescent="0.25">
      <c r="A18" s="2">
        <v>45033</v>
      </c>
      <c r="B18" s="5">
        <v>16</v>
      </c>
      <c r="C18">
        <v>15578.929688</v>
      </c>
      <c r="D18" s="6">
        <f t="shared" si="1"/>
        <v>15582.999908525195</v>
      </c>
      <c r="E18" s="6">
        <f t="shared" si="0"/>
        <v>42.80870422549998</v>
      </c>
      <c r="F18" s="6">
        <f t="shared" si="2"/>
        <v>15632.983081428887</v>
      </c>
      <c r="G18" s="6">
        <f t="shared" si="3"/>
        <v>54.05339342888692</v>
      </c>
      <c r="H18" s="6">
        <f t="shared" si="4"/>
        <v>54.05339342888692</v>
      </c>
      <c r="I18" s="7">
        <f>+SUMSQ($G$3:G18)/B18</f>
        <v>154586.20540117603</v>
      </c>
      <c r="J18" s="6">
        <f>+SUM($H$3:H18)/B18</f>
        <v>295.98716294039968</v>
      </c>
      <c r="K18" s="6">
        <f t="shared" si="5"/>
        <v>337.83370893054325</v>
      </c>
      <c r="L18" s="6">
        <f>+AVERAGE($K$3:K18)</f>
        <v>8817.0860346548452</v>
      </c>
      <c r="M18" s="6">
        <f>+SUM($G$3:G18)/J18</f>
        <v>1.7444225438042374E-2</v>
      </c>
    </row>
    <row r="19" spans="1:13" x14ac:dyDescent="0.25">
      <c r="A19" s="2">
        <v>45040</v>
      </c>
      <c r="B19" s="5">
        <v>17</v>
      </c>
      <c r="C19">
        <v>15545.879883</v>
      </c>
      <c r="D19" s="6">
        <f t="shared" si="1"/>
        <v>15551.898516350226</v>
      </c>
      <c r="E19" s="6">
        <f t="shared" si="0"/>
        <v>39.142763444036717</v>
      </c>
      <c r="F19" s="6">
        <f t="shared" si="2"/>
        <v>15625.808612750694</v>
      </c>
      <c r="G19" s="6">
        <f t="shared" si="3"/>
        <v>79.928729750694401</v>
      </c>
      <c r="H19" s="6">
        <f t="shared" si="4"/>
        <v>79.928729750694401</v>
      </c>
      <c r="I19" s="7">
        <f>+SUMSQ($G$3:G19)/B19</f>
        <v>145868.69930931623</v>
      </c>
      <c r="J19" s="6">
        <f>+SUM($H$3:H19)/B19</f>
        <v>283.27784334100528</v>
      </c>
      <c r="K19" s="6">
        <f t="shared" si="5"/>
        <v>470.16899853349645</v>
      </c>
      <c r="L19" s="6">
        <f>+AVERAGE($K$3:K19)</f>
        <v>8326.0909148830015</v>
      </c>
      <c r="M19" s="6">
        <f>+SUM($G$3:G19)/J19</f>
        <v>0.30038352291944326</v>
      </c>
    </row>
    <row r="20" spans="1:13" x14ac:dyDescent="0.25">
      <c r="A20" s="2">
        <v>45047</v>
      </c>
      <c r="B20" s="5">
        <v>18</v>
      </c>
      <c r="C20">
        <v>15380.870117</v>
      </c>
      <c r="D20" s="6">
        <f t="shared" si="1"/>
        <v>15396.696005558408</v>
      </c>
      <c r="E20" s="6">
        <f t="shared" si="0"/>
        <v>29.503237841938329</v>
      </c>
      <c r="F20" s="6">
        <f t="shared" si="2"/>
        <v>15591.041279794263</v>
      </c>
      <c r="G20" s="6">
        <f t="shared" si="3"/>
        <v>210.17116279426227</v>
      </c>
      <c r="H20" s="6">
        <f t="shared" si="4"/>
        <v>210.17116279426227</v>
      </c>
      <c r="I20" s="7">
        <f>+SUMSQ($G$3:G20)/B20</f>
        <v>140218.87810714825</v>
      </c>
      <c r="J20" s="6">
        <f>+SUM($H$3:H20)/B20</f>
        <v>279.21636108840841</v>
      </c>
      <c r="K20" s="6">
        <f t="shared" si="5"/>
        <v>1167.6175710792347</v>
      </c>
      <c r="L20" s="6">
        <f>+AVERAGE($K$3:K20)</f>
        <v>7928.3979513383483</v>
      </c>
      <c r="M20" s="6">
        <f>+SUM($G$3:G20)/J20</f>
        <v>1.0574708379949349</v>
      </c>
    </row>
    <row r="21" spans="1:13" x14ac:dyDescent="0.25">
      <c r="A21" s="2">
        <v>45054</v>
      </c>
      <c r="B21" s="5">
        <v>19</v>
      </c>
      <c r="C21">
        <v>15246.360352</v>
      </c>
      <c r="D21" s="6">
        <f t="shared" si="1"/>
        <v>15259.902220522446</v>
      </c>
      <c r="E21" s="6">
        <f t="shared" si="0"/>
        <v>21.254905507194511</v>
      </c>
      <c r="F21" s="6">
        <f t="shared" si="2"/>
        <v>15426.199243400346</v>
      </c>
      <c r="G21" s="6">
        <f t="shared" si="3"/>
        <v>179.83889140034626</v>
      </c>
      <c r="H21" s="6">
        <f t="shared" si="4"/>
        <v>179.83889140034626</v>
      </c>
      <c r="I21" s="7">
        <f>+SUMSQ($G$3:G21)/B21</f>
        <v>134541.14909414598</v>
      </c>
      <c r="J21" s="6">
        <f>+SUM($H$3:H21)/B21</f>
        <v>273.98596794693145</v>
      </c>
      <c r="K21" s="6">
        <f t="shared" si="5"/>
        <v>946.52048105445397</v>
      </c>
      <c r="L21" s="6">
        <f>+AVERAGE($K$3:K21)</f>
        <v>7560.9307160602493</v>
      </c>
      <c r="M21" s="6">
        <f>+SUM($G$3:G21)/J21</f>
        <v>1.7340378936282779</v>
      </c>
    </row>
    <row r="22" spans="1:13" x14ac:dyDescent="0.25">
      <c r="A22" s="2">
        <v>45061</v>
      </c>
      <c r="B22" s="5">
        <v>20</v>
      </c>
      <c r="C22">
        <v>15324.320313</v>
      </c>
      <c r="D22" s="6">
        <f t="shared" si="1"/>
        <v>15321.070125021131</v>
      </c>
      <c r="E22" s="6">
        <f t="shared" si="0"/>
        <v>23.234590257172439</v>
      </c>
      <c r="F22" s="6">
        <f t="shared" si="2"/>
        <v>15281.15712602964</v>
      </c>
      <c r="G22" s="6">
        <f t="shared" si="3"/>
        <v>-43.163186970359675</v>
      </c>
      <c r="H22" s="6">
        <f t="shared" si="4"/>
        <v>43.163186970359675</v>
      </c>
      <c r="I22" s="7">
        <f>+SUMSQ($G$3:G22)/B22</f>
        <v>127907.2446749106</v>
      </c>
      <c r="J22" s="6">
        <f>+SUM($H$3:H22)/B22</f>
        <v>262.44482889810286</v>
      </c>
      <c r="K22" s="6">
        <f t="shared" si="5"/>
        <v>215.81593485179837</v>
      </c>
      <c r="L22" s="6">
        <f>+AVERAGE($K$3:K22)</f>
        <v>7193.674976999826</v>
      </c>
      <c r="M22" s="6">
        <f>+SUM($G$3:G22)/J22</f>
        <v>1.6458272985814755</v>
      </c>
    </row>
    <row r="23" spans="1:13" x14ac:dyDescent="0.25">
      <c r="A23" s="2">
        <v>45068</v>
      </c>
      <c r="B23" s="5">
        <v>21</v>
      </c>
      <c r="C23">
        <v>15078.690430000001</v>
      </c>
      <c r="D23" s="6">
        <f t="shared" si="1"/>
        <v>15098.691185681457</v>
      </c>
      <c r="E23" s="6">
        <f t="shared" si="0"/>
        <v>11.052159189168824</v>
      </c>
      <c r="F23" s="6">
        <f t="shared" si="2"/>
        <v>15344.304715278304</v>
      </c>
      <c r="G23" s="6">
        <f t="shared" si="3"/>
        <v>265.61428527830321</v>
      </c>
      <c r="H23" s="6">
        <f t="shared" si="4"/>
        <v>265.61428527830321</v>
      </c>
      <c r="I23" s="7">
        <f>+SUMSQ($G$3:G23)/B23</f>
        <v>125175.992478196</v>
      </c>
      <c r="J23" s="6">
        <f>+SUM($H$3:H23)/B23</f>
        <v>262.59575539239813</v>
      </c>
      <c r="K23" s="6">
        <f t="shared" si="5"/>
        <v>1264.829929896682</v>
      </c>
      <c r="L23" s="6">
        <f>+AVERAGE($K$3:K23)</f>
        <v>6911.3490223758672</v>
      </c>
      <c r="M23" s="6">
        <f>+SUM($G$3:G23)/J23</f>
        <v>2.6563763302570838</v>
      </c>
    </row>
    <row r="24" spans="1:13" x14ac:dyDescent="0.25">
      <c r="A24" s="2">
        <v>45075</v>
      </c>
      <c r="B24" s="5">
        <v>22</v>
      </c>
      <c r="C24">
        <v>15345.190430000001</v>
      </c>
      <c r="D24" s="6">
        <f t="shared" si="1"/>
        <v>15327.461264489757</v>
      </c>
      <c r="E24" s="6">
        <f t="shared" si="0"/>
        <v>21.850968002277742</v>
      </c>
      <c r="F24" s="6">
        <f t="shared" si="2"/>
        <v>15109.743344870625</v>
      </c>
      <c r="G24" s="6">
        <f t="shared" si="3"/>
        <v>-235.44708512937541</v>
      </c>
      <c r="H24" s="6">
        <f t="shared" si="4"/>
        <v>235.44708512937541</v>
      </c>
      <c r="I24" s="7">
        <f>+SUMSQ($G$3:G24)/B24</f>
        <v>122005.96236081979</v>
      </c>
      <c r="J24" s="6">
        <f>+SUM($H$3:H24)/B24</f>
        <v>261.36172492589708</v>
      </c>
      <c r="K24" s="6">
        <f t="shared" si="5"/>
        <v>1070.2140233153427</v>
      </c>
      <c r="L24" s="6">
        <f>+AVERAGE($K$3:K24)</f>
        <v>6645.8428860549348</v>
      </c>
      <c r="M24" s="6">
        <f>+SUM($G$3:G24)/J24</f>
        <v>1.7680709141783832</v>
      </c>
    </row>
    <row r="25" spans="1:13" x14ac:dyDescent="0.25">
      <c r="A25" s="2">
        <v>45082</v>
      </c>
      <c r="B25" s="5">
        <v>23</v>
      </c>
      <c r="C25">
        <v>15499.910156</v>
      </c>
      <c r="D25" s="6">
        <f t="shared" si="1"/>
        <v>15488.570132359851</v>
      </c>
      <c r="E25" s="6">
        <f t="shared" si="0"/>
        <v>28.75815983572145</v>
      </c>
      <c r="F25" s="6">
        <f t="shared" si="2"/>
        <v>15349.312232492035</v>
      </c>
      <c r="G25" s="6">
        <f t="shared" si="3"/>
        <v>-150.59792350796488</v>
      </c>
      <c r="H25" s="6">
        <f t="shared" si="4"/>
        <v>150.59792350796488</v>
      </c>
      <c r="I25" s="7">
        <f>+SUMSQ($G$3:G25)/B25</f>
        <v>117687.43071751938</v>
      </c>
      <c r="J25" s="6">
        <f>+SUM($H$3:H25)/B25</f>
        <v>256.5459074729435</v>
      </c>
      <c r="K25" s="6">
        <f t="shared" si="5"/>
        <v>654.77358046941254</v>
      </c>
      <c r="L25" s="6">
        <f>+AVERAGE($K$3:K25)</f>
        <v>6385.3616118990431</v>
      </c>
      <c r="M25" s="6">
        <f>+SUM($G$3:G25)/J25</f>
        <v>1.2142393674545682</v>
      </c>
    </row>
    <row r="26" spans="1:13" x14ac:dyDescent="0.25">
      <c r="A26" s="2">
        <v>45089</v>
      </c>
      <c r="B26" s="5">
        <v>24</v>
      </c>
      <c r="C26">
        <v>15795.120117</v>
      </c>
      <c r="D26" s="6">
        <f t="shared" si="1"/>
        <v>15774.202392592226</v>
      </c>
      <c r="E26" s="6">
        <f t="shared" si="0"/>
        <v>41.499115215395435</v>
      </c>
      <c r="F26" s="6">
        <f t="shared" si="2"/>
        <v>15517.328292195572</v>
      </c>
      <c r="G26" s="6">
        <f t="shared" si="3"/>
        <v>-277.79182480442796</v>
      </c>
      <c r="H26" s="6">
        <f t="shared" si="4"/>
        <v>277.79182480442796</v>
      </c>
      <c r="I26" s="7">
        <f>+SUMSQ($G$3:G26)/B26</f>
        <v>115999.13351796333</v>
      </c>
      <c r="J26" s="6">
        <f>+SUM($H$3:H26)/B26</f>
        <v>257.43115402842204</v>
      </c>
      <c r="K26" s="6">
        <f t="shared" si="5"/>
        <v>1157.4659366851165</v>
      </c>
      <c r="L26" s="6">
        <f>+AVERAGE($K$3:K26)</f>
        <v>6167.5326254317961</v>
      </c>
      <c r="M26" s="6">
        <f>+SUM($G$3:G26)/J26</f>
        <v>0.1309721651049843</v>
      </c>
    </row>
    <row r="27" spans="1:13" x14ac:dyDescent="0.25">
      <c r="A27" s="2">
        <v>45096</v>
      </c>
      <c r="B27" s="5">
        <v>25</v>
      </c>
      <c r="C27">
        <v>15469.349609000001</v>
      </c>
      <c r="D27" s="6">
        <f t="shared" si="1"/>
        <v>15495.429906980215</v>
      </c>
      <c r="E27" s="6">
        <f t="shared" si="0"/>
        <v>25.613643814356067</v>
      </c>
      <c r="F27" s="6">
        <f t="shared" si="2"/>
        <v>15815.701507807622</v>
      </c>
      <c r="G27" s="6">
        <f t="shared" si="3"/>
        <v>346.35189880762118</v>
      </c>
      <c r="H27" s="6">
        <f t="shared" si="4"/>
        <v>346.35189880762118</v>
      </c>
      <c r="I27" s="7">
        <f>+SUMSQ($G$3:G27)/B27</f>
        <v>116157.55368955056</v>
      </c>
      <c r="J27" s="6">
        <f>+SUM($H$3:H27)/B27</f>
        <v>260.98798381959</v>
      </c>
      <c r="K27" s="6">
        <f t="shared" si="5"/>
        <v>1385.4075952304847</v>
      </c>
      <c r="L27" s="6">
        <f>+AVERAGE($K$3:K27)</f>
        <v>5976.2476242237444</v>
      </c>
      <c r="M27" s="6">
        <f>+SUM($G$3:G27)/J27</f>
        <v>1.4562671003233754</v>
      </c>
    </row>
    <row r="28" spans="1:13" x14ac:dyDescent="0.25">
      <c r="A28" s="2">
        <v>45103</v>
      </c>
      <c r="B28" s="5">
        <v>26</v>
      </c>
      <c r="C28">
        <v>15875.910156</v>
      </c>
      <c r="D28" s="6">
        <f t="shared" si="1"/>
        <v>15849.18870062803</v>
      </c>
      <c r="E28" s="6">
        <f t="shared" si="0"/>
        <v>41.889643246095673</v>
      </c>
      <c r="F28" s="6">
        <f t="shared" si="2"/>
        <v>15521.043550794571</v>
      </c>
      <c r="G28" s="6">
        <f t="shared" si="3"/>
        <v>-354.86660520542864</v>
      </c>
      <c r="H28" s="6">
        <f t="shared" si="4"/>
        <v>354.86660520542864</v>
      </c>
      <c r="I28" s="7">
        <f>+SUMSQ($G$3:G28)/B28</f>
        <v>116533.42883572269</v>
      </c>
      <c r="J28" s="6">
        <f>+SUM($H$3:H28)/B28</f>
        <v>264.59870002673767</v>
      </c>
      <c r="K28" s="6">
        <f t="shared" si="5"/>
        <v>1364.8715584824179</v>
      </c>
      <c r="L28" s="6">
        <f>+AVERAGE($K$3:K28)</f>
        <v>5798.887006310616</v>
      </c>
      <c r="M28" s="6">
        <f>+SUM($G$3:G28)/J28</f>
        <v>9.5244644846036869E-2</v>
      </c>
    </row>
    <row r="29" spans="1:13" x14ac:dyDescent="0.25">
      <c r="A29" s="2">
        <v>45110</v>
      </c>
      <c r="B29" s="5">
        <v>27</v>
      </c>
      <c r="C29">
        <v>15671.629883</v>
      </c>
      <c r="D29" s="6">
        <f t="shared" si="1"/>
        <v>15688.154352103822</v>
      </c>
      <c r="E29" s="6">
        <f t="shared" si="0"/>
        <v>31.824613254288597</v>
      </c>
      <c r="F29" s="6">
        <f t="shared" si="2"/>
        <v>15891.078343874125</v>
      </c>
      <c r="G29" s="6">
        <f t="shared" si="3"/>
        <v>219.44846087412589</v>
      </c>
      <c r="H29" s="6">
        <f t="shared" si="4"/>
        <v>219.44846087412589</v>
      </c>
      <c r="I29" s="7">
        <f>+SUMSQ($G$3:G29)/B29</f>
        <v>114000.99172995602</v>
      </c>
      <c r="J29" s="6">
        <f>+SUM($H$3:H29)/B29</f>
        <v>262.9264689470113</v>
      </c>
      <c r="K29" s="6">
        <f t="shared" si="5"/>
        <v>812.77207731157739</v>
      </c>
      <c r="L29" s="6">
        <f>+AVERAGE($K$3:K29)</f>
        <v>5614.2160830143557</v>
      </c>
      <c r="M29" s="6">
        <f>+SUM($G$3:G29)/J29</f>
        <v>0.93048855470766978</v>
      </c>
    </row>
    <row r="30" spans="1:13" x14ac:dyDescent="0.25">
      <c r="A30" s="2">
        <v>45117</v>
      </c>
      <c r="B30" s="5">
        <v>28</v>
      </c>
      <c r="C30">
        <v>16040.230469</v>
      </c>
      <c r="D30" s="6">
        <f t="shared" si="1"/>
        <v>16016.115530775767</v>
      </c>
      <c r="E30" s="6">
        <f t="shared" si="0"/>
        <v>46.51298689900436</v>
      </c>
      <c r="F30" s="6">
        <f t="shared" si="2"/>
        <v>15719.97896535811</v>
      </c>
      <c r="G30" s="6">
        <f t="shared" si="3"/>
        <v>-320.25150364188994</v>
      </c>
      <c r="H30" s="6">
        <f t="shared" si="4"/>
        <v>320.25150364188994</v>
      </c>
      <c r="I30" s="7">
        <f>+SUMSQ($G$3:G30)/B30</f>
        <v>113592.42151048942</v>
      </c>
      <c r="J30" s="6">
        <f>+SUM($H$3:H30)/B30</f>
        <v>264.97379161468552</v>
      </c>
      <c r="K30" s="6">
        <f t="shared" si="5"/>
        <v>1143.755370149607</v>
      </c>
      <c r="L30" s="6">
        <f>+AVERAGE($K$3:K30)</f>
        <v>5454.5567718406146</v>
      </c>
      <c r="M30" s="6">
        <f>+SUM($G$3:G30)/J30</f>
        <v>-0.28531664620979202</v>
      </c>
    </row>
    <row r="31" spans="1:13" x14ac:dyDescent="0.25">
      <c r="A31" s="2">
        <v>45124</v>
      </c>
      <c r="B31" s="5">
        <v>29</v>
      </c>
      <c r="C31">
        <v>16289.120117</v>
      </c>
      <c r="D31" s="6">
        <f t="shared" si="1"/>
        <v>16272.065299570811</v>
      </c>
      <c r="E31" s="6">
        <f t="shared" si="0"/>
        <v>56.901051281047941</v>
      </c>
      <c r="F31" s="6">
        <f t="shared" si="2"/>
        <v>16062.628517674772</v>
      </c>
      <c r="G31" s="6">
        <f t="shared" si="3"/>
        <v>-226.49159932522889</v>
      </c>
      <c r="H31" s="6">
        <f t="shared" si="4"/>
        <v>226.49159932522889</v>
      </c>
      <c r="I31" s="7">
        <f>+SUMSQ($G$3:G31)/B31</f>
        <v>111444.35333995185</v>
      </c>
      <c r="J31" s="6">
        <f>+SUM($H$3:H31)/B31</f>
        <v>263.64681946677325</v>
      </c>
      <c r="K31" s="6">
        <f t="shared" si="5"/>
        <v>781.00551491458236</v>
      </c>
      <c r="L31" s="6">
        <f>+AVERAGE($K$3:K31)</f>
        <v>5293.3998319466127</v>
      </c>
      <c r="M31" s="6">
        <f>+SUM($G$3:G31)/J31</f>
        <v>-1.1458246812656707</v>
      </c>
    </row>
    <row r="32" spans="1:13" x14ac:dyDescent="0.25">
      <c r="A32" s="2">
        <v>45131</v>
      </c>
      <c r="B32" s="5">
        <v>30</v>
      </c>
      <c r="C32">
        <v>16363.259765999999</v>
      </c>
      <c r="D32" s="6">
        <f t="shared" si="1"/>
        <v>16360.677471839344</v>
      </c>
      <c r="E32" s="6">
        <f t="shared" si="0"/>
        <v>58.473922882027203</v>
      </c>
      <c r="F32" s="6">
        <f t="shared" si="2"/>
        <v>16328.966350851859</v>
      </c>
      <c r="G32" s="6">
        <f t="shared" si="3"/>
        <v>-34.293415148140411</v>
      </c>
      <c r="H32" s="6">
        <f t="shared" si="4"/>
        <v>34.293415148140411</v>
      </c>
      <c r="I32" s="7">
        <f>+SUMSQ($G$3:G32)/B32</f>
        <v>107768.74283937088</v>
      </c>
      <c r="J32" s="6">
        <f>+SUM($H$3:H32)/B32</f>
        <v>256.00170598948546</v>
      </c>
      <c r="K32" s="6">
        <f t="shared" si="5"/>
        <v>114.3113838271347</v>
      </c>
      <c r="L32" s="6">
        <f>+AVERAGE($K$3:K32)</f>
        <v>5120.76355034263</v>
      </c>
      <c r="M32" s="6">
        <f>+SUM($G$3:G32)/J32</f>
        <v>-1.3140008060890804</v>
      </c>
    </row>
    <row r="33" spans="1:13" x14ac:dyDescent="0.25">
      <c r="A33" s="2">
        <v>45138</v>
      </c>
      <c r="B33" s="5">
        <v>31</v>
      </c>
      <c r="C33">
        <v>16071.059569999999</v>
      </c>
      <c r="D33" s="6">
        <f t="shared" si="1"/>
        <v>16097.270884401518</v>
      </c>
      <c r="E33" s="6">
        <f t="shared" si="0"/>
        <v>42.508649570162454</v>
      </c>
      <c r="F33" s="6">
        <f t="shared" si="2"/>
        <v>16419.151394721372</v>
      </c>
      <c r="G33" s="6">
        <f t="shared" si="3"/>
        <v>348.09182472137218</v>
      </c>
      <c r="H33" s="6">
        <f t="shared" si="4"/>
        <v>348.09182472137218</v>
      </c>
      <c r="I33" s="7">
        <f>+SUMSQ($G$3:G33)/B33</f>
        <v>108200.9743102897</v>
      </c>
      <c r="J33" s="6">
        <f>+SUM($H$3:H33)/B33</f>
        <v>258.97235498083666</v>
      </c>
      <c r="K33" s="6">
        <f t="shared" si="5"/>
        <v>1122.8768539399102</v>
      </c>
      <c r="L33" s="6">
        <f>+AVERAGE($K$3:K33)</f>
        <v>4991.7994633618973</v>
      </c>
      <c r="M33" s="6">
        <f>+SUM($G$3:G33)/J33</f>
        <v>4.5199329063037121E-2</v>
      </c>
    </row>
    <row r="34" spans="1:13" x14ac:dyDescent="0.25">
      <c r="A34" s="2">
        <v>45145</v>
      </c>
      <c r="B34" s="5">
        <v>32</v>
      </c>
      <c r="C34">
        <v>16143.379883</v>
      </c>
      <c r="D34" s="6">
        <f t="shared" si="1"/>
        <v>16143.108776718167</v>
      </c>
      <c r="E34" s="6">
        <f t="shared" si="0"/>
        <v>42.673780010388199</v>
      </c>
      <c r="F34" s="6">
        <f t="shared" si="2"/>
        <v>16139.779533971679</v>
      </c>
      <c r="G34" s="6">
        <f t="shared" si="3"/>
        <v>-3.6003490283201245</v>
      </c>
      <c r="H34" s="6">
        <f t="shared" si="4"/>
        <v>3.6003490283201245</v>
      </c>
      <c r="I34" s="7">
        <f>+SUMSQ($G$3:G34)/B34</f>
        <v>104820.09894162833</v>
      </c>
      <c r="J34" s="6">
        <f>+SUM($H$3:H34)/B34</f>
        <v>250.99197979482051</v>
      </c>
      <c r="K34" s="6">
        <f t="shared" si="5"/>
        <v>11.251090713500389</v>
      </c>
      <c r="L34" s="6">
        <f>+AVERAGE($K$3:K34)</f>
        <v>4836.157326716635</v>
      </c>
      <c r="M34" s="6">
        <f>+SUM($G$3:G34)/J34</f>
        <v>3.2291978689175736E-2</v>
      </c>
    </row>
    <row r="35" spans="1:13" x14ac:dyDescent="0.25">
      <c r="A35" s="2">
        <v>45152</v>
      </c>
      <c r="B35" s="5">
        <v>33</v>
      </c>
      <c r="C35">
        <v>15750.169921999999</v>
      </c>
      <c r="D35" s="6">
        <f t="shared" si="1"/>
        <v>15782.971553395058</v>
      </c>
      <c r="E35" s="6">
        <f t="shared" ref="E35:E66" si="6">+($C$100*(D35-D34)+((1-$C$100)*E34))</f>
        <v>22.694354245046757</v>
      </c>
      <c r="F35" s="6">
        <f t="shared" si="2"/>
        <v>16185.782556728554</v>
      </c>
      <c r="G35" s="6">
        <f t="shared" si="3"/>
        <v>435.61263472855535</v>
      </c>
      <c r="H35" s="6">
        <f t="shared" si="4"/>
        <v>435.61263472855535</v>
      </c>
      <c r="I35" s="7">
        <f>+SUMSQ($G$3:G35)/B35</f>
        <v>107393.98586870485</v>
      </c>
      <c r="J35" s="6">
        <f>+SUM($H$3:H35)/B35</f>
        <v>256.58654509584278</v>
      </c>
      <c r="K35" s="6">
        <f t="shared" si="5"/>
        <v>1320.0382870562282</v>
      </c>
      <c r="L35" s="6">
        <f>+AVERAGE($K$3:K35)</f>
        <v>4729.6082649087439</v>
      </c>
      <c r="M35" s="6">
        <f>+SUM($G$3:G35)/J35</f>
        <v>1.729309937999679</v>
      </c>
    </row>
    <row r="36" spans="1:13" x14ac:dyDescent="0.25">
      <c r="A36" s="2">
        <v>45159</v>
      </c>
      <c r="B36" s="5">
        <v>34</v>
      </c>
      <c r="C36">
        <v>15766.910156</v>
      </c>
      <c r="D36" s="6">
        <f t="shared" si="1"/>
        <v>15769.8284640985</v>
      </c>
      <c r="E36" s="6">
        <f t="shared" si="6"/>
        <v>20.916817045383155</v>
      </c>
      <c r="F36" s="6">
        <f t="shared" si="2"/>
        <v>15805.665907640105</v>
      </c>
      <c r="G36" s="6">
        <f t="shared" si="3"/>
        <v>38.755751640104791</v>
      </c>
      <c r="H36" s="6">
        <f t="shared" si="4"/>
        <v>38.755751640104791</v>
      </c>
      <c r="I36" s="7">
        <f>+SUMSQ($G$3:G36)/B36</f>
        <v>104279.51593977794</v>
      </c>
      <c r="J36" s="6">
        <f>+SUM($H$3:H36)/B36</f>
        <v>250.17975705302695</v>
      </c>
      <c r="K36" s="6">
        <f t="shared" si="5"/>
        <v>113.98750482383761</v>
      </c>
      <c r="L36" s="6">
        <f>+AVERAGE($K$3:K36)</f>
        <v>4593.8547131415407</v>
      </c>
      <c r="M36" s="6">
        <f>+SUM($G$3:G36)/J36</f>
        <v>1.928507005181421</v>
      </c>
    </row>
    <row r="37" spans="1:13" x14ac:dyDescent="0.25">
      <c r="A37" s="2">
        <v>45166</v>
      </c>
      <c r="B37" s="5">
        <v>35</v>
      </c>
      <c r="C37">
        <v>16091.790039</v>
      </c>
      <c r="D37" s="6">
        <f t="shared" si="1"/>
        <v>16069.121368733435</v>
      </c>
      <c r="E37" s="6">
        <f t="shared" si="6"/>
        <v>34.724270989824902</v>
      </c>
      <c r="F37" s="6">
        <f t="shared" si="2"/>
        <v>15790.745281143883</v>
      </c>
      <c r="G37" s="6">
        <f t="shared" si="3"/>
        <v>-301.04475785611612</v>
      </c>
      <c r="H37" s="6">
        <f t="shared" si="4"/>
        <v>301.04475785611612</v>
      </c>
      <c r="I37" s="7">
        <f>+SUMSQ($G$3:G37)/B37</f>
        <v>103889.47109100278</v>
      </c>
      <c r="J37" s="6">
        <f>+SUM($H$3:H37)/B37</f>
        <v>251.63304279025806</v>
      </c>
      <c r="K37" s="6">
        <f t="shared" si="5"/>
        <v>860.12787958890317</v>
      </c>
      <c r="L37" s="6">
        <f>+AVERAGE($K$3:K37)</f>
        <v>4487.1768036114654</v>
      </c>
      <c r="M37" s="6">
        <f>+SUM($G$3:G37)/J37</f>
        <v>0.72100489730379869</v>
      </c>
    </row>
    <row r="38" spans="1:13" x14ac:dyDescent="0.25">
      <c r="A38" s="2">
        <v>45173</v>
      </c>
      <c r="B38" s="5">
        <v>36</v>
      </c>
      <c r="C38">
        <v>15878.990234000001</v>
      </c>
      <c r="D38" s="6">
        <f t="shared" si="1"/>
        <v>15895.921846050962</v>
      </c>
      <c r="E38" s="6">
        <f t="shared" si="6"/>
        <v>24.41125082367893</v>
      </c>
      <c r="F38" s="6">
        <f t="shared" si="2"/>
        <v>16103.84563972326</v>
      </c>
      <c r="G38" s="6">
        <f t="shared" si="3"/>
        <v>224.85540572325954</v>
      </c>
      <c r="H38" s="6">
        <f t="shared" si="4"/>
        <v>224.85540572325954</v>
      </c>
      <c r="I38" s="7">
        <f>+SUMSQ($G$3:G38)/B38</f>
        <v>102408.0956018908</v>
      </c>
      <c r="J38" s="6">
        <f>+SUM($H$3:H38)/B38</f>
        <v>250.88921953839701</v>
      </c>
      <c r="K38" s="6">
        <f t="shared" si="5"/>
        <v>624.59834923127642</v>
      </c>
      <c r="L38" s="6">
        <f>+AVERAGE($K$3:K38)</f>
        <v>4379.8829576564594</v>
      </c>
      <c r="M38" s="6">
        <f>+SUM($G$3:G38)/J38</f>
        <v>1.6193763233270879</v>
      </c>
    </row>
    <row r="39" spans="1:13" x14ac:dyDescent="0.25">
      <c r="A39" s="2">
        <v>45180</v>
      </c>
      <c r="B39" s="5">
        <v>37</v>
      </c>
      <c r="C39">
        <v>15973.679688</v>
      </c>
      <c r="D39" s="6">
        <f t="shared" si="1"/>
        <v>15969.662689688261</v>
      </c>
      <c r="E39" s="6">
        <f t="shared" si="6"/>
        <v>26.85799862723448</v>
      </c>
      <c r="F39" s="6">
        <f t="shared" si="2"/>
        <v>15920.333096874641</v>
      </c>
      <c r="G39" s="6">
        <f t="shared" si="3"/>
        <v>-53.346591125358827</v>
      </c>
      <c r="H39" s="6">
        <f t="shared" si="4"/>
        <v>53.346591125358827</v>
      </c>
      <c r="I39" s="7">
        <f>+SUMSQ($G$3:G39)/B39</f>
        <v>99717.224336561223</v>
      </c>
      <c r="J39" s="6">
        <f>+SUM($H$3:H39)/B39</f>
        <v>245.55022958128785</v>
      </c>
      <c r="K39" s="6">
        <f t="shared" si="5"/>
        <v>144.17997601448332</v>
      </c>
      <c r="L39" s="6">
        <f>+AVERAGE($K$3:K39)</f>
        <v>4265.4044986931631</v>
      </c>
      <c r="M39" s="6">
        <f>+SUM($G$3:G39)/J39</f>
        <v>1.4373330921944643</v>
      </c>
    </row>
    <row r="40" spans="1:13" x14ac:dyDescent="0.25">
      <c r="A40" s="2">
        <v>45187</v>
      </c>
      <c r="B40" s="5">
        <v>38</v>
      </c>
      <c r="C40">
        <v>15569.509765999999</v>
      </c>
      <c r="D40" s="6">
        <f t="shared" si="1"/>
        <v>15601.663688450355</v>
      </c>
      <c r="E40" s="6">
        <f t="shared" si="6"/>
        <v>7.2730914339235255</v>
      </c>
      <c r="F40" s="6">
        <f t="shared" si="2"/>
        <v>15996.520688315495</v>
      </c>
      <c r="G40" s="6">
        <f t="shared" si="3"/>
        <v>427.01092231549592</v>
      </c>
      <c r="H40" s="6">
        <f t="shared" si="4"/>
        <v>427.01092231549592</v>
      </c>
      <c r="I40" s="7">
        <f>+SUMSQ($G$3:G40)/B40</f>
        <v>101891.4639007762</v>
      </c>
      <c r="J40" s="6">
        <f>+SUM($H$3:H40)/B40</f>
        <v>250.32551096903018</v>
      </c>
      <c r="K40" s="6">
        <f t="shared" si="5"/>
        <v>1123.7129534618314</v>
      </c>
      <c r="L40" s="6">
        <f>+AVERAGE($K$3:K40)</f>
        <v>4182.7284053976009</v>
      </c>
      <c r="M40" s="6">
        <f>+SUM($G$3:G40)/J40</f>
        <v>3.1157367464042562</v>
      </c>
    </row>
    <row r="41" spans="1:13" x14ac:dyDescent="0.25">
      <c r="A41" s="2">
        <v>45194</v>
      </c>
      <c r="B41" s="5">
        <v>39</v>
      </c>
      <c r="C41">
        <v>15398.209961</v>
      </c>
      <c r="D41" s="6">
        <f t="shared" si="1"/>
        <v>15414.077690461987</v>
      </c>
      <c r="E41" s="6">
        <f t="shared" si="6"/>
        <v>-2.3919194014221361</v>
      </c>
      <c r="F41" s="6">
        <f t="shared" si="2"/>
        <v>15608.936779884278</v>
      </c>
      <c r="G41" s="6">
        <f t="shared" si="3"/>
        <v>210.72681888427724</v>
      </c>
      <c r="H41" s="6">
        <f t="shared" si="4"/>
        <v>210.72681888427724</v>
      </c>
      <c r="I41" s="7">
        <f>+SUMSQ($G$3:G41)/B41</f>
        <v>100417.47231863032</v>
      </c>
      <c r="J41" s="6">
        <f>+SUM($H$3:H41)/B41</f>
        <v>249.31015988993394</v>
      </c>
      <c r="K41" s="6">
        <f t="shared" si="5"/>
        <v>540.32517662635189</v>
      </c>
      <c r="L41" s="6">
        <f>+AVERAGE($K$3:K41)</f>
        <v>4089.3334508137232</v>
      </c>
      <c r="M41" s="6">
        <f>+SUM($G$3:G41)/J41</f>
        <v>3.9736656236162697</v>
      </c>
    </row>
    <row r="42" spans="1:13" x14ac:dyDescent="0.25">
      <c r="A42" s="2">
        <v>45201</v>
      </c>
      <c r="B42" s="5">
        <v>40</v>
      </c>
      <c r="C42">
        <v>15214.019531</v>
      </c>
      <c r="D42" s="6">
        <f t="shared" si="1"/>
        <v>15228.903798876559</v>
      </c>
      <c r="E42" s="6">
        <f t="shared" si="6"/>
        <v>-11.457905221748804</v>
      </c>
      <c r="F42" s="6">
        <f t="shared" si="2"/>
        <v>15411.685771060565</v>
      </c>
      <c r="G42" s="6">
        <f t="shared" si="3"/>
        <v>197.66624006056554</v>
      </c>
      <c r="H42" s="6">
        <f t="shared" si="4"/>
        <v>197.66624006056554</v>
      </c>
      <c r="I42" s="7">
        <f>+SUMSQ($G$3:G42)/B42</f>
        <v>98883.834072156591</v>
      </c>
      <c r="J42" s="6">
        <f>+SUM($H$3:H42)/B42</f>
        <v>248.01906189419975</v>
      </c>
      <c r="K42" s="6">
        <f t="shared" si="5"/>
        <v>494.1656001514138</v>
      </c>
      <c r="L42" s="6">
        <f>+AVERAGE($K$3:K42)</f>
        <v>3999.4542545471654</v>
      </c>
      <c r="M42" s="6">
        <f>+SUM($G$3:G42)/J42</f>
        <v>4.7913311297838703</v>
      </c>
    </row>
    <row r="43" spans="1:13" x14ac:dyDescent="0.25">
      <c r="A43" s="2">
        <v>45208</v>
      </c>
      <c r="B43" s="5">
        <v>41</v>
      </c>
      <c r="C43">
        <v>15323.700194999999</v>
      </c>
      <c r="D43" s="6">
        <f t="shared" si="1"/>
        <v>15315.699246108707</v>
      </c>
      <c r="E43" s="6">
        <f t="shared" si="6"/>
        <v>-6.5845389400355669</v>
      </c>
      <c r="F43" s="6">
        <f t="shared" si="2"/>
        <v>15217.445893654811</v>
      </c>
      <c r="G43" s="6">
        <f t="shared" si="3"/>
        <v>-106.25430134518865</v>
      </c>
      <c r="H43" s="6">
        <f t="shared" si="4"/>
        <v>106.25430134518865</v>
      </c>
      <c r="I43" s="7">
        <f>+SUMSQ($G$3:G43)/B43</f>
        <v>96747.39852294189</v>
      </c>
      <c r="J43" s="6">
        <f>+SUM($H$3:H43)/B43</f>
        <v>244.56138480763849</v>
      </c>
      <c r="K43" s="6">
        <f t="shared" si="5"/>
        <v>259.15683254924062</v>
      </c>
      <c r="L43" s="6">
        <f>+AVERAGE($K$3:K43)</f>
        <v>3908.2274881569715</v>
      </c>
      <c r="M43" s="6">
        <f>+SUM($G$3:G43)/J43</f>
        <v>4.4246034652584525</v>
      </c>
    </row>
    <row r="44" spans="1:13" x14ac:dyDescent="0.25">
      <c r="A44" s="2">
        <v>45215</v>
      </c>
      <c r="B44" s="5">
        <v>42</v>
      </c>
      <c r="C44">
        <v>15033.309569999999</v>
      </c>
      <c r="D44" s="6">
        <f t="shared" si="1"/>
        <v>15054.077696828799</v>
      </c>
      <c r="E44" s="6">
        <f t="shared" si="6"/>
        <v>-19.234374652893209</v>
      </c>
      <c r="F44" s="6">
        <f t="shared" si="2"/>
        <v>15309.114707168672</v>
      </c>
      <c r="G44" s="6">
        <f t="shared" si="3"/>
        <v>275.80513716867245</v>
      </c>
      <c r="H44" s="6">
        <f t="shared" si="4"/>
        <v>275.80513716867245</v>
      </c>
      <c r="I44" s="7">
        <f>+SUMSQ($G$3:G44)/B44</f>
        <v>96255.043169744007</v>
      </c>
      <c r="J44" s="6">
        <f>+SUM($H$3:H44)/B44</f>
        <v>245.3052836733774</v>
      </c>
      <c r="K44" s="6">
        <f t="shared" si="5"/>
        <v>656.6788980206486</v>
      </c>
      <c r="L44" s="6">
        <f>+AVERAGE($K$3:K44)</f>
        <v>3830.8096645822975</v>
      </c>
      <c r="M44" s="6">
        <f>+SUM($G$3:G44)/J44</f>
        <v>5.53551993468262</v>
      </c>
    </row>
    <row r="45" spans="1:13" x14ac:dyDescent="0.25">
      <c r="A45" s="2">
        <v>45222</v>
      </c>
      <c r="B45" s="5">
        <v>43</v>
      </c>
      <c r="C45">
        <v>14675.780273</v>
      </c>
      <c r="D45" s="6">
        <f t="shared" si="1"/>
        <v>14702.817720602947</v>
      </c>
      <c r="E45" s="6">
        <f t="shared" si="6"/>
        <v>-35.702844490911986</v>
      </c>
      <c r="F45" s="6">
        <f t="shared" si="2"/>
        <v>15034.843322175906</v>
      </c>
      <c r="G45" s="6">
        <f t="shared" si="3"/>
        <v>359.06304917590569</v>
      </c>
      <c r="H45" s="6">
        <f t="shared" si="4"/>
        <v>359.06304917590569</v>
      </c>
      <c r="I45" s="7">
        <f>+SUMSQ($G$3:G45)/B45</f>
        <v>97014.839218901092</v>
      </c>
      <c r="J45" s="6">
        <f>+SUM($H$3:H45)/B45</f>
        <v>247.95081310366876</v>
      </c>
      <c r="K45" s="6">
        <f t="shared" si="5"/>
        <v>835.03034692071094</v>
      </c>
      <c r="L45" s="6">
        <f>+AVERAGE($K$3:K45)</f>
        <v>3761.140378125051</v>
      </c>
      <c r="M45" s="6">
        <f>+SUM($G$3:G45)/J45</f>
        <v>6.9245803856872152</v>
      </c>
    </row>
    <row r="46" spans="1:13" x14ac:dyDescent="0.25">
      <c r="A46" s="2">
        <v>45229</v>
      </c>
      <c r="B46" s="5">
        <v>44</v>
      </c>
      <c r="C46">
        <v>15475.200194999999</v>
      </c>
      <c r="D46" s="6">
        <f t="shared" si="1"/>
        <v>15414.351370487735</v>
      </c>
      <c r="E46" s="6">
        <f t="shared" si="6"/>
        <v>1.3600856301227466</v>
      </c>
      <c r="F46" s="6">
        <f t="shared" si="2"/>
        <v>14667.114876112035</v>
      </c>
      <c r="G46" s="6">
        <f t="shared" si="3"/>
        <v>-808.0853188879646</v>
      </c>
      <c r="H46" s="6">
        <f t="shared" si="4"/>
        <v>808.0853188879646</v>
      </c>
      <c r="I46" s="7">
        <f>+SUMSQ($G$3:G46)/B46</f>
        <v>109650.90838670479</v>
      </c>
      <c r="J46" s="6">
        <f>+SUM($H$3:H46)/B46</f>
        <v>260.68114278058459</v>
      </c>
      <c r="K46" s="6">
        <f t="shared" si="5"/>
        <v>1836.5575429271923</v>
      </c>
      <c r="L46" s="6">
        <f>+AVERAGE($K$3:K46)</f>
        <v>3717.3998591432814</v>
      </c>
      <c r="M46" s="6">
        <f>+SUM($G$3:G46)/J46</f>
        <v>3.4865200008344788</v>
      </c>
    </row>
    <row r="47" spans="1:13" x14ac:dyDescent="0.25">
      <c r="A47" s="2">
        <v>45236</v>
      </c>
      <c r="B47" s="5">
        <v>45</v>
      </c>
      <c r="C47">
        <v>15388.440430000001</v>
      </c>
      <c r="D47" s="6">
        <f t="shared" si="1"/>
        <v>15390.493938266674</v>
      </c>
      <c r="E47" s="6">
        <f t="shared" si="6"/>
        <v>0.1092967447040496</v>
      </c>
      <c r="F47" s="6">
        <f t="shared" si="2"/>
        <v>15415.711456117859</v>
      </c>
      <c r="G47" s="6">
        <f t="shared" si="3"/>
        <v>27.271026117858128</v>
      </c>
      <c r="H47" s="6">
        <f t="shared" si="4"/>
        <v>27.271026117858128</v>
      </c>
      <c r="I47" s="7">
        <f>+SUMSQ($G$3:G47)/B47</f>
        <v>107230.74839734513</v>
      </c>
      <c r="J47" s="6">
        <f>+SUM($H$3:H47)/B47</f>
        <v>255.49425129919064</v>
      </c>
      <c r="K47" s="6">
        <f t="shared" si="5"/>
        <v>60.602280261906948</v>
      </c>
      <c r="L47" s="6">
        <f>+AVERAGE($K$3:K47)</f>
        <v>3636.137690723695</v>
      </c>
      <c r="M47" s="6">
        <f>+SUM($G$3:G47)/J47</f>
        <v>3.6640395605868581</v>
      </c>
    </row>
    <row r="48" spans="1:13" x14ac:dyDescent="0.25">
      <c r="A48" s="2">
        <v>45243</v>
      </c>
      <c r="B48" s="5">
        <v>46</v>
      </c>
      <c r="C48">
        <v>15813.459961</v>
      </c>
      <c r="D48" s="6">
        <f t="shared" si="1"/>
        <v>15781.618849533057</v>
      </c>
      <c r="E48" s="6">
        <f t="shared" si="6"/>
        <v>19.50367122497931</v>
      </c>
      <c r="F48" s="6">
        <f t="shared" si="2"/>
        <v>15390.603235011378</v>
      </c>
      <c r="G48" s="6">
        <f t="shared" si="3"/>
        <v>-422.8567259886222</v>
      </c>
      <c r="H48" s="6">
        <f t="shared" si="4"/>
        <v>422.8567259886222</v>
      </c>
      <c r="I48" s="7">
        <f>+SUMSQ($G$3:G48)/B48</f>
        <v>108786.77149118147</v>
      </c>
      <c r="J48" s="6">
        <f>+SUM($H$3:H48)/B48</f>
        <v>259.13256596635222</v>
      </c>
      <c r="K48" s="6">
        <f t="shared" si="5"/>
        <v>919.25375214917858</v>
      </c>
      <c r="L48" s="6">
        <f>+AVERAGE($K$3:K48)</f>
        <v>3577.0749964068577</v>
      </c>
      <c r="M48" s="6">
        <f>+SUM($G$3:G48)/J48</f>
        <v>1.9807788973184537</v>
      </c>
    </row>
    <row r="49" spans="1:13" x14ac:dyDescent="0.25">
      <c r="A49" s="2">
        <v>45250</v>
      </c>
      <c r="B49" s="5">
        <v>47</v>
      </c>
      <c r="C49">
        <v>15983.820313</v>
      </c>
      <c r="D49" s="6">
        <f t="shared" si="1"/>
        <v>15970.06316924418</v>
      </c>
      <c r="E49" s="6">
        <f t="shared" si="6"/>
        <v>27.883127389892046</v>
      </c>
      <c r="F49" s="6">
        <f t="shared" si="2"/>
        <v>15801.122520758036</v>
      </c>
      <c r="G49" s="6">
        <f t="shared" si="3"/>
        <v>-182.69779224196463</v>
      </c>
      <c r="H49" s="6">
        <f t="shared" si="4"/>
        <v>182.69779224196463</v>
      </c>
      <c r="I49" s="7">
        <f>+SUMSQ($G$3:G49)/B49</f>
        <v>107182.33982732843</v>
      </c>
      <c r="J49" s="6">
        <f>+SUM($H$3:H49)/B49</f>
        <v>257.50629418498227</v>
      </c>
      <c r="K49" s="6">
        <f t="shared" si="5"/>
        <v>388.71870689779706</v>
      </c>
      <c r="L49" s="6">
        <f>+AVERAGE($K$3:K49)</f>
        <v>3509.2376285449632</v>
      </c>
      <c r="M49" s="6">
        <f>+SUM($G$3:G49)/J49</f>
        <v>1.2837997885779358</v>
      </c>
    </row>
    <row r="50" spans="1:13" x14ac:dyDescent="0.25">
      <c r="A50" s="2">
        <v>45257</v>
      </c>
      <c r="B50" s="5">
        <v>48</v>
      </c>
      <c r="C50">
        <v>16263.75</v>
      </c>
      <c r="D50" s="6">
        <f t="shared" si="1"/>
        <v>16243.734981136546</v>
      </c>
      <c r="E50" s="6">
        <f t="shared" si="6"/>
        <v>40.074246141214729</v>
      </c>
      <c r="F50" s="6">
        <f t="shared" si="2"/>
        <v>15997.946296634072</v>
      </c>
      <c r="G50" s="6">
        <f t="shared" si="3"/>
        <v>-265.8037033659275</v>
      </c>
      <c r="H50" s="6">
        <f t="shared" si="4"/>
        <v>265.8037033659275</v>
      </c>
      <c r="I50" s="7">
        <f>+SUMSQ($G$3:G50)/B50</f>
        <v>106421.28292932245</v>
      </c>
      <c r="J50" s="6">
        <f>+SUM($H$3:H50)/B50</f>
        <v>257.67915687625197</v>
      </c>
      <c r="K50" s="6">
        <f t="shared" si="5"/>
        <v>553.7577153456823</v>
      </c>
      <c r="L50" s="6">
        <f>+AVERAGE($K$3:K50)</f>
        <v>3447.6651303533113</v>
      </c>
      <c r="M50" s="6">
        <f>+SUM($G$3:G50)/J50</f>
        <v>0.25140885840973087</v>
      </c>
    </row>
    <row r="51" spans="1:13" x14ac:dyDescent="0.25">
      <c r="A51" s="2">
        <v>45264</v>
      </c>
      <c r="B51" s="5">
        <v>49</v>
      </c>
      <c r="C51">
        <v>16207.759765999999</v>
      </c>
      <c r="D51" s="6">
        <f t="shared" si="1"/>
        <v>16213.486290434215</v>
      </c>
      <c r="E51" s="6">
        <f t="shared" si="6"/>
        <v>36.586228473774888</v>
      </c>
      <c r="F51" s="6">
        <f t="shared" si="2"/>
        <v>16283.809227277761</v>
      </c>
      <c r="G51" s="6">
        <f t="shared" si="3"/>
        <v>76.04946127776202</v>
      </c>
      <c r="H51" s="6">
        <f t="shared" si="4"/>
        <v>76.04946127776202</v>
      </c>
      <c r="I51" s="7">
        <f>+SUMSQ($G$3:G51)/B51</f>
        <v>104367.45104424725</v>
      </c>
      <c r="J51" s="6">
        <f>+SUM($H$3:H51)/B51</f>
        <v>253.97242839465011</v>
      </c>
      <c r="K51" s="6">
        <f t="shared" si="5"/>
        <v>155.20298219951431</v>
      </c>
      <c r="L51" s="6">
        <f>+AVERAGE($K$3:K51)</f>
        <v>3380.4720252889483</v>
      </c>
      <c r="M51" s="6">
        <f>+SUM($G$3:G51)/J51</f>
        <v>0.55451800352580749</v>
      </c>
    </row>
    <row r="52" spans="1:13" x14ac:dyDescent="0.25">
      <c r="A52" s="2">
        <v>45271</v>
      </c>
      <c r="B52" s="5">
        <v>50</v>
      </c>
      <c r="C52">
        <v>16609.839843999998</v>
      </c>
      <c r="D52" s="6">
        <f t="shared" si="1"/>
        <v>16582.749364420568</v>
      </c>
      <c r="E52" s="6">
        <f t="shared" si="6"/>
        <v>53.087000011198739</v>
      </c>
      <c r="F52" s="6">
        <f t="shared" si="2"/>
        <v>16250.072518907989</v>
      </c>
      <c r="G52" s="6">
        <f t="shared" si="3"/>
        <v>-359.76732509200883</v>
      </c>
      <c r="H52" s="6">
        <f t="shared" si="4"/>
        <v>359.76732509200883</v>
      </c>
      <c r="I52" s="7">
        <f>+SUMSQ($G$3:G52)/B52</f>
        <v>104868.75258743949</v>
      </c>
      <c r="J52" s="6">
        <f>+SUM($H$3:H52)/B52</f>
        <v>256.0883263285973</v>
      </c>
      <c r="K52" s="6">
        <f t="shared" si="5"/>
        <v>719.53465018401766</v>
      </c>
      <c r="L52" s="6">
        <f>+AVERAGE($K$3:K52)</f>
        <v>3327.2532777868496</v>
      </c>
      <c r="M52" s="6">
        <f>+SUM($G$3:G52)/J52</f>
        <v>-0.85492003593745203</v>
      </c>
    </row>
    <row r="53" spans="1:13" x14ac:dyDescent="0.25">
      <c r="A53" s="2">
        <v>45278</v>
      </c>
      <c r="B53" s="5">
        <v>51</v>
      </c>
      <c r="C53">
        <v>16770.449218999998</v>
      </c>
      <c r="D53" s="6">
        <f t="shared" si="1"/>
        <v>16760.31287105101</v>
      </c>
      <c r="E53" s="6">
        <f t="shared" si="6"/>
        <v>59.261034739513207</v>
      </c>
      <c r="F53" s="6">
        <f t="shared" si="2"/>
        <v>16635.836364431765</v>
      </c>
      <c r="G53" s="6">
        <f t="shared" si="3"/>
        <v>-134.61285456823316</v>
      </c>
      <c r="H53" s="6">
        <f t="shared" si="4"/>
        <v>134.61285456823316</v>
      </c>
      <c r="I53" s="7">
        <f>+SUMSQ($G$3:G53)/B53</f>
        <v>103167.80882327417</v>
      </c>
      <c r="J53" s="6">
        <f>+SUM($H$3:H53)/B53</f>
        <v>253.70645433329602</v>
      </c>
      <c r="K53" s="6">
        <f t="shared" si="5"/>
        <v>263.94677366320229</v>
      </c>
      <c r="L53" s="6">
        <f>+AVERAGE($K$3:K53)</f>
        <v>3267.1884443726603</v>
      </c>
      <c r="M53" s="6">
        <f>+SUM($G$3:G53)/J53</f>
        <v>-1.3935313417441917</v>
      </c>
    </row>
    <row r="54" spans="1:13" x14ac:dyDescent="0.25">
      <c r="A54" s="2">
        <v>45285</v>
      </c>
      <c r="B54" s="5">
        <v>52</v>
      </c>
      <c r="C54">
        <v>16852.890625</v>
      </c>
      <c r="D54" s="6">
        <f t="shared" si="1"/>
        <v>16850.381876043528</v>
      </c>
      <c r="E54" s="6">
        <f t="shared" si="6"/>
        <v>60.789110064062243</v>
      </c>
      <c r="F54" s="6">
        <f t="shared" si="2"/>
        <v>16819.573905790523</v>
      </c>
      <c r="G54" s="6">
        <f t="shared" si="3"/>
        <v>-33.316719209477014</v>
      </c>
      <c r="H54" s="6">
        <f t="shared" si="4"/>
        <v>33.316719209477014</v>
      </c>
      <c r="I54" s="7">
        <f>+SUMSQ($G$3:G54)/B54</f>
        <v>101205.15872626666</v>
      </c>
      <c r="J54" s="6">
        <f>+SUM($H$3:H54)/B54</f>
        <v>249.4681901962995</v>
      </c>
      <c r="K54" s="6">
        <f t="shared" si="5"/>
        <v>64.070613864378885</v>
      </c>
      <c r="L54" s="6">
        <f>+AVERAGE($K$3:K54)</f>
        <v>3205.5900245551934</v>
      </c>
      <c r="M54" s="6">
        <f>+SUM($G$3:G54)/J54</f>
        <v>-1.5507572914258272</v>
      </c>
    </row>
    <row r="55" spans="1:13" x14ac:dyDescent="0.25">
      <c r="A55" s="2">
        <v>45292</v>
      </c>
      <c r="B55" s="5">
        <v>53</v>
      </c>
      <c r="C55">
        <v>16758.240234000001</v>
      </c>
      <c r="D55" s="6">
        <f t="shared" si="1"/>
        <v>16769.755919633702</v>
      </c>
      <c r="E55" s="6">
        <f t="shared" si="6"/>
        <v>53.77492276695741</v>
      </c>
      <c r="F55" s="6">
        <f t="shared" si="2"/>
        <v>16911.170986107591</v>
      </c>
      <c r="G55" s="6">
        <f t="shared" si="3"/>
        <v>152.9307521075898</v>
      </c>
      <c r="H55" s="6">
        <f t="shared" si="4"/>
        <v>152.9307521075898</v>
      </c>
      <c r="I55" s="7">
        <f>+SUMSQ($G$3:G55)/B55</f>
        <v>99736.9069567181</v>
      </c>
      <c r="J55" s="6">
        <f>+SUM($H$3:H55)/B55</f>
        <v>247.64672910028611</v>
      </c>
      <c r="K55" s="6">
        <f t="shared" si="5"/>
        <v>288.54858888224493</v>
      </c>
      <c r="L55" s="6">
        <f>+AVERAGE($K$3:K55)</f>
        <v>3150.5515069009871</v>
      </c>
      <c r="M55" s="6">
        <f>+SUM($G$3:G55)/J55</f>
        <v>-0.94462730708384901</v>
      </c>
    </row>
    <row r="56" spans="1:13" x14ac:dyDescent="0.25">
      <c r="A56" s="2">
        <v>45299</v>
      </c>
      <c r="B56" s="5">
        <v>54</v>
      </c>
      <c r="C56">
        <v>16799.539063</v>
      </c>
      <c r="D56" s="6">
        <f t="shared" si="1"/>
        <v>16801.345643988869</v>
      </c>
      <c r="E56" s="6">
        <f t="shared" si="6"/>
        <v>52.674536925732568</v>
      </c>
      <c r="F56" s="6">
        <f t="shared" si="2"/>
        <v>16823.530842400662</v>
      </c>
      <c r="G56" s="6">
        <f t="shared" si="3"/>
        <v>23.991779400661471</v>
      </c>
      <c r="H56" s="6">
        <f t="shared" si="4"/>
        <v>23.991779400661471</v>
      </c>
      <c r="I56" s="7">
        <f>+SUMSQ($G$3:G56)/B56</f>
        <v>97900.586558979063</v>
      </c>
      <c r="J56" s="6">
        <f>+SUM($H$3:H56)/B56</f>
        <v>243.50497077251529</v>
      </c>
      <c r="K56" s="6">
        <f t="shared" si="5"/>
        <v>44.429221112336059</v>
      </c>
      <c r="L56" s="6">
        <f>+AVERAGE($K$3:K56)</f>
        <v>3093.0307238308269</v>
      </c>
      <c r="M56" s="6">
        <f>+SUM($G$3:G56)/J56</f>
        <v>-0.86216754734586176</v>
      </c>
    </row>
    <row r="57" spans="1:13" x14ac:dyDescent="0.25">
      <c r="A57" s="2">
        <v>45306</v>
      </c>
      <c r="B57" s="5">
        <v>55</v>
      </c>
      <c r="C57">
        <v>16729.550781000002</v>
      </c>
      <c r="D57" s="6">
        <f t="shared" si="1"/>
        <v>16738.923326813572</v>
      </c>
      <c r="E57" s="6">
        <f t="shared" si="6"/>
        <v>46.965732962321525</v>
      </c>
      <c r="F57" s="6">
        <f t="shared" si="2"/>
        <v>16854.020180914602</v>
      </c>
      <c r="G57" s="6">
        <f t="shared" si="3"/>
        <v>124.46939991460022</v>
      </c>
      <c r="H57" s="6">
        <f t="shared" si="4"/>
        <v>124.46939991460022</v>
      </c>
      <c r="I57" s="7">
        <f>+SUMSQ($G$3:G57)/B57</f>
        <v>96402.26010363581</v>
      </c>
      <c r="J57" s="6">
        <f>+SUM($H$3:H57)/B57</f>
        <v>241.34068766600774</v>
      </c>
      <c r="K57" s="6">
        <f t="shared" si="5"/>
        <v>226.30799984472768</v>
      </c>
      <c r="L57" s="6">
        <f>+AVERAGE($K$3:K57)</f>
        <v>3040.9084924856247</v>
      </c>
      <c r="M57" s="6">
        <f>+SUM($G$3:G57)/J57</f>
        <v>-0.35415778553325</v>
      </c>
    </row>
    <row r="58" spans="1:13" x14ac:dyDescent="0.25">
      <c r="A58" s="2">
        <v>45313</v>
      </c>
      <c r="B58" s="5">
        <v>56</v>
      </c>
      <c r="C58">
        <v>16949.109375</v>
      </c>
      <c r="D58" s="6">
        <f t="shared" si="1"/>
        <v>16936.818885263627</v>
      </c>
      <c r="E58" s="6">
        <f t="shared" si="6"/>
        <v>54.451852306513082</v>
      </c>
      <c r="F58" s="6">
        <f t="shared" si="2"/>
        <v>16785.889059775895</v>
      </c>
      <c r="G58" s="6">
        <f t="shared" si="3"/>
        <v>-163.22031522410543</v>
      </c>
      <c r="H58" s="6">
        <f t="shared" si="4"/>
        <v>163.22031522410543</v>
      </c>
      <c r="I58" s="7">
        <f>+SUMSQ($G$3:G58)/B58</f>
        <v>95156.52101788974</v>
      </c>
      <c r="J58" s="6">
        <f>+SUM($H$3:H58)/B58</f>
        <v>239.94568101525948</v>
      </c>
      <c r="K58" s="6">
        <f t="shared" si="5"/>
        <v>291.46484861447396</v>
      </c>
      <c r="L58" s="6">
        <f>+AVERAGE($K$3:K58)</f>
        <v>2991.8112845593541</v>
      </c>
      <c r="M58" s="6">
        <f>+SUM($G$3:G58)/J58</f>
        <v>-1.0364554080519361</v>
      </c>
    </row>
    <row r="59" spans="1:13" x14ac:dyDescent="0.25">
      <c r="A59" s="2">
        <v>45320</v>
      </c>
      <c r="B59" s="5">
        <v>57</v>
      </c>
      <c r="C59">
        <v>17101.970702999999</v>
      </c>
      <c r="D59" s="6">
        <f t="shared" si="1"/>
        <v>17093.63499560313</v>
      </c>
      <c r="E59" s="6">
        <f t="shared" si="6"/>
        <v>59.529119504949392</v>
      </c>
      <c r="F59" s="6">
        <f t="shared" si="2"/>
        <v>16991.270737570139</v>
      </c>
      <c r="G59" s="6">
        <f t="shared" si="3"/>
        <v>-110.69996542985973</v>
      </c>
      <c r="H59" s="6">
        <f t="shared" si="4"/>
        <v>110.69996542985973</v>
      </c>
      <c r="I59" s="7">
        <f>+SUMSQ($G$3:G59)/B59</f>
        <v>93702.099286806988</v>
      </c>
      <c r="J59" s="6">
        <f>+SUM($H$3:H59)/B59</f>
        <v>237.67821232077878</v>
      </c>
      <c r="K59" s="6">
        <f t="shared" si="5"/>
        <v>194.21046566642056</v>
      </c>
      <c r="L59" s="6">
        <f>+AVERAGE($K$3:K59)</f>
        <v>2942.730568438426</v>
      </c>
      <c r="M59" s="6">
        <f>+SUM($G$3:G59)/J59</f>
        <v>-1.5120989031665257</v>
      </c>
    </row>
    <row r="60" spans="1:13" x14ac:dyDescent="0.25">
      <c r="A60" s="2">
        <v>45327</v>
      </c>
      <c r="B60" s="5">
        <v>58</v>
      </c>
      <c r="C60">
        <v>17275.869140999999</v>
      </c>
      <c r="D60" s="6">
        <f t="shared" si="1"/>
        <v>17266.629452550336</v>
      </c>
      <c r="E60" s="6">
        <f t="shared" si="6"/>
        <v>65.157000242085331</v>
      </c>
      <c r="F60" s="6">
        <f t="shared" si="2"/>
        <v>17153.16411510808</v>
      </c>
      <c r="G60" s="6">
        <f t="shared" si="3"/>
        <v>-122.70502589191892</v>
      </c>
      <c r="H60" s="6">
        <f t="shared" si="4"/>
        <v>122.70502589191892</v>
      </c>
      <c r="I60" s="7">
        <f>+SUMSQ($G$3:G60)/B60</f>
        <v>92346.141081502326</v>
      </c>
      <c r="J60" s="6">
        <f>+SUM($H$3:H60)/B60</f>
        <v>235.69591600303983</v>
      </c>
      <c r="K60" s="6">
        <f t="shared" si="5"/>
        <v>211.56038946882575</v>
      </c>
      <c r="L60" s="6">
        <f>+AVERAGE($K$3:K60)</f>
        <v>2895.6414274217086</v>
      </c>
      <c r="M60" s="6">
        <f>+SUM($G$3:G60)/J60</f>
        <v>-2.0454236043807028</v>
      </c>
    </row>
    <row r="61" spans="1:13" x14ac:dyDescent="0.25">
      <c r="A61" s="2">
        <v>45334</v>
      </c>
      <c r="B61" s="5">
        <v>59</v>
      </c>
      <c r="C61">
        <v>17409.300781000002</v>
      </c>
      <c r="D61" s="6">
        <f t="shared" si="1"/>
        <v>17403.463952085971</v>
      </c>
      <c r="E61" s="6">
        <f t="shared" si="6"/>
        <v>68.712204207045374</v>
      </c>
      <c r="F61" s="6">
        <f t="shared" si="2"/>
        <v>17331.786452792421</v>
      </c>
      <c r="G61" s="6">
        <f t="shared" si="3"/>
        <v>-77.514328207580547</v>
      </c>
      <c r="H61" s="6">
        <f t="shared" si="4"/>
        <v>77.514328207580547</v>
      </c>
      <c r="I61" s="7">
        <f>+SUMSQ($G$3:G61)/B61</f>
        <v>90882.790742450976</v>
      </c>
      <c r="J61" s="6">
        <f>+SUM($H$3:H61)/B61</f>
        <v>233.01487214209985</v>
      </c>
      <c r="K61" s="6">
        <f t="shared" si="5"/>
        <v>131.38021730098396</v>
      </c>
      <c r="L61" s="6">
        <f>+AVERAGE($K$3:K61)</f>
        <v>2848.789542504408</v>
      </c>
      <c r="M61" s="6">
        <f>+SUM($G$3:G61)/J61</f>
        <v>-2.4016163136362403</v>
      </c>
    </row>
    <row r="62" spans="1:13" x14ac:dyDescent="0.25">
      <c r="A62" s="2">
        <v>45341</v>
      </c>
      <c r="B62" s="5">
        <v>60</v>
      </c>
      <c r="C62">
        <v>17616.019531000002</v>
      </c>
      <c r="D62" s="6">
        <f t="shared" si="1"/>
        <v>17605.188124884564</v>
      </c>
      <c r="E62" s="6">
        <f t="shared" si="6"/>
        <v>75.309597849186133</v>
      </c>
      <c r="F62" s="6">
        <f t="shared" si="2"/>
        <v>17472.176156293015</v>
      </c>
      <c r="G62" s="6">
        <f t="shared" si="3"/>
        <v>-143.84337470698665</v>
      </c>
      <c r="H62" s="6">
        <f t="shared" si="4"/>
        <v>143.84337470698665</v>
      </c>
      <c r="I62" s="7">
        <f>+SUMSQ($G$3:G62)/B62</f>
        <v>89712.926170861712</v>
      </c>
      <c r="J62" s="6">
        <f>+SUM($H$3:H62)/B62</f>
        <v>231.52868051818129</v>
      </c>
      <c r="K62" s="6">
        <f t="shared" si="5"/>
        <v>239.73895784497773</v>
      </c>
      <c r="L62" s="6">
        <f>+AVERAGE($K$3:K62)</f>
        <v>2805.3053660934174</v>
      </c>
      <c r="M62" s="6">
        <f>+SUM($G$3:G62)/J62</f>
        <v>-3.0383090828700849</v>
      </c>
    </row>
    <row r="63" spans="1:13" x14ac:dyDescent="0.25">
      <c r="A63" s="2">
        <v>45348</v>
      </c>
      <c r="B63" s="5">
        <v>61</v>
      </c>
      <c r="C63">
        <v>17728.269531000002</v>
      </c>
      <c r="D63" s="6">
        <f t="shared" si="1"/>
        <v>17724.672313837553</v>
      </c>
      <c r="E63" s="6">
        <f t="shared" si="6"/>
        <v>77.500657567934752</v>
      </c>
      <c r="F63" s="6">
        <f t="shared" si="2"/>
        <v>17680.497722733751</v>
      </c>
      <c r="G63" s="6">
        <f t="shared" si="3"/>
        <v>-47.771808266250446</v>
      </c>
      <c r="H63" s="6">
        <f t="shared" si="4"/>
        <v>47.771808266250446</v>
      </c>
      <c r="I63" s="7">
        <f>+SUMSQ($G$3:G63)/B63</f>
        <v>88279.634687159501</v>
      </c>
      <c r="J63" s="6">
        <f>+SUM($H$3:H63)/B63</f>
        <v>228.51627277634637</v>
      </c>
      <c r="K63" s="6">
        <f t="shared" si="5"/>
        <v>78.314439780738425</v>
      </c>
      <c r="L63" s="6">
        <f>+AVERAGE($K$3:K63)</f>
        <v>2760.6005968096033</v>
      </c>
      <c r="M63" s="6">
        <f>+SUM($G$3:G63)/J63</f>
        <v>-3.2874135924876069</v>
      </c>
    </row>
    <row r="64" spans="1:13" x14ac:dyDescent="0.25">
      <c r="A64" s="2">
        <v>45355</v>
      </c>
      <c r="B64" s="5">
        <v>62</v>
      </c>
      <c r="C64">
        <v>17889.619140999999</v>
      </c>
      <c r="D64" s="6">
        <f t="shared" si="1"/>
        <v>17883.034444429533</v>
      </c>
      <c r="E64" s="6">
        <f t="shared" si="6"/>
        <v>81.511386629927429</v>
      </c>
      <c r="F64" s="6">
        <f t="shared" si="2"/>
        <v>17802.172971405489</v>
      </c>
      <c r="G64" s="6">
        <f t="shared" si="3"/>
        <v>-87.446169594510138</v>
      </c>
      <c r="H64" s="6">
        <f t="shared" si="4"/>
        <v>87.446169594510138</v>
      </c>
      <c r="I64" s="7">
        <f>+SUMSQ($G$3:G64)/B64</f>
        <v>86979.105620862596</v>
      </c>
      <c r="J64" s="6">
        <f>+SUM($H$3:H64)/B64</f>
        <v>226.24094853147804</v>
      </c>
      <c r="K64" s="6">
        <f t="shared" si="5"/>
        <v>141.04220902340344</v>
      </c>
      <c r="L64" s="6">
        <f>+AVERAGE($K$3:K64)</f>
        <v>2718.3496550711161</v>
      </c>
      <c r="M64" s="6">
        <f>+SUM($G$3:G64)/J64</f>
        <v>-3.7069932577098794</v>
      </c>
    </row>
    <row r="65" spans="1:13" x14ac:dyDescent="0.25">
      <c r="A65" s="2">
        <v>45362</v>
      </c>
      <c r="B65" s="5">
        <v>63</v>
      </c>
      <c r="C65">
        <v>17848.080077999999</v>
      </c>
      <c r="D65" s="6">
        <f t="shared" si="1"/>
        <v>17856.849949205374</v>
      </c>
      <c r="E65" s="6">
        <f t="shared" si="6"/>
        <v>76.169670889964735</v>
      </c>
      <c r="F65" s="6">
        <f t="shared" si="2"/>
        <v>17964.545831059462</v>
      </c>
      <c r="G65" s="6">
        <f t="shared" si="3"/>
        <v>116.46575305946317</v>
      </c>
      <c r="H65" s="6">
        <f t="shared" si="4"/>
        <v>116.46575305946317</v>
      </c>
      <c r="I65" s="7">
        <f>+SUMSQ($G$3:G65)/B65</f>
        <v>85813.79079570141</v>
      </c>
      <c r="J65" s="6">
        <f>+SUM($H$3:H65)/B65</f>
        <v>224.49848511128732</v>
      </c>
      <c r="K65" s="6">
        <f t="shared" si="5"/>
        <v>184.86627469756058</v>
      </c>
      <c r="L65" s="6">
        <f>+AVERAGE($K$3:K65)</f>
        <v>2678.1356331604247</v>
      </c>
      <c r="M65" s="6">
        <f>+SUM($G$3:G65)/J65</f>
        <v>-3.2169834794502257</v>
      </c>
    </row>
    <row r="66" spans="1:13" x14ac:dyDescent="0.25">
      <c r="A66" s="2">
        <v>45369</v>
      </c>
      <c r="B66" s="5">
        <v>64</v>
      </c>
      <c r="C66">
        <v>18112.039063</v>
      </c>
      <c r="D66" s="6">
        <f t="shared" si="1"/>
        <v>18098.558898949279</v>
      </c>
      <c r="E66" s="6">
        <f t="shared" si="6"/>
        <v>84.380419121120156</v>
      </c>
      <c r="F66" s="6">
        <f t="shared" si="2"/>
        <v>17933.01962009534</v>
      </c>
      <c r="G66" s="6">
        <f t="shared" si="3"/>
        <v>-179.01944290466054</v>
      </c>
      <c r="H66" s="6">
        <f t="shared" si="4"/>
        <v>179.01944290466054</v>
      </c>
      <c r="I66" s="7">
        <f>+SUMSQ($G$3:G66)/B66</f>
        <v>84973.699704173181</v>
      </c>
      <c r="J66" s="6">
        <f>+SUM($H$3:H66)/B66</f>
        <v>223.78787507680877</v>
      </c>
      <c r="K66" s="6">
        <f t="shared" si="5"/>
        <v>279.71787953853209</v>
      </c>
      <c r="L66" s="6">
        <f>+AVERAGE($K$3:K66)</f>
        <v>2640.6603557600829</v>
      </c>
      <c r="M66" s="6">
        <f>+SUM($G$3:G66)/J66</f>
        <v>-4.0271500873760644</v>
      </c>
    </row>
    <row r="67" spans="1:13" x14ac:dyDescent="0.25">
      <c r="A67" s="2">
        <v>45376</v>
      </c>
      <c r="B67" s="5">
        <v>65</v>
      </c>
      <c r="C67">
        <v>18312.669922000001</v>
      </c>
      <c r="D67" s="6">
        <f t="shared" si="1"/>
        <v>18302.901207524101</v>
      </c>
      <c r="E67" s="6">
        <f t="shared" ref="E67:E90" si="7">+($C$100*(D67-D66)+((1-$C$100)*E66))</f>
        <v>90.330528838023767</v>
      </c>
      <c r="F67" s="6">
        <f t="shared" si="2"/>
        <v>18182.939318070399</v>
      </c>
      <c r="G67" s="6">
        <f t="shared" si="3"/>
        <v>-129.73060392960178</v>
      </c>
      <c r="H67" s="6">
        <f t="shared" si="4"/>
        <v>129.73060392960178</v>
      </c>
      <c r="I67" s="7">
        <f>+SUMSQ($G$3:G67)/B67</f>
        <v>83925.335548661897</v>
      </c>
      <c r="J67" s="6">
        <f>+SUM($H$3:H67)/B67</f>
        <v>222.34084013608251</v>
      </c>
      <c r="K67" s="6">
        <f t="shared" si="5"/>
        <v>199.58554450707965</v>
      </c>
      <c r="L67" s="6">
        <f>+AVERAGE($K$3:K67)</f>
        <v>2603.1053586638827</v>
      </c>
      <c r="M67" s="6">
        <f>+SUM($G$3:G67)/J67</f>
        <v>-4.6368357876487458</v>
      </c>
    </row>
    <row r="68" spans="1:13" x14ac:dyDescent="0.25">
      <c r="A68" s="2">
        <v>45383</v>
      </c>
      <c r="B68" s="5">
        <v>66</v>
      </c>
      <c r="C68">
        <v>18122.259765999999</v>
      </c>
      <c r="D68" s="6">
        <f t="shared" ref="D68:D90" si="8">+($C$99*C68)+((1-$C$99)*(D67+E67))</f>
        <v>18142.663955368269</v>
      </c>
      <c r="E68" s="6">
        <f t="shared" si="7"/>
        <v>77.902366900728538</v>
      </c>
      <c r="F68" s="6">
        <f t="shared" ref="F68:F89" si="9">+D67+E67</f>
        <v>18393.231736362126</v>
      </c>
      <c r="G68" s="6">
        <f t="shared" ref="G68:G90" si="10">+F68-C68</f>
        <v>270.97197036212674</v>
      </c>
      <c r="H68" s="6">
        <f t="shared" ref="H68:H90" si="11">ABS(G68)</f>
        <v>270.97197036212674</v>
      </c>
      <c r="I68" s="7">
        <f>+SUMSQ($G$3:G68)/B68</f>
        <v>83766.251808862973</v>
      </c>
      <c r="J68" s="6">
        <f>+SUM($H$3:H68)/B68</f>
        <v>223.07767544253772</v>
      </c>
      <c r="K68" s="6">
        <f t="shared" ref="K68:K90" si="12">+(H68/B68)*100</f>
        <v>410.56359145776781</v>
      </c>
      <c r="L68" s="6">
        <f>+AVERAGE($K$3:K68)</f>
        <v>2569.8850288577296</v>
      </c>
      <c r="M68" s="6">
        <f>+SUM($G$3:G68)/J68</f>
        <v>-3.4068222771691605</v>
      </c>
    </row>
    <row r="69" spans="1:13" x14ac:dyDescent="0.25">
      <c r="A69" s="2">
        <v>45390</v>
      </c>
      <c r="B69" s="5">
        <v>67</v>
      </c>
      <c r="C69">
        <v>17639.039063</v>
      </c>
      <c r="D69" s="6">
        <f t="shared" si="8"/>
        <v>17682.828065622954</v>
      </c>
      <c r="E69" s="6">
        <f t="shared" si="7"/>
        <v>51.230549371084813</v>
      </c>
      <c r="F69" s="6">
        <f t="shared" si="9"/>
        <v>18220.566322268998</v>
      </c>
      <c r="G69" s="6">
        <f t="shared" si="10"/>
        <v>581.52725926899802</v>
      </c>
      <c r="H69" s="6">
        <f t="shared" si="11"/>
        <v>581.52725926899802</v>
      </c>
      <c r="I69" s="7">
        <f>+SUMSQ($G$3:G69)/B69</f>
        <v>87563.381681460727</v>
      </c>
      <c r="J69" s="6">
        <f>+SUM($H$3:H69)/B69</f>
        <v>228.42766923099236</v>
      </c>
      <c r="K69" s="6">
        <f t="shared" si="12"/>
        <v>867.9511332373105</v>
      </c>
      <c r="L69" s="6">
        <f>+AVERAGE($K$3:K69)</f>
        <v>2544.4830304156335</v>
      </c>
      <c r="M69" s="6">
        <f>+SUM($G$3:G69)/J69</f>
        <v>-0.78124832936630328</v>
      </c>
    </row>
    <row r="70" spans="1:13" x14ac:dyDescent="0.25">
      <c r="A70" s="2">
        <v>45397</v>
      </c>
      <c r="B70" s="5">
        <v>68</v>
      </c>
      <c r="C70">
        <v>17458.769531000002</v>
      </c>
      <c r="D70" s="6">
        <f t="shared" si="8"/>
        <v>17479.498799024754</v>
      </c>
      <c r="E70" s="6">
        <f t="shared" si="7"/>
        <v>38.604382499008253</v>
      </c>
      <c r="F70" s="6">
        <f t="shared" si="9"/>
        <v>17734.058614994039</v>
      </c>
      <c r="G70" s="6">
        <f t="shared" si="10"/>
        <v>275.28908399403736</v>
      </c>
      <c r="H70" s="6">
        <f t="shared" si="11"/>
        <v>275.28908399403736</v>
      </c>
      <c r="I70" s="7">
        <f>+SUMSQ($G$3:G70)/B70</f>
        <v>87390.156653296261</v>
      </c>
      <c r="J70" s="6">
        <f>+SUM($H$3:H70)/B70</f>
        <v>229.11680768339008</v>
      </c>
      <c r="K70" s="6">
        <f t="shared" si="12"/>
        <v>404.83688822652556</v>
      </c>
      <c r="L70" s="6">
        <f>+AVERAGE($K$3:K70)</f>
        <v>2513.0176459716763</v>
      </c>
      <c r="M70" s="6">
        <f>+SUM($G$3:G70)/J70</f>
        <v>0.42262438101046312</v>
      </c>
    </row>
    <row r="71" spans="1:13" x14ac:dyDescent="0.25">
      <c r="A71" s="2">
        <v>45404</v>
      </c>
      <c r="B71" s="5">
        <v>69</v>
      </c>
      <c r="C71">
        <v>17763.269531000002</v>
      </c>
      <c r="D71" s="6">
        <f t="shared" si="8"/>
        <v>17744.80850488444</v>
      </c>
      <c r="E71" s="6">
        <f t="shared" si="7"/>
        <v>49.848966537697912</v>
      </c>
      <c r="F71" s="6">
        <f t="shared" si="9"/>
        <v>17518.103181523762</v>
      </c>
      <c r="G71" s="6">
        <f t="shared" si="10"/>
        <v>-245.1663494762397</v>
      </c>
      <c r="H71" s="6">
        <f t="shared" si="11"/>
        <v>245.1663494762397</v>
      </c>
      <c r="I71" s="7">
        <f>+SUMSQ($G$3:G71)/B71</f>
        <v>86994.741903473201</v>
      </c>
      <c r="J71" s="6">
        <f>+SUM($H$3:H71)/B71</f>
        <v>229.34940973835893</v>
      </c>
      <c r="K71" s="6">
        <f t="shared" si="12"/>
        <v>355.31354996556479</v>
      </c>
      <c r="L71" s="6">
        <f>+AVERAGE($K$3:K71)</f>
        <v>2481.7465721165149</v>
      </c>
      <c r="M71" s="6">
        <f>+SUM($G$3:G71)/J71</f>
        <v>-0.6467686165801555</v>
      </c>
    </row>
    <row r="72" spans="1:13" x14ac:dyDescent="0.25">
      <c r="A72" s="2">
        <v>45411</v>
      </c>
      <c r="B72" s="5">
        <v>70</v>
      </c>
      <c r="C72">
        <v>17797.890625</v>
      </c>
      <c r="D72" s="6">
        <f t="shared" si="8"/>
        <v>17797.647168535586</v>
      </c>
      <c r="E72" s="6">
        <f t="shared" si="7"/>
        <v>49.99725551452493</v>
      </c>
      <c r="F72" s="6">
        <f t="shared" si="9"/>
        <v>17794.657471422139</v>
      </c>
      <c r="G72" s="6">
        <f t="shared" si="10"/>
        <v>-3.2331535778612306</v>
      </c>
      <c r="H72" s="6">
        <f t="shared" si="11"/>
        <v>3.2331535778612306</v>
      </c>
      <c r="I72" s="7">
        <f>+SUMSQ($G$3:G72)/B72</f>
        <v>85752.109208881564</v>
      </c>
      <c r="J72" s="6">
        <f>+SUM($H$3:H72)/B72</f>
        <v>226.11917750749467</v>
      </c>
      <c r="K72" s="6">
        <f t="shared" si="12"/>
        <v>4.6187908255160437</v>
      </c>
      <c r="L72" s="6">
        <f>+AVERAGE($K$3:K72)</f>
        <v>2446.3590323837866</v>
      </c>
      <c r="M72" s="6">
        <f>+SUM($G$3:G72)/J72</f>
        <v>-0.67030649809784992</v>
      </c>
    </row>
    <row r="73" spans="1:13" x14ac:dyDescent="0.25">
      <c r="A73" s="2">
        <v>45418</v>
      </c>
      <c r="B73" s="5">
        <v>71</v>
      </c>
      <c r="C73">
        <v>18162.050781000002</v>
      </c>
      <c r="D73" s="6">
        <f t="shared" si="8"/>
        <v>18138.375982321675</v>
      </c>
      <c r="E73" s="6">
        <f t="shared" si="7"/>
        <v>64.417540804794498</v>
      </c>
      <c r="F73" s="6">
        <f t="shared" si="9"/>
        <v>17847.644424050111</v>
      </c>
      <c r="G73" s="6">
        <f t="shared" si="10"/>
        <v>-314.40635694989032</v>
      </c>
      <c r="H73" s="6">
        <f t="shared" si="11"/>
        <v>314.40635694989032</v>
      </c>
      <c r="I73" s="7">
        <f>+SUMSQ($G$3:G73)/B73</f>
        <v>85936.605660735368</v>
      </c>
      <c r="J73" s="6">
        <f>+SUM($H$3:H73)/B73</f>
        <v>227.36265890809179</v>
      </c>
      <c r="K73" s="6">
        <f t="shared" si="12"/>
        <v>442.8258548590004</v>
      </c>
      <c r="L73" s="6">
        <f>+AVERAGE($K$3:K73)</f>
        <v>2418.1402552355498</v>
      </c>
      <c r="M73" s="6">
        <f>+SUM($G$3:G73)/J73</f>
        <v>-2.0494812702118748</v>
      </c>
    </row>
    <row r="74" spans="1:13" x14ac:dyDescent="0.25">
      <c r="A74" s="2">
        <v>45425</v>
      </c>
      <c r="B74" s="5">
        <v>72</v>
      </c>
      <c r="C74">
        <v>18388.259765999999</v>
      </c>
      <c r="D74" s="6">
        <f t="shared" si="8"/>
        <v>18374.294157911623</v>
      </c>
      <c r="E74" s="6">
        <f t="shared" si="7"/>
        <v>72.923972290138124</v>
      </c>
      <c r="F74" s="6">
        <f t="shared" si="9"/>
        <v>18202.793523126471</v>
      </c>
      <c r="G74" s="6">
        <f t="shared" si="10"/>
        <v>-185.46624287352824</v>
      </c>
      <c r="H74" s="6">
        <f t="shared" si="11"/>
        <v>185.46624287352824</v>
      </c>
      <c r="I74" s="7">
        <f>+SUMSQ($G$3:G74)/B74</f>
        <v>85220.787904969911</v>
      </c>
      <c r="J74" s="6">
        <f>+SUM($H$3:H74)/B74</f>
        <v>226.78076424094508</v>
      </c>
      <c r="K74" s="6">
        <f t="shared" si="12"/>
        <v>257.59200399101144</v>
      </c>
      <c r="L74" s="6">
        <f>+AVERAGE($K$3:K74)</f>
        <v>2388.1326406349312</v>
      </c>
      <c r="M74" s="6">
        <f>+SUM($G$3:G74)/J74</f>
        <v>-2.8725617714168377</v>
      </c>
    </row>
    <row r="75" spans="1:13" x14ac:dyDescent="0.25">
      <c r="A75" s="2">
        <v>45432</v>
      </c>
      <c r="B75" s="5">
        <v>73</v>
      </c>
      <c r="C75">
        <v>18110.599609000001</v>
      </c>
      <c r="D75" s="6">
        <f t="shared" si="8"/>
        <v>18135.946983646492</v>
      </c>
      <c r="E75" s="6">
        <f t="shared" si="7"/>
        <v>57.484923420996779</v>
      </c>
      <c r="F75" s="6">
        <f t="shared" si="9"/>
        <v>18447.21813020176</v>
      </c>
      <c r="G75" s="6">
        <f t="shared" si="10"/>
        <v>336.61852120175899</v>
      </c>
      <c r="H75" s="6">
        <f t="shared" si="11"/>
        <v>336.61852120175899</v>
      </c>
      <c r="I75" s="7">
        <f>+SUMSQ($G$3:G75)/B75</f>
        <v>85605.5994242999</v>
      </c>
      <c r="J75" s="6">
        <f>+SUM($H$3:H75)/B75</f>
        <v>228.28539104862742</v>
      </c>
      <c r="K75" s="6">
        <f t="shared" si="12"/>
        <v>461.12126192021776</v>
      </c>
      <c r="L75" s="6">
        <f>+AVERAGE($K$3:K75)</f>
        <v>2361.7352244881545</v>
      </c>
      <c r="M75" s="6">
        <f>+SUM($G$3:G75)/J75</f>
        <v>-1.3790774398805636</v>
      </c>
    </row>
    <row r="76" spans="1:13" x14ac:dyDescent="0.25">
      <c r="A76" s="2">
        <v>45439</v>
      </c>
      <c r="B76" s="5">
        <v>74</v>
      </c>
      <c r="C76">
        <v>18083.689452999999</v>
      </c>
      <c r="D76" s="6">
        <f t="shared" si="8"/>
        <v>18091.953059791278</v>
      </c>
      <c r="E76" s="6">
        <f t="shared" si="7"/>
        <v>52.45157259609671</v>
      </c>
      <c r="F76" s="6">
        <f t="shared" si="9"/>
        <v>18193.43190706749</v>
      </c>
      <c r="G76" s="6">
        <f t="shared" si="10"/>
        <v>109.74245406749105</v>
      </c>
      <c r="H76" s="6">
        <f t="shared" si="11"/>
        <v>109.74245406749105</v>
      </c>
      <c r="I76" s="7">
        <f>+SUMSQ($G$3:G76)/B76</f>
        <v>84611.515732414162</v>
      </c>
      <c r="J76" s="6">
        <f>+SUM($H$3:H76)/B76</f>
        <v>226.68345946780127</v>
      </c>
      <c r="K76" s="6">
        <f t="shared" si="12"/>
        <v>148.30061360471765</v>
      </c>
      <c r="L76" s="6">
        <f>+AVERAGE($K$3:K76)</f>
        <v>2331.823945962703</v>
      </c>
      <c r="M76" s="6">
        <f>+SUM($G$3:G76)/J76</f>
        <v>-0.90470111521795271</v>
      </c>
    </row>
    <row r="77" spans="1:13" x14ac:dyDescent="0.25">
      <c r="A77" s="2">
        <v>45446</v>
      </c>
      <c r="B77" s="5">
        <v>75</v>
      </c>
      <c r="C77">
        <v>17985.630859000001</v>
      </c>
      <c r="D77" s="6">
        <f t="shared" si="8"/>
        <v>17997.58652413607</v>
      </c>
      <c r="E77" s="6">
        <f t="shared" si="7"/>
        <v>45.169394426831985</v>
      </c>
      <c r="F77" s="6">
        <f t="shared" si="9"/>
        <v>18144.404632387374</v>
      </c>
      <c r="G77" s="6">
        <f t="shared" si="10"/>
        <v>158.77377338737278</v>
      </c>
      <c r="H77" s="6">
        <f t="shared" si="11"/>
        <v>158.77377338737278</v>
      </c>
      <c r="I77" s="7">
        <f>+SUMSQ($G$3:G77)/B77</f>
        <v>83819.483670857517</v>
      </c>
      <c r="J77" s="6">
        <f>+SUM($H$3:H77)/B77</f>
        <v>225.77799698672888</v>
      </c>
      <c r="K77" s="6">
        <f t="shared" si="12"/>
        <v>211.69836451649707</v>
      </c>
      <c r="L77" s="6">
        <f>+AVERAGE($K$3:K77)</f>
        <v>2303.5556048767535</v>
      </c>
      <c r="M77" s="6">
        <f>+SUM($G$3:G77)/J77</f>
        <v>-0.20509972544991845</v>
      </c>
    </row>
    <row r="78" spans="1:13" x14ac:dyDescent="0.25">
      <c r="A78" s="2">
        <v>45453</v>
      </c>
      <c r="B78" s="5">
        <v>76</v>
      </c>
      <c r="C78">
        <v>17817.259765999999</v>
      </c>
      <c r="D78" s="6">
        <f t="shared" si="8"/>
        <v>17834.239626287985</v>
      </c>
      <c r="E78" s="6">
        <f t="shared" si="7"/>
        <v>34.826986329996096</v>
      </c>
      <c r="F78" s="6">
        <f t="shared" si="9"/>
        <v>18042.755918562903</v>
      </c>
      <c r="G78" s="6">
        <f t="shared" si="10"/>
        <v>225.49615256290417</v>
      </c>
      <c r="H78" s="6">
        <f t="shared" si="11"/>
        <v>225.49615256290417</v>
      </c>
      <c r="I78" s="7">
        <f>+SUMSQ($G$3:G78)/B78</f>
        <v>83385.655133355074</v>
      </c>
      <c r="J78" s="6">
        <f>+SUM($H$3:H78)/B78</f>
        <v>225.77428850746801</v>
      </c>
      <c r="K78" s="6">
        <f t="shared" si="12"/>
        <v>296.70546389855815</v>
      </c>
      <c r="L78" s="6">
        <f>+AVERAGE($K$3:K78)</f>
        <v>2277.1496819691456</v>
      </c>
      <c r="M78" s="6">
        <f>+SUM($G$3:G78)/J78</f>
        <v>0.7936649852951102</v>
      </c>
    </row>
    <row r="79" spans="1:13" x14ac:dyDescent="0.25">
      <c r="A79" s="2">
        <v>45460</v>
      </c>
      <c r="B79" s="5">
        <v>77</v>
      </c>
      <c r="C79">
        <v>17995.689452999999</v>
      </c>
      <c r="D79" s="6">
        <f t="shared" si="8"/>
        <v>17986.154753119234</v>
      </c>
      <c r="E79" s="6">
        <f t="shared" si="7"/>
        <v>40.634558098858236</v>
      </c>
      <c r="F79" s="6">
        <f t="shared" si="9"/>
        <v>17869.066612617982</v>
      </c>
      <c r="G79" s="6">
        <f t="shared" si="10"/>
        <v>-126.62284038201688</v>
      </c>
      <c r="H79" s="6">
        <f t="shared" si="11"/>
        <v>126.62284038201688</v>
      </c>
      <c r="I79" s="7">
        <f>+SUMSQ($G$3:G79)/B79</f>
        <v>82510.949790147992</v>
      </c>
      <c r="J79" s="6">
        <f>+SUM($H$3:H79)/B79</f>
        <v>224.48660736298166</v>
      </c>
      <c r="K79" s="6">
        <f t="shared" si="12"/>
        <v>164.44524724937258</v>
      </c>
      <c r="L79" s="6">
        <f>+AVERAGE($K$3:K79)</f>
        <v>2249.7119620377202</v>
      </c>
      <c r="M79" s="6">
        <f>+SUM($G$3:G79)/J79</f>
        <v>0.23416232978780804</v>
      </c>
    </row>
    <row r="80" spans="1:13" x14ac:dyDescent="0.25">
      <c r="A80" s="2">
        <v>45467</v>
      </c>
      <c r="B80" s="5">
        <v>78</v>
      </c>
      <c r="C80">
        <v>18026.5</v>
      </c>
      <c r="D80" s="6">
        <f t="shared" si="8"/>
        <v>18026.521785134722</v>
      </c>
      <c r="E80" s="6">
        <f t="shared" si="7"/>
        <v>40.621288805123115</v>
      </c>
      <c r="F80" s="6">
        <f t="shared" si="9"/>
        <v>18026.789311218094</v>
      </c>
      <c r="G80" s="6">
        <f t="shared" si="10"/>
        <v>0.28931121809364413</v>
      </c>
      <c r="H80" s="6">
        <f t="shared" si="11"/>
        <v>0.28931121809364413</v>
      </c>
      <c r="I80" s="7">
        <f>+SUMSQ($G$3:G80)/B80</f>
        <v>81453.118173620212</v>
      </c>
      <c r="J80" s="6">
        <f>+SUM($H$3:H80)/B80</f>
        <v>221.61228305343181</v>
      </c>
      <c r="K80" s="6">
        <f t="shared" si="12"/>
        <v>0.37091181806877449</v>
      </c>
      <c r="L80" s="6">
        <f>+AVERAGE($K$3:K80)</f>
        <v>2220.874256265673</v>
      </c>
      <c r="M80" s="6">
        <f>+SUM($G$3:G80)/J80</f>
        <v>0.23850491261635792</v>
      </c>
    </row>
    <row r="81" spans="1:13" x14ac:dyDescent="0.25">
      <c r="A81" s="2">
        <v>45474</v>
      </c>
      <c r="B81" s="5">
        <v>79</v>
      </c>
      <c r="C81">
        <v>18098.900390999999</v>
      </c>
      <c r="D81" s="6">
        <f t="shared" si="8"/>
        <v>18096.50906502537</v>
      </c>
      <c r="E81" s="6">
        <f t="shared" si="7"/>
        <v>42.07784196296511</v>
      </c>
      <c r="F81" s="6">
        <f t="shared" si="9"/>
        <v>18067.143073939846</v>
      </c>
      <c r="G81" s="6">
        <f t="shared" si="10"/>
        <v>-31.757317060153582</v>
      </c>
      <c r="H81" s="6">
        <f t="shared" si="11"/>
        <v>31.757317060153582</v>
      </c>
      <c r="I81" s="7">
        <f>+SUMSQ($G$3:G81)/B81</f>
        <v>80434.832211762478</v>
      </c>
      <c r="J81" s="6">
        <f>+SUM($H$3:H81)/B81</f>
        <v>219.20905563579538</v>
      </c>
      <c r="K81" s="6">
        <f t="shared" si="12"/>
        <v>40.199135519181752</v>
      </c>
      <c r="L81" s="6">
        <f>+AVERAGE($K$3:K81)</f>
        <v>2193.2707737245782</v>
      </c>
      <c r="M81" s="6">
        <f>+SUM($G$3:G81)/J81</f>
        <v>9.6247397640681853E-2</v>
      </c>
    </row>
    <row r="82" spans="1:13" x14ac:dyDescent="0.25">
      <c r="A82" s="2">
        <v>45481</v>
      </c>
      <c r="B82" s="5">
        <v>80</v>
      </c>
      <c r="C82">
        <v>18505.919922000001</v>
      </c>
      <c r="D82" s="6">
        <f t="shared" si="8"/>
        <v>18478.259745969623</v>
      </c>
      <c r="E82" s="6">
        <f t="shared" si="7"/>
        <v>58.925614776436987</v>
      </c>
      <c r="F82" s="6">
        <f t="shared" si="9"/>
        <v>18138.586906988334</v>
      </c>
      <c r="G82" s="6">
        <f t="shared" si="10"/>
        <v>-367.33301501166716</v>
      </c>
      <c r="H82" s="6">
        <f t="shared" si="11"/>
        <v>367.33301501166716</v>
      </c>
      <c r="I82" s="7">
        <f>+SUMSQ($G$3:G82)/B82</f>
        <v>81116.066108084968</v>
      </c>
      <c r="J82" s="6">
        <f>+SUM($H$3:H82)/B82</f>
        <v>221.06060512799377</v>
      </c>
      <c r="K82" s="6">
        <f t="shared" si="12"/>
        <v>459.16626876458395</v>
      </c>
      <c r="L82" s="6">
        <f>+AVERAGE($K$3:K82)</f>
        <v>2171.5944674125785</v>
      </c>
      <c r="M82" s="6">
        <f>+SUM($G$3:G82)/J82</f>
        <v>-1.5662434003877852</v>
      </c>
    </row>
    <row r="83" spans="1:13" x14ac:dyDescent="0.25">
      <c r="A83" s="2">
        <v>45488</v>
      </c>
      <c r="B83" s="5">
        <v>81</v>
      </c>
      <c r="C83">
        <v>18406.050781000002</v>
      </c>
      <c r="D83" s="6">
        <f t="shared" si="8"/>
        <v>18415.92521485488</v>
      </c>
      <c r="E83" s="6">
        <f t="shared" si="7"/>
        <v>52.911111540234501</v>
      </c>
      <c r="F83" s="6">
        <f t="shared" si="9"/>
        <v>18537.185360746058</v>
      </c>
      <c r="G83" s="6">
        <f t="shared" si="10"/>
        <v>131.13457974605626</v>
      </c>
      <c r="H83" s="6">
        <f t="shared" si="11"/>
        <v>131.13457974605626</v>
      </c>
      <c r="I83" s="7">
        <f>+SUMSQ($G$3:G83)/B83</f>
        <v>80326.932921629283</v>
      </c>
      <c r="J83" s="6">
        <f>+SUM($H$3:H83)/B83</f>
        <v>219.95040728377231</v>
      </c>
      <c r="K83" s="6">
        <f t="shared" si="12"/>
        <v>161.89454289636575</v>
      </c>
      <c r="L83" s="6">
        <f>+AVERAGE($K$3:K83)</f>
        <v>2146.7833572333661</v>
      </c>
      <c r="M83" s="6">
        <f>+SUM($G$3:G83)/J83</f>
        <v>-0.97794833288887473</v>
      </c>
    </row>
    <row r="84" spans="1:13" x14ac:dyDescent="0.25">
      <c r="A84" s="2">
        <v>45495</v>
      </c>
      <c r="B84" s="5">
        <v>82</v>
      </c>
      <c r="C84">
        <v>18564.480468999998</v>
      </c>
      <c r="D84" s="6">
        <f t="shared" si="8"/>
        <v>18557.278465061852</v>
      </c>
      <c r="E84" s="6">
        <f t="shared" si="7"/>
        <v>57.297841618104684</v>
      </c>
      <c r="F84" s="6">
        <f t="shared" si="9"/>
        <v>18468.836326395114</v>
      </c>
      <c r="G84" s="6">
        <f t="shared" si="10"/>
        <v>-95.644142604884109</v>
      </c>
      <c r="H84" s="6">
        <f t="shared" si="11"/>
        <v>95.644142604884109</v>
      </c>
      <c r="I84" s="7">
        <f>+SUMSQ($G$3:G84)/B84</f>
        <v>79458.894739836527</v>
      </c>
      <c r="J84" s="6">
        <f>+SUM($H$3:H84)/B84</f>
        <v>218.43447722671272</v>
      </c>
      <c r="K84" s="6">
        <f t="shared" si="12"/>
        <v>116.63919829863916</v>
      </c>
      <c r="L84" s="6">
        <f>+AVERAGE($K$3:K84)</f>
        <v>2122.0255016366013</v>
      </c>
      <c r="M84" s="6">
        <f>+SUM($G$3:G84)/J84</f>
        <v>-1.4225972047615789</v>
      </c>
    </row>
    <row r="85" spans="1:13" x14ac:dyDescent="0.25">
      <c r="A85" s="2">
        <v>45502</v>
      </c>
      <c r="B85" s="5">
        <v>83</v>
      </c>
      <c r="C85">
        <v>18162.259765999999</v>
      </c>
      <c r="D85" s="6">
        <f t="shared" si="8"/>
        <v>18196.319201513201</v>
      </c>
      <c r="E85" s="6">
        <f t="shared" si="7"/>
        <v>36.552289201833581</v>
      </c>
      <c r="F85" s="6">
        <f t="shared" si="9"/>
        <v>18614.576306679955</v>
      </c>
      <c r="G85" s="6">
        <f t="shared" si="10"/>
        <v>452.31654067995623</v>
      </c>
      <c r="H85" s="6">
        <f t="shared" si="11"/>
        <v>452.31654067995623</v>
      </c>
      <c r="I85" s="7">
        <f>+SUMSQ($G$3:G85)/B85</f>
        <v>80966.501465533482</v>
      </c>
      <c r="J85" s="6">
        <f>+SUM($H$3:H85)/B85</f>
        <v>221.25233341289635</v>
      </c>
      <c r="K85" s="6">
        <f t="shared" si="12"/>
        <v>544.95968756621232</v>
      </c>
      <c r="L85" s="6">
        <f>+AVERAGE($K$3:K85)</f>
        <v>2103.0247086959939</v>
      </c>
      <c r="M85" s="6">
        <f>+SUM($G$3:G85)/J85</f>
        <v>0.63986789097260666</v>
      </c>
    </row>
    <row r="86" spans="1:13" x14ac:dyDescent="0.25">
      <c r="A86" s="2">
        <v>45509</v>
      </c>
      <c r="B86" s="5">
        <v>84</v>
      </c>
      <c r="C86">
        <v>18267.150390999999</v>
      </c>
      <c r="D86" s="6">
        <f t="shared" si="8"/>
        <v>18264.569189808542</v>
      </c>
      <c r="E86" s="6">
        <f t="shared" si="7"/>
        <v>38.124495076871582</v>
      </c>
      <c r="F86" s="6">
        <f t="shared" si="9"/>
        <v>18232.871490715035</v>
      </c>
      <c r="G86" s="6">
        <f t="shared" si="10"/>
        <v>-34.278900284964038</v>
      </c>
      <c r="H86" s="6">
        <f t="shared" si="11"/>
        <v>34.278900284964038</v>
      </c>
      <c r="I86" s="7">
        <f>+SUMSQ($G$3:G86)/B86</f>
        <v>80016.603150524112</v>
      </c>
      <c r="J86" s="6">
        <f>+SUM($H$3:H86)/B86</f>
        <v>219.02645920899241</v>
      </c>
      <c r="K86" s="6">
        <f t="shared" si="12"/>
        <v>40.808214624957188</v>
      </c>
      <c r="L86" s="6">
        <f>+AVERAGE($K$3:K86)</f>
        <v>2078.4745123380058</v>
      </c>
      <c r="M86" s="6">
        <f>+SUM($G$3:G86)/J86</f>
        <v>0.48986485037561561</v>
      </c>
    </row>
    <row r="87" spans="1:13" x14ac:dyDescent="0.25">
      <c r="A87" s="2">
        <v>45516</v>
      </c>
      <c r="B87" s="5">
        <v>85</v>
      </c>
      <c r="C87">
        <v>18753.769531000002</v>
      </c>
      <c r="D87" s="6">
        <f t="shared" si="8"/>
        <v>18719.803519787572</v>
      </c>
      <c r="E87" s="6">
        <f t="shared" si="7"/>
        <v>58.813142888018639</v>
      </c>
      <c r="F87" s="6">
        <f t="shared" si="9"/>
        <v>18302.693684885413</v>
      </c>
      <c r="G87" s="6">
        <f t="shared" si="10"/>
        <v>-451.07584611458878</v>
      </c>
      <c r="H87" s="6">
        <f t="shared" si="11"/>
        <v>451.07584611458878</v>
      </c>
      <c r="I87" s="7">
        <f>+SUMSQ($G$3:G87)/B87</f>
        <v>81468.989218729621</v>
      </c>
      <c r="J87" s="6">
        <f>+SUM($H$3:H87)/B87</f>
        <v>221.75645199611708</v>
      </c>
      <c r="K87" s="6">
        <f t="shared" si="12"/>
        <v>530.67746601716328</v>
      </c>
      <c r="L87" s="6">
        <f>+AVERAGE($K$3:K87)</f>
        <v>2060.2651353224664</v>
      </c>
      <c r="M87" s="6">
        <f>+SUM($G$3:G87)/J87</f>
        <v>-1.5502704852614364</v>
      </c>
    </row>
    <row r="88" spans="1:13" x14ac:dyDescent="0.25">
      <c r="A88" s="2">
        <v>45523</v>
      </c>
      <c r="B88" s="5">
        <v>86</v>
      </c>
      <c r="C88">
        <v>19093.480468999998</v>
      </c>
      <c r="D88" s="6">
        <f t="shared" si="8"/>
        <v>19069.77122438377</v>
      </c>
      <c r="E88" s="6">
        <f t="shared" si="7"/>
        <v>73.254409148744344</v>
      </c>
      <c r="F88" s="6">
        <f t="shared" si="9"/>
        <v>18778.616662675591</v>
      </c>
      <c r="G88" s="6">
        <f t="shared" si="10"/>
        <v>-314.86380632440705</v>
      </c>
      <c r="H88" s="6">
        <f t="shared" si="11"/>
        <v>314.86380632440705</v>
      </c>
      <c r="I88" s="7">
        <f>+SUMSQ($G$3:G88)/B88</f>
        <v>81674.45697819897</v>
      </c>
      <c r="J88" s="6">
        <f>+SUM($H$3:H88)/B88</f>
        <v>222.83909565109718</v>
      </c>
      <c r="K88" s="6">
        <f t="shared" si="12"/>
        <v>366.12070502838031</v>
      </c>
      <c r="L88" s="6">
        <f>+AVERAGE($K$3:K88)</f>
        <v>2040.5657814818376</v>
      </c>
      <c r="M88" s="6">
        <f>+SUM($G$3:G88)/J88</f>
        <v>-2.9557034722557622</v>
      </c>
    </row>
    <row r="89" spans="1:13" x14ac:dyDescent="0.25">
      <c r="A89" s="2">
        <v>45530</v>
      </c>
      <c r="B89" s="5">
        <v>87</v>
      </c>
      <c r="C89">
        <v>19292.230468999998</v>
      </c>
      <c r="D89" s="6">
        <f t="shared" si="8"/>
        <v>19280.995344889296</v>
      </c>
      <c r="E89" s="6">
        <f t="shared" si="7"/>
        <v>80.097706832040686</v>
      </c>
      <c r="F89" s="6">
        <f t="shared" si="9"/>
        <v>19143.025633532514</v>
      </c>
      <c r="G89" s="6">
        <f t="shared" si="10"/>
        <v>-149.20483546748437</v>
      </c>
      <c r="H89" s="6">
        <f t="shared" si="11"/>
        <v>149.20483546748437</v>
      </c>
      <c r="I89" s="7">
        <f>+SUMSQ($G$3:G89)/B89</f>
        <v>80991.556127034361</v>
      </c>
      <c r="J89" s="6">
        <f>+SUM($H$3:H89)/B89</f>
        <v>221.99272484438899</v>
      </c>
      <c r="K89" s="6">
        <f t="shared" si="12"/>
        <v>171.49981088216595</v>
      </c>
      <c r="L89" s="6">
        <f>+AVERAGE($K$3:K89)</f>
        <v>2019.0822645783931</v>
      </c>
      <c r="M89" s="6">
        <f>+SUM($G$3:G89)/J89</f>
        <v>-3.6390882845554895</v>
      </c>
    </row>
    <row r="90" spans="1:13" x14ac:dyDescent="0.25">
      <c r="A90" s="2">
        <v>45537</v>
      </c>
      <c r="B90" s="5">
        <v>88</v>
      </c>
      <c r="C90">
        <v>19017.419922000001</v>
      </c>
      <c r="D90" s="6">
        <f t="shared" si="8"/>
        <v>19043.298508668016</v>
      </c>
      <c r="E90" s="6">
        <f t="shared" si="7"/>
        <v>64.335097496596021</v>
      </c>
      <c r="F90" s="6">
        <f>+D89+E89</f>
        <v>19361.093051721335</v>
      </c>
      <c r="G90" s="6">
        <f t="shared" si="10"/>
        <v>343.67312972133368</v>
      </c>
      <c r="H90" s="6">
        <f t="shared" si="11"/>
        <v>343.67312972133368</v>
      </c>
      <c r="I90" s="7">
        <f>+SUMSQ($G$3:G90)/B90</f>
        <v>81413.370490277797</v>
      </c>
      <c r="J90" s="6">
        <f>+SUM($H$3:H90)/B90</f>
        <v>223.37545671799063</v>
      </c>
      <c r="K90" s="6">
        <f t="shared" si="12"/>
        <v>390.53764741060644</v>
      </c>
      <c r="L90" s="6">
        <f>+AVERAGE($K$3:K90)</f>
        <v>2000.5760757469411</v>
      </c>
      <c r="M90" s="6">
        <f>+SUM($G$3:G90)/J90</f>
        <v>-2.0780169913763302</v>
      </c>
    </row>
    <row r="91" spans="1:13" x14ac:dyDescent="0.25">
      <c r="A91" s="2"/>
      <c r="F91" s="7">
        <f>+$D$90+($E$90*B3)</f>
        <v>19107.633606164611</v>
      </c>
      <c r="G91" s="6"/>
      <c r="H91" s="6"/>
      <c r="J91" s="6"/>
      <c r="K91" s="6"/>
      <c r="L91" s="6"/>
      <c r="M91" s="6"/>
    </row>
    <row r="92" spans="1:13" x14ac:dyDescent="0.25">
      <c r="A92" s="2"/>
      <c r="F92" s="7">
        <f>+$D$90+($E$90*B4)</f>
        <v>19171.968703661209</v>
      </c>
      <c r="G92" s="6"/>
      <c r="H92" s="6"/>
      <c r="J92" s="6"/>
      <c r="K92" s="6"/>
      <c r="L92" s="6"/>
      <c r="M92" s="6"/>
    </row>
    <row r="93" spans="1:13" x14ac:dyDescent="0.25">
      <c r="A93" s="2"/>
      <c r="F93" s="7">
        <f>+$D$90+($E$90*B5)</f>
        <v>19236.303801157803</v>
      </c>
      <c r="G93" s="6"/>
      <c r="H93" s="6"/>
      <c r="J93" s="6"/>
      <c r="K93" s="6"/>
      <c r="L93" s="6"/>
      <c r="M93" s="6"/>
    </row>
    <row r="94" spans="1:13" x14ac:dyDescent="0.25">
      <c r="A94" s="2"/>
      <c r="F94" s="7">
        <f t="shared" ref="F94:F95" si="13">+$D$90+($E$90*B6)</f>
        <v>19300.638898654401</v>
      </c>
      <c r="G94" s="6"/>
      <c r="H94" s="6"/>
      <c r="J94" s="6"/>
      <c r="K94" s="6"/>
      <c r="L94" s="6"/>
      <c r="M94" s="6"/>
    </row>
    <row r="95" spans="1:13" x14ac:dyDescent="0.25">
      <c r="A95" s="2"/>
      <c r="F95" s="7">
        <f t="shared" si="13"/>
        <v>19364.973996150995</v>
      </c>
      <c r="G95" s="6"/>
      <c r="H95" s="6"/>
      <c r="J95" s="6"/>
      <c r="K95" s="6"/>
      <c r="L95" s="6"/>
      <c r="M95" s="6"/>
    </row>
    <row r="96" spans="1:13" x14ac:dyDescent="0.25">
      <c r="A96" s="2"/>
      <c r="F96" s="7">
        <f>+$D$90+($E$90*B8)</f>
        <v>19429.309093647593</v>
      </c>
      <c r="G96" s="6"/>
      <c r="H96" s="6"/>
      <c r="J96" s="6"/>
      <c r="K96" s="6"/>
      <c r="L96" s="6"/>
      <c r="M96" s="6"/>
    </row>
    <row r="97" spans="1:3" x14ac:dyDescent="0.25">
      <c r="A97" s="2"/>
    </row>
    <row r="99" spans="1:3" x14ac:dyDescent="0.25">
      <c r="B99" t="s">
        <v>41</v>
      </c>
      <c r="C99">
        <v>0.92469999999999997</v>
      </c>
    </row>
    <row r="100" spans="1:3" x14ac:dyDescent="0.25">
      <c r="B100" t="s">
        <v>68</v>
      </c>
      <c r="C100">
        <v>4.9599999999999998E-2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8589-D100-4792-9F33-49FBD2D6AC1D}">
  <dimension ref="A1:F5"/>
  <sheetViews>
    <sheetView workbookViewId="0">
      <selection activeCell="F5" sqref="F5"/>
    </sheetView>
  </sheetViews>
  <sheetFormatPr defaultRowHeight="15" x14ac:dyDescent="0.25"/>
  <cols>
    <col min="1" max="1" width="15.85546875" customWidth="1"/>
    <col min="2" max="2" width="14" customWidth="1"/>
    <col min="3" max="3" width="17.42578125" customWidth="1"/>
    <col min="4" max="4" width="23.28515625" customWidth="1"/>
    <col min="5" max="5" width="16.7109375" customWidth="1"/>
    <col min="6" max="6" width="13.7109375" customWidth="1"/>
  </cols>
  <sheetData>
    <row r="1" spans="1:6" x14ac:dyDescent="0.25">
      <c r="A1" s="19" t="s">
        <v>69</v>
      </c>
      <c r="B1" s="19"/>
      <c r="C1" s="19"/>
      <c r="D1" s="19"/>
      <c r="E1" s="19"/>
      <c r="F1" s="14"/>
    </row>
    <row r="2" spans="1:6" x14ac:dyDescent="0.25">
      <c r="A2" s="15" t="s">
        <v>70</v>
      </c>
      <c r="B2" s="16" t="s">
        <v>36</v>
      </c>
      <c r="C2" s="16" t="s">
        <v>38</v>
      </c>
      <c r="D2" s="16" t="s">
        <v>71</v>
      </c>
      <c r="E2" s="16" t="s">
        <v>72</v>
      </c>
      <c r="F2" s="16" t="s">
        <v>73</v>
      </c>
    </row>
    <row r="3" spans="1:6" x14ac:dyDescent="0.25">
      <c r="A3" s="15" t="s">
        <v>74</v>
      </c>
      <c r="B3" s="17">
        <f>NYA_PROM_MOVIL!I89</f>
        <v>313.34818235416657</v>
      </c>
      <c r="C3" s="17">
        <f>NYA_PROM_MOVIL!K89</f>
        <v>1.9009739864787416</v>
      </c>
      <c r="D3" s="17">
        <f>MIN(NYA_PROM_MOVIL!L6:L89)</f>
        <v>-2.2945256192011367</v>
      </c>
      <c r="E3" s="18">
        <f>MAX(NYA_PROM_MOVIL!L6:L89)</f>
        <v>3.0316312328088073</v>
      </c>
      <c r="F3" s="20">
        <f>1.25*B3</f>
        <v>391.6852279427082</v>
      </c>
    </row>
    <row r="4" spans="1:6" x14ac:dyDescent="0.25">
      <c r="A4" s="15" t="s">
        <v>75</v>
      </c>
      <c r="B4" s="17">
        <f>NYA_SUAVE_EXPO!I90</f>
        <v>228.28803332274157</v>
      </c>
      <c r="C4" s="17">
        <f>NYA_SUAVE_EXPO!K90</f>
        <v>1.3937497898366973</v>
      </c>
      <c r="D4" s="17">
        <f>MIN(NYA_SUAVE_EXPO!L3:L90)</f>
        <v>-12.263421428710858</v>
      </c>
      <c r="E4" s="17">
        <f>MAX(NYA_SUAVE_EXPO!L3:L90)</f>
        <v>8.1340795129219075</v>
      </c>
      <c r="F4" s="20">
        <f t="shared" ref="F4:F5" si="0">1.25*B4</f>
        <v>285.36004165342695</v>
      </c>
    </row>
    <row r="5" spans="1:6" x14ac:dyDescent="0.25">
      <c r="A5" s="15" t="s">
        <v>76</v>
      </c>
      <c r="B5" s="17">
        <f>NYA_HOLT!J90</f>
        <v>223.37545671799063</v>
      </c>
      <c r="C5" s="17">
        <f>NYA_HOLT!L90</f>
        <v>2000.5760757469411</v>
      </c>
      <c r="D5" s="17">
        <f>MIN(NYA_HOLT!M3:M90)</f>
        <v>-4.6368357876487458</v>
      </c>
      <c r="E5" s="17">
        <f>MAX(NYA_HOLT!M3:M90)</f>
        <v>6.9245803856872152</v>
      </c>
      <c r="F5" s="20">
        <f t="shared" si="0"/>
        <v>279.21932089748827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71B0-A44A-4776-9586-3A6B5E586D7C}">
  <dimension ref="A1:F8"/>
  <sheetViews>
    <sheetView tabSelected="1" workbookViewId="0">
      <selection activeCell="L22" sqref="L22"/>
    </sheetView>
  </sheetViews>
  <sheetFormatPr defaultRowHeight="15" x14ac:dyDescent="0.25"/>
  <cols>
    <col min="1" max="1" width="23.42578125" customWidth="1"/>
    <col min="2" max="2" width="14" customWidth="1"/>
    <col min="3" max="3" width="17.42578125" customWidth="1"/>
    <col min="4" max="4" width="23.28515625" customWidth="1"/>
    <col min="5" max="5" width="16.7109375" customWidth="1"/>
    <col min="6" max="6" width="13.7109375" customWidth="1"/>
  </cols>
  <sheetData>
    <row r="1" spans="1:6" x14ac:dyDescent="0.25">
      <c r="A1" s="19" t="s">
        <v>69</v>
      </c>
      <c r="B1" s="19"/>
      <c r="C1" s="19"/>
      <c r="D1" s="19"/>
      <c r="E1" s="19"/>
      <c r="F1" s="14"/>
    </row>
    <row r="2" spans="1:6" x14ac:dyDescent="0.25">
      <c r="A2" s="15" t="s">
        <v>70</v>
      </c>
      <c r="B2" s="16" t="s">
        <v>36</v>
      </c>
      <c r="C2" s="16" t="s">
        <v>38</v>
      </c>
      <c r="D2" s="16" t="s">
        <v>71</v>
      </c>
      <c r="E2" s="16" t="s">
        <v>72</v>
      </c>
      <c r="F2" s="16" t="s">
        <v>73</v>
      </c>
    </row>
    <row r="3" spans="1:6" x14ac:dyDescent="0.25">
      <c r="A3" s="15" t="s">
        <v>74</v>
      </c>
      <c r="B3" s="17">
        <f>NYA_PROM_MOVIL!I89</f>
        <v>313.34818235416657</v>
      </c>
      <c r="C3" s="17">
        <f>NYA_PROM_MOVIL!K89</f>
        <v>1.9009739864787416</v>
      </c>
      <c r="D3" s="17">
        <f>MIN(NYA_PROM_MOVIL!L6:L89)</f>
        <v>-2.2945256192011367</v>
      </c>
      <c r="E3" s="17">
        <f>MAX(NYA_PROM_MOVIL!L6:L89)</f>
        <v>3.0316312328088073</v>
      </c>
      <c r="F3" s="20">
        <f>1.25*B3</f>
        <v>391.6852279427082</v>
      </c>
    </row>
    <row r="4" spans="1:6" x14ac:dyDescent="0.25">
      <c r="A4" s="15" t="s">
        <v>75</v>
      </c>
      <c r="B4" s="17">
        <f>NYA_SUAVE_EXPO!I90</f>
        <v>228.28803332274157</v>
      </c>
      <c r="C4" s="17">
        <f>NYA_SUAVE_EXPO!K90</f>
        <v>1.3937497898366973</v>
      </c>
      <c r="D4" s="17">
        <f>MIN(NYA_SUAVE_EXPO!L3:L90)</f>
        <v>-12.263421428710858</v>
      </c>
      <c r="E4" s="17">
        <f>MAX(NYA_SUAVE_EXPO!L3:L90)</f>
        <v>8.1340795129219075</v>
      </c>
      <c r="F4" s="20">
        <f t="shared" ref="F4:F8" si="0">1.25*B4</f>
        <v>285.36004165342695</v>
      </c>
    </row>
    <row r="5" spans="1:6" x14ac:dyDescent="0.25">
      <c r="A5" s="15" t="s">
        <v>76</v>
      </c>
      <c r="B5" s="17">
        <f>NYA_HOLT!J90</f>
        <v>223.37545671799063</v>
      </c>
      <c r="C5" s="17">
        <f>NYA_HOLT!L90</f>
        <v>2000.5760757469411</v>
      </c>
      <c r="D5" s="17">
        <f>MIN(NYA_HOLT!M3:M90)</f>
        <v>-4.6368357876487458</v>
      </c>
      <c r="E5" s="17">
        <f>MAX(NYA_HOLT!M3:M90)</f>
        <v>6.9245803856872152</v>
      </c>
      <c r="F5" s="20">
        <f t="shared" si="0"/>
        <v>279.21932089748827</v>
      </c>
    </row>
    <row r="6" spans="1:6" x14ac:dyDescent="0.25">
      <c r="A6" s="15" t="s">
        <v>77</v>
      </c>
      <c r="B6" s="21">
        <v>135.99</v>
      </c>
      <c r="C6" s="21">
        <v>76.510000000000005</v>
      </c>
      <c r="D6" s="21" t="s">
        <v>80</v>
      </c>
      <c r="E6" s="21" t="s">
        <v>80</v>
      </c>
      <c r="F6" s="20">
        <f t="shared" si="0"/>
        <v>169.98750000000001</v>
      </c>
    </row>
    <row r="7" spans="1:6" x14ac:dyDescent="0.25">
      <c r="A7" s="15" t="s">
        <v>78</v>
      </c>
      <c r="B7" s="21">
        <v>24.71</v>
      </c>
      <c r="C7" s="22">
        <v>13.792</v>
      </c>
      <c r="D7" s="21" t="s">
        <v>80</v>
      </c>
      <c r="E7" s="21" t="s">
        <v>80</v>
      </c>
      <c r="F7" s="20">
        <f t="shared" si="0"/>
        <v>30.887500000000003</v>
      </c>
    </row>
    <row r="8" spans="1:6" x14ac:dyDescent="0.25">
      <c r="A8" s="15" t="s">
        <v>79</v>
      </c>
      <c r="B8" s="21">
        <v>28.01</v>
      </c>
      <c r="C8" s="21">
        <v>15.6</v>
      </c>
      <c r="D8" s="21" t="s">
        <v>80</v>
      </c>
      <c r="E8" s="21" t="s">
        <v>80</v>
      </c>
      <c r="F8" s="20">
        <f t="shared" si="0"/>
        <v>35.012500000000003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DATOS_ESTUDIO</vt:lpstr>
      <vt:lpstr>DESCRIPCION</vt:lpstr>
      <vt:lpstr>NYA_REGRESION_LINEAR</vt:lpstr>
      <vt:lpstr>NYA_PROM_MOVIL</vt:lpstr>
      <vt:lpstr>NYA_SUAVE_EXPO</vt:lpstr>
      <vt:lpstr>NYA_HOLT</vt:lpstr>
      <vt:lpstr>NYA_RESUME</vt:lpstr>
      <vt:lpstr>NYA_RESUME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Tudisco</cp:lastModifiedBy>
  <dcterms:created xsi:type="dcterms:W3CDTF">2024-09-04T12:33:37Z</dcterms:created>
  <dcterms:modified xsi:type="dcterms:W3CDTF">2024-09-06T23:15:48Z</dcterms:modified>
</cp:coreProperties>
</file>