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zekkaczmarek/Desktop/"/>
    </mc:Choice>
  </mc:AlternateContent>
  <xr:revisionPtr revIDLastSave="0" documentId="13_ncr:1_{061D0D68-B872-3743-83B2-E31C6CD12214}" xr6:coauthVersionLast="47" xr6:coauthVersionMax="47" xr10:uidLastSave="{00000000-0000-0000-0000-000000000000}"/>
  <bookViews>
    <workbookView xWindow="0" yWindow="500" windowWidth="28800" windowHeight="15880" xr2:uid="{876803D5-14B4-0A47-AA10-13A736A4DFA4}"/>
  </bookViews>
  <sheets>
    <sheet name="Sheet1" sheetId="5" r:id="rId1"/>
    <sheet name="Summary" sheetId="2" r:id="rId2"/>
    <sheet name="Income" sheetId="4" r:id="rId3"/>
    <sheet name="Expences" sheetId="1" r:id="rId4"/>
    <sheet name="Currency" sheetId="3" r:id="rId5"/>
  </sheets>
  <calcPr calcId="191029"/>
  <pivotCaches>
    <pivotCache cacheId="4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8" i="5"/>
  <c r="C39" i="5"/>
  <c r="B39" i="5"/>
  <c r="D39" i="5"/>
  <c r="E39" i="5"/>
  <c r="F39" i="5"/>
  <c r="G39" i="5"/>
  <c r="H39" i="5"/>
  <c r="I39" i="5"/>
  <c r="J39" i="5"/>
  <c r="K39" i="5"/>
  <c r="B12" i="1"/>
  <c r="F12" i="1"/>
  <c r="F11" i="1"/>
  <c r="B11" i="1"/>
  <c r="F7" i="1"/>
  <c r="B7" i="1"/>
  <c r="B11" i="2" s="1"/>
  <c r="F6" i="1"/>
  <c r="B6" i="1"/>
  <c r="B10" i="1"/>
  <c r="G11" i="2" s="1"/>
  <c r="F10" i="1"/>
  <c r="K11" i="2" s="1"/>
  <c r="B8" i="1"/>
  <c r="I7" i="2" s="1"/>
  <c r="F8" i="1"/>
  <c r="E46" i="2"/>
  <c r="F46" i="2"/>
  <c r="G46" i="2"/>
  <c r="H46" i="2"/>
  <c r="I46" i="2"/>
  <c r="J46" i="2"/>
  <c r="K46" i="2"/>
  <c r="E48" i="2"/>
  <c r="F48" i="2"/>
  <c r="G48" i="2"/>
  <c r="H48" i="2"/>
  <c r="I48" i="2"/>
  <c r="J48" i="2"/>
  <c r="K48" i="2"/>
  <c r="D46" i="2"/>
  <c r="D48" i="2"/>
  <c r="D29" i="2"/>
  <c r="E29" i="2"/>
  <c r="F29" i="2"/>
  <c r="G29" i="2"/>
  <c r="H29" i="2"/>
  <c r="I29" i="2"/>
  <c r="J29" i="2"/>
  <c r="K29" i="2"/>
  <c r="D38" i="2"/>
  <c r="E38" i="2"/>
  <c r="F38" i="2"/>
  <c r="G38" i="2"/>
  <c r="H38" i="2"/>
  <c r="I38" i="2"/>
  <c r="J38" i="2"/>
  <c r="K38" i="2"/>
  <c r="B19" i="2"/>
  <c r="C19" i="2"/>
  <c r="D19" i="2"/>
  <c r="E19" i="2"/>
  <c r="F19" i="2"/>
  <c r="G19" i="2"/>
  <c r="H19" i="2"/>
  <c r="I19" i="2"/>
  <c r="J19" i="2"/>
  <c r="K19" i="2"/>
  <c r="K18" i="2"/>
  <c r="J18" i="2"/>
  <c r="I18" i="2"/>
  <c r="H18" i="2"/>
  <c r="G18" i="2"/>
  <c r="F18" i="2"/>
  <c r="E18" i="2"/>
  <c r="D18" i="2"/>
  <c r="C18" i="2"/>
  <c r="B5" i="4"/>
  <c r="C38" i="2"/>
  <c r="C24" i="2"/>
  <c r="D24" i="2"/>
  <c r="E24" i="2"/>
  <c r="F24" i="2"/>
  <c r="G24" i="2"/>
  <c r="H24" i="2"/>
  <c r="I24" i="2"/>
  <c r="J24" i="2"/>
  <c r="K24" i="2"/>
  <c r="J8" i="2"/>
  <c r="J9" i="2"/>
  <c r="J10" i="2"/>
  <c r="J5" i="2"/>
  <c r="I8" i="2"/>
  <c r="I9" i="2"/>
  <c r="I10" i="2"/>
  <c r="I11" i="2"/>
  <c r="I5" i="2"/>
  <c r="H8" i="2"/>
  <c r="H9" i="2"/>
  <c r="H10" i="2"/>
  <c r="H5" i="2"/>
  <c r="G8" i="2"/>
  <c r="G9" i="2"/>
  <c r="G10" i="2"/>
  <c r="G5" i="2"/>
  <c r="F8" i="2"/>
  <c r="F9" i="2"/>
  <c r="F10" i="2"/>
  <c r="F5" i="2"/>
  <c r="E8" i="2"/>
  <c r="E9" i="2"/>
  <c r="E10" i="2"/>
  <c r="E5" i="2"/>
  <c r="D8" i="2"/>
  <c r="D9" i="2"/>
  <c r="D10" i="2"/>
  <c r="D5" i="2"/>
  <c r="C8" i="2"/>
  <c r="C9" i="2"/>
  <c r="C10" i="2"/>
  <c r="K8" i="2"/>
  <c r="K9" i="2"/>
  <c r="K10" i="2"/>
  <c r="K5" i="2"/>
  <c r="C5" i="2"/>
  <c r="B8" i="2"/>
  <c r="B9" i="2"/>
  <c r="B10" i="2"/>
  <c r="B5" i="2"/>
  <c r="B9" i="1"/>
  <c r="F9" i="1"/>
  <c r="B5" i="1"/>
  <c r="J6" i="2" s="1"/>
  <c r="B4" i="4"/>
  <c r="B18" i="2" s="1"/>
  <c r="F5" i="1"/>
  <c r="C48" i="2"/>
  <c r="B24" i="2"/>
  <c r="C46" i="2" s="1"/>
  <c r="E12" i="2" l="1"/>
  <c r="D11" i="2"/>
  <c r="H11" i="2"/>
  <c r="E11" i="2"/>
  <c r="J11" i="2"/>
  <c r="F11" i="2"/>
  <c r="C11" i="2"/>
  <c r="G7" i="2"/>
  <c r="C7" i="2"/>
  <c r="F7" i="2"/>
  <c r="D7" i="2"/>
  <c r="H7" i="2"/>
  <c r="J7" i="2"/>
  <c r="K7" i="2"/>
  <c r="K13" i="2" s="1"/>
  <c r="B7" i="2"/>
  <c r="E7" i="2"/>
  <c r="C12" i="2"/>
  <c r="K12" i="2"/>
  <c r="K6" i="2"/>
  <c r="D12" i="2"/>
  <c r="H12" i="2"/>
  <c r="I12" i="2"/>
  <c r="J12" i="2"/>
  <c r="G12" i="2"/>
  <c r="F12" i="2"/>
  <c r="B12" i="2"/>
  <c r="B6" i="2"/>
  <c r="C6" i="2"/>
  <c r="D6" i="2"/>
  <c r="E6" i="2"/>
  <c r="F6" i="2"/>
  <c r="G6" i="2"/>
  <c r="G13" i="2" s="1"/>
  <c r="H6" i="2"/>
  <c r="I6" i="2"/>
  <c r="C20" i="2"/>
  <c r="D20" i="2"/>
  <c r="C29" i="2"/>
  <c r="B20" i="2"/>
  <c r="D13" i="2" l="1"/>
  <c r="D25" i="2" s="1"/>
  <c r="J13" i="2"/>
  <c r="F13" i="2"/>
  <c r="C13" i="2"/>
  <c r="C25" i="2" s="1"/>
  <c r="E13" i="2"/>
  <c r="H13" i="2"/>
  <c r="I13" i="2"/>
  <c r="E20" i="2"/>
  <c r="B13" i="2"/>
  <c r="B25" i="2" s="1"/>
  <c r="E25" i="2" l="1"/>
  <c r="F20" i="2"/>
  <c r="F25" i="2" s="1"/>
  <c r="G20" i="2" l="1"/>
  <c r="G25" i="2" s="1"/>
  <c r="H20" i="2" l="1"/>
  <c r="H25" i="2" s="1"/>
  <c r="I20" i="2" l="1"/>
  <c r="I25" i="2" s="1"/>
  <c r="K20" i="2" l="1"/>
  <c r="K25" i="2" s="1"/>
  <c r="J20" i="2"/>
  <c r="J25" i="2" s="1"/>
</calcChain>
</file>

<file path=xl/sharedStrings.xml><?xml version="1.0" encoding="utf-8"?>
<sst xmlns="http://schemas.openxmlformats.org/spreadsheetml/2006/main" count="111" uniqueCount="42">
  <si>
    <t>HRK</t>
  </si>
  <si>
    <t>PLN</t>
  </si>
  <si>
    <t>Total</t>
  </si>
  <si>
    <t>Rent</t>
  </si>
  <si>
    <t>Groceries</t>
  </si>
  <si>
    <t>Restaurants</t>
  </si>
  <si>
    <t>Education</t>
  </si>
  <si>
    <t>Unexpected expanses</t>
  </si>
  <si>
    <t>Hoolidays</t>
  </si>
  <si>
    <t>Mar</t>
  </si>
  <si>
    <t>How much I spend on:</t>
  </si>
  <si>
    <t>Fun/Nights out</t>
  </si>
  <si>
    <t>All the unnecessary things</t>
  </si>
  <si>
    <t>How much I earn from:</t>
  </si>
  <si>
    <t>Work</t>
  </si>
  <si>
    <t>Date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</si>
  <si>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</si>
  <si>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</si>
  <si>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</si>
  <si>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</si>
  <si>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</si>
  <si>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</si>
  <si>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</si>
  <si>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</si>
  <si>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</si>
  <si>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Balance</t>
  </si>
  <si>
    <t>On what:</t>
  </si>
  <si>
    <t>Planned expences</t>
  </si>
  <si>
    <t>Month</t>
  </si>
  <si>
    <t>Where from:</t>
  </si>
  <si>
    <t>Amount in PLN</t>
  </si>
  <si>
    <t>Category</t>
  </si>
  <si>
    <t>Amount</t>
  </si>
  <si>
    <t>How much in PLN</t>
  </si>
  <si>
    <t>Currency</t>
  </si>
  <si>
    <t>To PLN</t>
  </si>
  <si>
    <t>Planned income</t>
  </si>
  <si>
    <t>From what:</t>
  </si>
  <si>
    <t>Row Labels</t>
  </si>
  <si>
    <t>Grand Total</t>
  </si>
  <si>
    <t>Sum of Mar</t>
  </si>
  <si>
    <t>Sum of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</si>
</sst>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PLN&quot;_ ;_ * \(#,##0.00\)\ &quot;PLN&quot;_ ;_ * &quot;-&quot;??_)\ &quot;PLN&quot;_ ;_ @_ 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 style="thick">
        <color theme="4" tint="0.3999450666829432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44" fontId="1" fillId="0" borderId="1" xfId="1" applyNumberFormat="1"/>
    <xf numFmtId="44" fontId="0" fillId="0" borderId="0" xfId="0" applyNumberFormat="1"/>
    <xf numFmtId="44" fontId="0" fillId="2" borderId="4" xfId="0" applyNumberFormat="1" applyFill="1" applyBorder="1"/>
    <xf numFmtId="44" fontId="0" fillId="2" borderId="5" xfId="0" applyNumberFormat="1" applyFill="1" applyBorder="1"/>
    <xf numFmtId="44" fontId="1" fillId="0" borderId="6" xfId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4"/>
    <xf numFmtId="0" fontId="1" fillId="0" borderId="1" xfId="1"/>
    <xf numFmtId="0" fontId="5" fillId="0" borderId="12" xfId="2" applyBorder="1"/>
    <xf numFmtId="0" fontId="6" fillId="0" borderId="11" xfId="3" applyAlignment="1">
      <alignment horizontal="center"/>
    </xf>
    <xf numFmtId="0" fontId="2" fillId="0" borderId="0" xfId="0" applyFont="1"/>
  </cellXfs>
  <cellStyles count="5">
    <cellStyle name="60% - Accent1" xfId="4" builtinId="32"/>
    <cellStyle name="Heading 1" xfId="3" builtinId="16"/>
    <cellStyle name="Normal" xfId="0" builtinId="0"/>
    <cellStyle name="Title" xfId="2" builtinId="15"/>
    <cellStyle name="Total" xfId="1" builtinId="25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yyyy/mm/dd"/>
    </dxf>
    <dxf>
      <numFmt numFmtId="19" formatCode="yyyy/mm/dd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  <dxf>
      <numFmt numFmtId="34" formatCode="_ * #,##0.00_)\ &quot;PLN&quot;_ ;_ * \(#,##0.00\)\ &quot;PLN&quot;_ ;_ * &quot;-&quot;??_)\ &quot;PLN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[HomeBudget.xlsx]Sheet1!PivotTable7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All the unnecessary things</c:v>
                </c:pt>
                <c:pt idx="1">
                  <c:v>Education</c:v>
                </c:pt>
                <c:pt idx="2">
                  <c:v>Fun/Nights out</c:v>
                </c:pt>
                <c:pt idx="3">
                  <c:v>Groceries</c:v>
                </c:pt>
                <c:pt idx="4">
                  <c:v>Hoolidays</c:v>
                </c:pt>
                <c:pt idx="5">
                  <c:v>Rent</c:v>
                </c:pt>
                <c:pt idx="6">
                  <c:v>Restaurants</c:v>
                </c:pt>
                <c:pt idx="7">
                  <c:v>Unexpected expanses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</c:v>
                </c:pt>
                <c:pt idx="4">
                  <c:v>44.800000000000004</c:v>
                </c:pt>
                <c:pt idx="5">
                  <c:v>0</c:v>
                </c:pt>
                <c:pt idx="6">
                  <c:v>100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C-304B-B95B-72C8AB94E2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All the unnecessary things</c:v>
                </c:pt>
                <c:pt idx="1">
                  <c:v>Education</c:v>
                </c:pt>
                <c:pt idx="2">
                  <c:v>Fun/Nights out</c:v>
                </c:pt>
                <c:pt idx="3">
                  <c:v>Groceries</c:v>
                </c:pt>
                <c:pt idx="4">
                  <c:v>Hoolidays</c:v>
                </c:pt>
                <c:pt idx="5">
                  <c:v>Rent</c:v>
                </c:pt>
                <c:pt idx="6">
                  <c:v>Restaurants</c:v>
                </c:pt>
                <c:pt idx="7">
                  <c:v>Unexpected expanses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32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C-304B-B95B-72C8AB94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521888"/>
        <c:axId val="1126523616"/>
      </c:barChart>
      <c:catAx>
        <c:axId val="11265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26523616"/>
        <c:crosses val="autoZero"/>
        <c:auto val="1"/>
        <c:lblAlgn val="ctr"/>
        <c:lblOffset val="100"/>
        <c:noMultiLvlLbl val="0"/>
      </c:catAx>
      <c:valAx>
        <c:axId val="11265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265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Restaurants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Sheet1!$B$38:$K$38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E043-A3E6-69C75EEE6A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4895120"/>
        <c:axId val="555505536"/>
      </c:lineChart>
      <c:catAx>
        <c:axId val="15148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55505536"/>
        <c:crosses val="autoZero"/>
        <c:auto val="1"/>
        <c:lblAlgn val="ctr"/>
        <c:lblOffset val="100"/>
        <c:noMultiLvlLbl val="0"/>
      </c:catAx>
      <c:valAx>
        <c:axId val="555505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48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Sheet1!$W$8:$W$16</c:f>
              <c:strCache>
                <c:ptCount val="8"/>
                <c:pt idx="0">
                  <c:v>Rent</c:v>
                </c:pt>
                <c:pt idx="1">
                  <c:v>Groceries</c:v>
                </c:pt>
                <c:pt idx="2">
                  <c:v>Restaurants</c:v>
                </c:pt>
                <c:pt idx="3">
                  <c:v>Fun/Nights out</c:v>
                </c:pt>
                <c:pt idx="4">
                  <c:v>All the unnecessary things</c:v>
                </c:pt>
                <c:pt idx="5">
                  <c:v>Education</c:v>
                </c:pt>
                <c:pt idx="6">
                  <c:v>Unexpected expanses</c:v>
                </c:pt>
                <c:pt idx="7">
                  <c:v>Hoolidays</c:v>
                </c:pt>
              </c:strCache>
            </c:strRef>
          </c:cat>
          <c:val>
            <c:numRef>
              <c:f>Sheet1!$Y$8:$Y$15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44.800000000000004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C-FD4B-8738-1DD8D6D0A5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4149808"/>
        <c:axId val="1534515728"/>
      </c:barChart>
      <c:catAx>
        <c:axId val="12741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34515728"/>
        <c:crosses val="autoZero"/>
        <c:auto val="1"/>
        <c:lblAlgn val="ctr"/>
        <c:lblOffset val="100"/>
        <c:noMultiLvlLbl val="0"/>
      </c:catAx>
      <c:valAx>
        <c:axId val="1534515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41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10D9D-B145-9366-0817-3945242FD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20</xdr:row>
      <xdr:rowOff>12701</xdr:rowOff>
    </xdr:from>
    <xdr:to>
      <xdr:col>10</xdr:col>
      <xdr:colOff>913114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D3F15-140C-22E5-6317-8DA73646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25400</xdr:rowOff>
    </xdr:from>
    <xdr:to>
      <xdr:col>3</xdr:col>
      <xdr:colOff>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C85E86-C073-23E4-50CC-3952C970E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9.476682060187" createdVersion="8" refreshedVersion="8" minRefreshableVersion="3" recordCount="8" xr:uid="{9143D573-4A4A-B14B-8E69-CF220D2B4E1F}">
  <cacheSource type="worksheet">
    <worksheetSource name="tbl_categories"/>
  </cacheSource>
  <cacheFields count="11">
    <cacheField name="How much I spend on:" numFmtId="0">
      <sharedItems count="8">
        <s v="Rent"/>
        <s v="Groceries"/>
        <s v="Restaurants"/>
        <s v="Fun/Nights out"/>
        <s v="All the unnecessary things"/>
        <s v="Education"/>
        <s v="Unexpected expanses"/>
        <s v="Hoolidays"/>
      </sharedItems>
    </cacheField>
    <cacheField name="Mar" numFmtId="44">
      <sharedItems containsSemiMixedTypes="0" containsString="0" containsNumber="1" minValue="0" maxValue="300" count="5">
        <n v="0"/>
        <n v="300"/>
        <n v="100"/>
        <n v="90"/>
        <n v="44.800000000000004"/>
      </sharedItems>
    </cacheField>
    <cacheField name="Apr" numFmtId="44">
      <sharedItems containsSemiMixedTypes="0" containsString="0" containsNumber="1" containsInteger="1" minValue="0" maxValue="0"/>
    </cacheField>
    <cacheField name="May" numFmtId="44">
      <sharedItems containsSemiMixedTypes="0" containsString="0" containsNumber="1" containsInteger="1" minValue="0" maxValue="0"/>
    </cacheField>
    <cacheField name="Jun" numFmtId="44">
      <sharedItems containsSemiMixedTypes="0" containsString="0" containsNumber="1" containsInteger="1" minValue="0" maxValue="0"/>
    </cacheField>
    <cacheField name="Jul" numFmtId="44">
      <sharedItems containsSemiMixedTypes="0" containsString="0" containsNumber="1" containsInteger="1" minValue="0" maxValue="0"/>
    </cacheField>
    <cacheField name="Aug" numFmtId="44">
      <sharedItems containsSemiMixedTypes="0" containsString="0" containsNumber="1" containsInteger="1" minValue="0" maxValue="0"/>
    </cacheField>
    <cacheField name="Sep" numFmtId="44">
      <sharedItems containsSemiMixedTypes="0" containsString="0" containsNumber="1" containsInteger="1" minValue="0" maxValue="0"/>
    </cacheField>
    <cacheField name="Oct" numFmtId="44">
      <sharedItems containsSemiMixedTypes="0" containsString="0" containsNumber="1" containsInteger="1" minValue="0" maxValue="0"/>
    </cacheField>
    <cacheField name="Nov" numFmtId="44">
      <sharedItems containsSemiMixedTypes="0" containsString="0" containsNumber="1" containsInteger="1" minValue="0" maxValue="0"/>
    </cacheField>
    <cacheField name="Dec" numFmtId="44">
      <sharedItems containsSemiMixedTypes="0" containsString="0" containsNumber="1" containsInteger="1" minValue="0" maxValue="350" count="5">
        <n v="0"/>
        <n v="350"/>
        <n v="100"/>
        <n v="50"/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0"/>
    <n v="0"/>
    <n v="0"/>
    <n v="0"/>
    <n v="0"/>
    <n v="0"/>
    <n v="0"/>
    <n v="0"/>
    <x v="0"/>
  </r>
  <r>
    <x v="1"/>
    <x v="1"/>
    <n v="0"/>
    <n v="0"/>
    <n v="0"/>
    <n v="0"/>
    <n v="0"/>
    <n v="0"/>
    <n v="0"/>
    <n v="0"/>
    <x v="1"/>
  </r>
  <r>
    <x v="2"/>
    <x v="2"/>
    <n v="0"/>
    <n v="0"/>
    <n v="0"/>
    <n v="0"/>
    <n v="0"/>
    <n v="0"/>
    <n v="0"/>
    <n v="0"/>
    <x v="2"/>
  </r>
  <r>
    <x v="3"/>
    <x v="0"/>
    <n v="0"/>
    <n v="0"/>
    <n v="0"/>
    <n v="0"/>
    <n v="0"/>
    <n v="0"/>
    <n v="0"/>
    <n v="0"/>
    <x v="0"/>
  </r>
  <r>
    <x v="4"/>
    <x v="0"/>
    <n v="0"/>
    <n v="0"/>
    <n v="0"/>
    <n v="0"/>
    <n v="0"/>
    <n v="0"/>
    <n v="0"/>
    <n v="0"/>
    <x v="0"/>
  </r>
  <r>
    <x v="5"/>
    <x v="0"/>
    <n v="0"/>
    <n v="0"/>
    <n v="0"/>
    <n v="0"/>
    <n v="0"/>
    <n v="0"/>
    <n v="0"/>
    <n v="0"/>
    <x v="0"/>
  </r>
  <r>
    <x v="6"/>
    <x v="3"/>
    <n v="0"/>
    <n v="0"/>
    <n v="0"/>
    <n v="0"/>
    <n v="0"/>
    <n v="0"/>
    <n v="0"/>
    <n v="0"/>
    <x v="3"/>
  </r>
  <r>
    <x v="7"/>
    <x v="4"/>
    <n v="0"/>
    <n v="0"/>
    <n v="0"/>
    <n v="0"/>
    <n v="0"/>
    <n v="0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E1125-1FF6-4A41-A297-318565390D98}" name="PivotTable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11">
    <pivotField axis="axisRow" showAll="0">
      <items count="9">
        <item x="4"/>
        <item x="5"/>
        <item x="3"/>
        <item x="1"/>
        <item x="7"/>
        <item x="0"/>
        <item x="2"/>
        <item x="6"/>
        <item t="default"/>
      </items>
    </pivotField>
    <pivotField dataField="1" numFmtId="44" showAll="0">
      <items count="6">
        <item x="0"/>
        <item x="4"/>
        <item x="3"/>
        <item x="2"/>
        <item x="1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>
      <items count="6">
        <item x="0"/>
        <item x="4"/>
        <item x="3"/>
        <item x="2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" fld="1" baseField="0" baseItem="0"/>
    <dataField name="Sum of Dec" fld="10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D126F-E65C-2548-A480-DD8ACAE00630}" name="tbl_categories" displayName="tbl_categories" ref="A4:K13" totalsRowCount="1">
  <autoFilter ref="A4:K12" xr:uid="{594D126F-E65C-2548-A480-DD8ACAE00630}"/>
  <tableColumns count="11">
    <tableColumn id="1" xr3:uid="{4099C641-23E1-F74C-834A-2180210A92A5}" name="How much I spend on:" totalsRowLabel="Total"/>
    <tableColumn id="2" xr3:uid="{2C90DB98-8013-4941-B8C7-8E6722548D05}" name="Mar" totalsRowFunction="sum" dataDxfId="34">
      <calculatedColumnFormula>SUMIFS(tbl_expenses[How much in PLN],tbl_expenses[Category],tbl_categories[[#This Row],[How much I spend on:]],tbl_expenses[Month],tbl_categories[[#Headers],[Mar]])</calculatedColumnFormula>
    </tableColumn>
    <tableColumn id="3" xr3:uid="{CB1545FD-367D-4A44-83BE-A77F24851203}" name="Apr" totalsRowFunction="sum" dataDxfId="33">
      <calculatedColumnFormula>SUMIFS(tbl_expenses[How much in PLN],tbl_expenses[Category],tbl_categories[[#This Row],[How much I spend on:]],tbl_expenses[Month],tbl_categories[[#Headers],[Apr]])</calculatedColumnFormula>
    </tableColumn>
    <tableColumn id="4" xr3:uid="{0E575138-619A-D44C-8647-2C34F665B1FA}" name="May" totalsRowFunction="sum" dataDxfId="32">
      <calculatedColumnFormula>SUMIFS(tbl_expenses[How much in PLN],tbl_expenses[Category],tbl_categories[[#This Row],[How much I spend on:]],tbl_expenses[Month],tbl_categories[[#Headers],[May]])</calculatedColumnFormula>
    </tableColumn>
    <tableColumn id="5" xr3:uid="{10075EC1-5B4B-244E-B85D-531A854D25EC}" name="Jun" totalsRowFunction="sum" dataDxfId="31">
      <calculatedColumnFormula>SUMIFS(tbl_expenses[How much in PLN],tbl_expenses[Category],tbl_categories[[#This Row],[How much I spend on:]],tbl_expenses[Month],tbl_categories[[#Headers],[Jun]])</calculatedColumnFormula>
    </tableColumn>
    <tableColumn id="6" xr3:uid="{A4BF3B0F-BEE6-3241-86CD-AB982693FDA1}" name="Jul" totalsRowFunction="sum" dataDxfId="30">
      <calculatedColumnFormula>SUMIFS(tbl_expenses[How much in PLN],tbl_expenses[Category],tbl_categories[[#This Row],[How much I spend on:]],tbl_expenses[Month],tbl_categories[[#Headers],[Jul]])</calculatedColumnFormula>
    </tableColumn>
    <tableColumn id="7" xr3:uid="{0E0BE0E3-8A20-C045-8871-FDCAF16F226F}" name="Aug" totalsRowFunction="sum" dataDxfId="29">
      <calculatedColumnFormula>SUMIFS(tbl_expenses[How much in PLN],tbl_expenses[Category],tbl_categories[[#This Row],[How much I spend on:]],tbl_expenses[Month],tbl_categories[[#Headers],[Aug]])</calculatedColumnFormula>
    </tableColumn>
    <tableColumn id="8" xr3:uid="{A5FA4293-1E60-A044-9514-C4DA2F25C8C4}" name="Sep" totalsRowFunction="sum" dataDxfId="28">
      <calculatedColumnFormula>SUMIFS(tbl_expenses[How much in PLN],tbl_expenses[Category],tbl_categories[[#This Row],[How much I spend on:]],tbl_expenses[Month],tbl_categories[[#Headers],[Sep]])</calculatedColumnFormula>
    </tableColumn>
    <tableColumn id="9" xr3:uid="{CA3A71C6-9BE6-6E4C-8F96-EC791BF8B77F}" name="Oct" totalsRowFunction="sum" dataDxfId="27">
      <calculatedColumnFormula>SUMIFS(tbl_expenses[How much in PLN],tbl_expenses[Category],tbl_categories[[#This Row],[How much I spend on:]],tbl_expenses[Month],tbl_categories[[#Headers],[Oct]])</calculatedColumnFormula>
    </tableColumn>
    <tableColumn id="10" xr3:uid="{0D433D35-6C54-FA41-934E-17B97A0955F1}" name="Nov" totalsRowFunction="sum" dataDxfId="26">
      <calculatedColumnFormula>SUMIFS(tbl_expenses[How much in PLN],tbl_expenses[Category],tbl_categories[[#This Row],[How much I spend on:]],tbl_expenses[Month],tbl_categories[[#Headers],[Nov]])</calculatedColumnFormula>
    </tableColumn>
    <tableColumn id="11" xr3:uid="{88C00E04-E01F-2E46-B188-0004F8755E1A}" name="Dec" totalsRowFunction="sum" dataDxfId="25">
      <calculatedColumnFormula>SUMIFS(tbl_expenses[How much in PLN],tbl_expenses[Category],tbl_categories[[#This Row],[How much I spend on:]],tbl_expenses[Month],tbl_categories[[#Headers],[Dec]])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05B8D6-9187-6242-A653-D0A49FF748DA}" name="tbl_earnings" displayName="tbl_earnings" ref="A17:K20" totalsRowCount="1">
  <autoFilter ref="A17:K19" xr:uid="{C705B8D6-9187-6242-A653-D0A49FF748DA}"/>
  <tableColumns count="11">
    <tableColumn id="1" xr3:uid="{802D4054-8D54-584D-AB52-9A5F7CAA016D}" name="How much I earn from:" totalsRowLabel="Total"/>
    <tableColumn id="2" xr3:uid="{3856BB55-20D7-2140-8672-89A9B9FE0144}" name="Mar" totalsRowFunction="sum" dataDxfId="24" totalsRowDxfId="23">
      <calculatedColumnFormula>SUMIFS(tbl_income[Amount in PLN],tbl_income[Where from:],tbl_earnings[[#This Row],[How much I earn from:]],tbl_income[Month],tbl_earnings[[#Headers],[Mar]])</calculatedColumnFormula>
    </tableColumn>
    <tableColumn id="3" xr3:uid="{5904BFC0-49E2-8843-8B85-96FED6C50785}" name="Apr" totalsRowFunction="sum" dataDxfId="22" totalsRowDxfId="21">
      <calculatedColumnFormula>SUMIFS(tbl_income[Amount in PLN],tbl_income[Where from:],tbl_earnings[[#This Row],[How much I earn from:]],tbl_income[Month],tbl_earnings[[#Headers],[Apr]])</calculatedColumnFormula>
    </tableColumn>
    <tableColumn id="4" xr3:uid="{1A276B00-B70A-FE41-81F3-AD3C22C97B50}" name="May" totalsRowFunction="sum" dataDxfId="20" totalsRowDxfId="19">
      <calculatedColumnFormula>SUMIFS(tbl_income[Amount in PLN],tbl_income[Where from:],tbl_earnings[[#This Row],[How much I earn from:]],tbl_income[Month],tbl_earnings[[#Headers],[May]])</calculatedColumnFormula>
    </tableColumn>
    <tableColumn id="5" xr3:uid="{34E93141-6272-BB43-8D3A-C1D8BD8A6F22}" name="Jun" totalsRowFunction="sum" dataDxfId="18" totalsRowDxfId="17">
      <calculatedColumnFormula>SUMIFS(tbl_income[Amount in PLN],tbl_income[Where from:],tbl_earnings[[#This Row],[How much I earn from:]],tbl_income[Month],tbl_earnings[[#Headers],[Jun]])</calculatedColumnFormula>
    </tableColumn>
    <tableColumn id="6" xr3:uid="{D95AA7B6-AAF5-EA4F-AF72-02CB07301E9B}" name="Jul" totalsRowFunction="sum" dataDxfId="16" totalsRowDxfId="15">
      <calculatedColumnFormula>SUMIFS(tbl_income[Amount in PLN],tbl_income[Where from:],tbl_earnings[[#This Row],[How much I earn from:]],tbl_income[Month],tbl_earnings[[#Headers],[Jul]])</calculatedColumnFormula>
    </tableColumn>
    <tableColumn id="7" xr3:uid="{5E4847BD-360B-2148-9EA1-2B697A736443}" name="Aug" totalsRowFunction="sum" dataDxfId="14" totalsRowDxfId="13">
      <calculatedColumnFormula>SUMIFS(tbl_income[Amount in PLN],tbl_income[Where from:],tbl_earnings[[#This Row],[How much I earn from:]],tbl_income[Month],tbl_earnings[[#Headers],[Aug]])</calculatedColumnFormula>
    </tableColumn>
    <tableColumn id="8" xr3:uid="{305F50BB-0CFE-1649-B606-5527C742DD05}" name="Sep" totalsRowFunction="sum" dataDxfId="12" totalsRowDxfId="11">
      <calculatedColumnFormula>SUMIFS(tbl_income[Amount in PLN],tbl_income[Where from:],tbl_earnings[[#This Row],[How much I earn from:]],tbl_income[Month],tbl_earnings[[#Headers],[Sep]])</calculatedColumnFormula>
    </tableColumn>
    <tableColumn id="9" xr3:uid="{981D28B2-0920-8347-8353-5D9B72203002}" name="Oct" totalsRowFunction="sum" dataDxfId="10" totalsRowDxfId="9">
      <calculatedColumnFormula>SUMIFS(tbl_income[Amount in PLN],tbl_income[Where from:],tbl_earnings[[#This Row],[How much I earn from:]],tbl_income[Month],tbl_earnings[[#Headers],[Oct]])</calculatedColumnFormula>
    </tableColumn>
    <tableColumn id="10" xr3:uid="{F07ED1DC-C433-8D4F-AFEA-1BBFAD9DCA14}" name="Nov" totalsRowFunction="sum" dataDxfId="8" totalsRowDxfId="7">
      <calculatedColumnFormula>SUMIFS(tbl_income[Amount in PLN],tbl_income[Where from:],tbl_earnings[[#This Row],[How much I earn from:]],tbl_income[Month],tbl_earnings[[#Headers],[Nov]])</calculatedColumnFormula>
    </tableColumn>
    <tableColumn id="11" xr3:uid="{CBB62F1E-0326-754B-8FE5-2B160254B506}" name="Dec" totalsRowFunction="sum" dataDxfId="6" totalsRowDxfId="5">
      <calculatedColumnFormula>SUMIFS(tbl_income[Amount in PLN],tbl_income[Where from:],tbl_earnings[[#This Row],[How much I earn from:]],tbl_income[Month],tbl_earnings[[#Headers],[Dec]])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727055-0A91-6C4F-9D16-99C47E804C24}" name="tbl_income" displayName="tbl_income" ref="A3:D5">
  <autoFilter ref="A3:D5" xr:uid="{0C727055-0A91-6C4F-9D16-99C47E804C24}"/>
  <tableColumns count="4">
    <tableColumn id="1" xr3:uid="{8D8AE1DF-C482-A449-8B3F-FF8D6E93A4F8}" name="Date" totalsRowLabel="Total" dataDxfId="4"/>
    <tableColumn id="2" xr3:uid="{A63CB7AB-E03C-EA49-ABA9-B281141D4BFE}" name="Month">
      <calculatedColumnFormula>TEXT(tbl_income[[#This Row],[Date]],"mmm")</calculatedColumnFormula>
    </tableColumn>
    <tableColumn id="3" xr3:uid="{F7FFE6E6-AA02-6545-BF43-1E53705E4B41}" name="Where from:"/>
    <tableColumn id="4" xr3:uid="{686FA2CF-EF8F-6C4C-8011-40D257A0D87A}" name="Amount in PLN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1A5FE-174C-2246-BC94-E2EAB0C49C4F}" name="tbl_expenses" displayName="tbl_expenses" ref="A4:F12" totalsRowShown="0">
  <autoFilter ref="A4:F12" xr:uid="{8031A5FE-174C-2246-BC94-E2EAB0C49C4F}"/>
  <sortState xmlns:xlrd2="http://schemas.microsoft.com/office/spreadsheetml/2017/richdata2" ref="A5:F5">
    <sortCondition ref="C4:C5"/>
  </sortState>
  <tableColumns count="6">
    <tableColumn id="1" xr3:uid="{22BE3430-AC74-8542-BA38-FB036642E056}" name="Date" dataDxfId="3"/>
    <tableColumn id="7" xr3:uid="{3BAEA177-70B1-9B48-AFDD-F18B703D843C}" name="Month" dataDxfId="2">
      <calculatedColumnFormula>TEXT(tbl_expenses[[#This Row],[Date]],"mmm")</calculatedColumnFormula>
    </tableColumn>
    <tableColumn id="2" xr3:uid="{F5D870A7-2114-1D48-9C89-7356C0C01D4D}" name="Category"/>
    <tableColumn id="3" xr3:uid="{A74C469C-2291-7A45-8E24-A2BDFC11826F}" name="Amount"/>
    <tableColumn id="4" xr3:uid="{FC037C00-C91C-A74C-AF16-35D7F0CC38FE}" name="Currency"/>
    <tableColumn id="5" xr3:uid="{42B0546B-1FDE-504B-83C1-435ADE9725CD}" name="How much in PLN">
      <calculatedColumnFormula>VLOOKUP(tbl_expenses[[#This Row],[Currency]],tbl_waluty[],2,0)*tbl_expenses[[#This Row],[Amount]]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16D3E1-7E9B-854F-BCA2-A893F891E298}" name="tbl_waluty" displayName="tbl_waluty" ref="A4:B6" totalsRowShown="0">
  <autoFilter ref="A4:B6" xr:uid="{2F16D3E1-7E9B-854F-BCA2-A893F891E298}"/>
  <tableColumns count="2">
    <tableColumn id="1" xr3:uid="{BFE98D8E-AB97-DD47-9CBD-0D7BAB8CF6B4}" name="Currency"/>
    <tableColumn id="2" xr3:uid="{83A3EF20-565C-FD42-B6D6-0F5F09AA6855}" name="To PL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BBC8-CE4A-7A4D-BFFC-6FF3B5BB7F2F}">
  <dimension ref="A1:Z40"/>
  <sheetViews>
    <sheetView showGridLines="0" tabSelected="1" zoomScale="68" zoomScaleNormal="124" workbookViewId="0">
      <selection activeCell="T26" sqref="T26"/>
    </sheetView>
  </sheetViews>
  <sheetFormatPr baseColWidth="10" defaultRowHeight="16" x14ac:dyDescent="0.2"/>
  <cols>
    <col min="1" max="1" width="22.83203125" bestFit="1" customWidth="1"/>
    <col min="2" max="2" width="10.83203125" bestFit="1" customWidth="1"/>
    <col min="3" max="3" width="10.6640625" bestFit="1" customWidth="1"/>
    <col min="4" max="4" width="11" bestFit="1" customWidth="1"/>
    <col min="5" max="6" width="12" bestFit="1" customWidth="1"/>
    <col min="7" max="7" width="11.83203125" bestFit="1" customWidth="1"/>
    <col min="8" max="8" width="13" bestFit="1" customWidth="1"/>
    <col min="9" max="9" width="10.83203125" bestFit="1" customWidth="1"/>
    <col min="10" max="10" width="10.6640625" bestFit="1" customWidth="1"/>
    <col min="11" max="11" width="12" bestFit="1" customWidth="1"/>
    <col min="12" max="12" width="11.83203125" bestFit="1" customWidth="1"/>
  </cols>
  <sheetData>
    <row r="1" spans="1:26" x14ac:dyDescent="0.2">
      <c r="A1" s="17" t="s">
        <v>38</v>
      </c>
      <c r="B1" t="s">
        <v>40</v>
      </c>
      <c r="C1" t="s">
        <v>41</v>
      </c>
    </row>
    <row r="2" spans="1:26" x14ac:dyDescent="0.2">
      <c r="A2" s="18" t="s">
        <v>12</v>
      </c>
      <c r="B2" s="19">
        <v>0</v>
      </c>
      <c r="C2" s="19">
        <v>0</v>
      </c>
    </row>
    <row r="3" spans="1:26" x14ac:dyDescent="0.2">
      <c r="A3" s="18" t="s">
        <v>6</v>
      </c>
      <c r="B3" s="19">
        <v>0</v>
      </c>
      <c r="C3" s="19">
        <v>0</v>
      </c>
    </row>
    <row r="4" spans="1:26" x14ac:dyDescent="0.2">
      <c r="A4" s="18" t="s">
        <v>11</v>
      </c>
      <c r="B4" s="19">
        <v>0</v>
      </c>
      <c r="C4" s="19">
        <v>0</v>
      </c>
    </row>
    <row r="5" spans="1:26" x14ac:dyDescent="0.2">
      <c r="A5" s="18" t="s">
        <v>4</v>
      </c>
      <c r="B5" s="19">
        <v>300</v>
      </c>
      <c r="C5" s="19">
        <v>350</v>
      </c>
    </row>
    <row r="6" spans="1:26" x14ac:dyDescent="0.2">
      <c r="A6" s="18" t="s">
        <v>8</v>
      </c>
      <c r="B6" s="19">
        <v>44.800000000000004</v>
      </c>
      <c r="C6" s="19">
        <v>32</v>
      </c>
    </row>
    <row r="7" spans="1:26" x14ac:dyDescent="0.2">
      <c r="A7" s="18" t="s">
        <v>3</v>
      </c>
      <c r="B7" s="19">
        <v>0</v>
      </c>
      <c r="C7" s="19">
        <v>0</v>
      </c>
      <c r="V7" s="24"/>
      <c r="W7" s="24"/>
      <c r="X7" s="24"/>
      <c r="Y7" s="24"/>
      <c r="Z7" s="24"/>
    </row>
    <row r="8" spans="1:26" x14ac:dyDescent="0.2">
      <c r="A8" s="18" t="s">
        <v>5</v>
      </c>
      <c r="B8" s="19">
        <v>100</v>
      </c>
      <c r="C8" s="19">
        <v>100</v>
      </c>
      <c r="V8" s="24"/>
      <c r="W8" s="24" t="s">
        <v>3</v>
      </c>
      <c r="X8" s="24"/>
      <c r="Y8" s="24">
        <f>INDEX(tbl_categories[[Mar]:[Dec]],MATCH(Sheet1!W8,tbl_categories[How much I spend on:],0),MATCH(Sheet1!$A$11,tbl_categories[[#Headers],[Mar]:[Dec]],0))</f>
        <v>0</v>
      </c>
      <c r="Z8" s="24"/>
    </row>
    <row r="9" spans="1:26" x14ac:dyDescent="0.2">
      <c r="A9" s="18" t="s">
        <v>7</v>
      </c>
      <c r="B9" s="19">
        <v>90</v>
      </c>
      <c r="C9" s="19">
        <v>50</v>
      </c>
      <c r="V9" s="24"/>
      <c r="W9" s="24" t="s">
        <v>4</v>
      </c>
      <c r="X9" s="24"/>
      <c r="Y9" s="24">
        <f>INDEX(tbl_categories[[Mar]:[Dec]],MATCH(Sheet1!W9,tbl_categories[How much I spend on:],0),MATCH(Sheet1!$A$11,tbl_categories[[#Headers],[Mar]:[Dec]],0))</f>
        <v>300</v>
      </c>
      <c r="Z9" s="24"/>
    </row>
    <row r="10" spans="1:26" x14ac:dyDescent="0.2">
      <c r="A10" s="18" t="s">
        <v>39</v>
      </c>
      <c r="B10" s="19">
        <v>534.79999999999995</v>
      </c>
      <c r="C10" s="19">
        <v>532</v>
      </c>
      <c r="V10" s="24"/>
      <c r="W10" s="24" t="s">
        <v>5</v>
      </c>
      <c r="X10" s="24"/>
      <c r="Y10" s="24">
        <f>INDEX(tbl_categories[[Mar]:[Dec]],MATCH(Sheet1!W10,tbl_categories[How much I spend on:],0),MATCH(Sheet1!$A$11,tbl_categories[[#Headers],[Mar]:[Dec]],0))</f>
        <v>100</v>
      </c>
      <c r="Z10" s="24"/>
    </row>
    <row r="11" spans="1:26" ht="21" thickBot="1" x14ac:dyDescent="0.3">
      <c r="A11" s="23" t="s">
        <v>9</v>
      </c>
      <c r="B11" s="23"/>
      <c r="C11" s="23"/>
      <c r="V11" s="24"/>
      <c r="W11" s="24" t="s">
        <v>11</v>
      </c>
      <c r="X11" s="24"/>
      <c r="Y11" s="24">
        <f>INDEX(tbl_categories[[Mar]:[Dec]],MATCH(Sheet1!W11,tbl_categories[How much I spend on:],0),MATCH(Sheet1!$A$11,tbl_categories[[#Headers],[Mar]:[Dec]],0))</f>
        <v>0</v>
      </c>
      <c r="Z11" s="24"/>
    </row>
    <row r="12" spans="1:26" ht="17" thickTop="1" x14ac:dyDescent="0.2">
      <c r="V12" s="24"/>
      <c r="W12" s="24" t="s">
        <v>12</v>
      </c>
      <c r="X12" s="24"/>
      <c r="Y12" s="24">
        <f>INDEX(tbl_categories[[Mar]:[Dec]],MATCH(Sheet1!W12,tbl_categories[How much I spend on:],0),MATCH(Sheet1!$A$11,tbl_categories[[#Headers],[Mar]:[Dec]],0))</f>
        <v>0</v>
      </c>
      <c r="Z12" s="24"/>
    </row>
    <row r="13" spans="1:26" x14ac:dyDescent="0.2">
      <c r="V13" s="24"/>
      <c r="W13" s="24" t="s">
        <v>6</v>
      </c>
      <c r="X13" s="24"/>
      <c r="Y13" s="24">
        <f>INDEX(tbl_categories[[Mar]:[Dec]],MATCH(Sheet1!W13,tbl_categories[How much I spend on:],0),MATCH(Sheet1!$A$11,tbl_categories[[#Headers],[Mar]:[Dec]],0))</f>
        <v>0</v>
      </c>
      <c r="Z13" s="24"/>
    </row>
    <row r="14" spans="1:26" x14ac:dyDescent="0.2">
      <c r="V14" s="24"/>
      <c r="W14" s="24" t="s">
        <v>7</v>
      </c>
      <c r="X14" s="24"/>
      <c r="Y14" s="24">
        <f>INDEX(tbl_categories[[Mar]:[Dec]],MATCH(Sheet1!W14,tbl_categories[How much I spend on:],0),MATCH(Sheet1!$A$11,tbl_categories[[#Headers],[Mar]:[Dec]],0))</f>
        <v>90</v>
      </c>
      <c r="Z14" s="24"/>
    </row>
    <row r="15" spans="1:26" x14ac:dyDescent="0.2">
      <c r="V15" s="24"/>
      <c r="W15" s="24" t="s">
        <v>8</v>
      </c>
      <c r="X15" s="24"/>
      <c r="Y15" s="24">
        <f>INDEX(tbl_categories[[Mar]:[Dec]],MATCH(Sheet1!W15,tbl_categories[How much I spend on:],0),MATCH(Sheet1!$A$11,tbl_categories[[#Headers],[Mar]:[Dec]],0))</f>
        <v>44.800000000000004</v>
      </c>
      <c r="Z15" s="24"/>
    </row>
    <row r="16" spans="1:26" x14ac:dyDescent="0.2">
      <c r="V16" s="24"/>
      <c r="W16" s="24"/>
      <c r="X16" s="24"/>
      <c r="Y16" s="24"/>
      <c r="Z16" s="24"/>
    </row>
    <row r="17" spans="22:26" x14ac:dyDescent="0.2">
      <c r="V17" s="24"/>
      <c r="W17" s="24"/>
      <c r="X17" s="24"/>
      <c r="Y17" s="24"/>
      <c r="Z17" s="24"/>
    </row>
    <row r="38" spans="1:11" ht="17" thickBot="1" x14ac:dyDescent="0.25">
      <c r="B38" s="20" t="s">
        <v>9</v>
      </c>
      <c r="C38" s="20" t="s">
        <v>16</v>
      </c>
      <c r="D38" s="20" t="s">
        <v>17</v>
      </c>
      <c r="E38" s="20" t="s">
        <v>18</v>
      </c>
      <c r="F38" s="20" t="s">
        <v>19</v>
      </c>
      <c r="G38" s="20" t="s">
        <v>20</v>
      </c>
      <c r="H38" s="20" t="s">
        <v>21</v>
      </c>
      <c r="I38" s="20" t="s">
        <v>22</v>
      </c>
      <c r="J38" s="20" t="s">
        <v>23</v>
      </c>
      <c r="K38" s="20" t="s">
        <v>24</v>
      </c>
    </row>
    <row r="39" spans="1:11" ht="26" thickTop="1" thickBot="1" x14ac:dyDescent="0.35">
      <c r="A39" s="22" t="s">
        <v>5</v>
      </c>
      <c r="B39" s="21">
        <f>INDEX(tbl_categories[[Mar]:[Dec]],MATCH(Sheet1!$A$39,tbl_categories[How much I spend on:],0),MATCH(Sheet1!B38,tbl_categories[[#Headers],[Mar]:[Dec]],0))</f>
        <v>100</v>
      </c>
      <c r="C39" s="21">
        <f>INDEX(tbl_categories[[Mar]:[Dec]],MATCH(Sheet1!$A$39,tbl_categories[How much I spend on:],0),MATCH(Sheet1!C38,tbl_categories[[#Headers],[Mar]:[Dec]],0))</f>
        <v>0</v>
      </c>
      <c r="D39" s="21">
        <f>INDEX(tbl_categories[[Mar]:[Dec]],MATCH(Sheet1!$A$39,tbl_categories[How much I spend on:],0),MATCH(Sheet1!D38,tbl_categories[[#Headers],[Mar]:[Dec]],0))</f>
        <v>0</v>
      </c>
      <c r="E39" s="21">
        <f>INDEX(tbl_categories[[Mar]:[Dec]],MATCH(Sheet1!$A$39,tbl_categories[How much I spend on:],0),MATCH(Sheet1!E38,tbl_categories[[#Headers],[Mar]:[Dec]],0))</f>
        <v>0</v>
      </c>
      <c r="F39" s="21">
        <f>INDEX(tbl_categories[[Mar]:[Dec]],MATCH(Sheet1!$A$39,tbl_categories[How much I spend on:],0),MATCH(Sheet1!F38,tbl_categories[[#Headers],[Mar]:[Dec]],0))</f>
        <v>0</v>
      </c>
      <c r="G39" s="21">
        <f>INDEX(tbl_categories[[Mar]:[Dec]],MATCH(Sheet1!$A$39,tbl_categories[How much I spend on:],0),MATCH(Sheet1!G38,tbl_categories[[#Headers],[Mar]:[Dec]],0))</f>
        <v>0</v>
      </c>
      <c r="H39" s="21">
        <f>INDEX(tbl_categories[[Mar]:[Dec]],MATCH(Sheet1!$A$39,tbl_categories[How much I spend on:],0),MATCH(Sheet1!H38,tbl_categories[[#Headers],[Mar]:[Dec]],0))</f>
        <v>0</v>
      </c>
      <c r="I39" s="21">
        <f>INDEX(tbl_categories[[Mar]:[Dec]],MATCH(Sheet1!$A$39,tbl_categories[How much I spend on:],0),MATCH(Sheet1!I38,tbl_categories[[#Headers],[Mar]:[Dec]],0))</f>
        <v>0</v>
      </c>
      <c r="J39" s="21">
        <f>INDEX(tbl_categories[[Mar]:[Dec]],MATCH(Sheet1!$A$39,tbl_categories[How much I spend on:],0),MATCH(Sheet1!J38,tbl_categories[[#Headers],[Mar]:[Dec]],0))</f>
        <v>0</v>
      </c>
      <c r="K39" s="21">
        <f>INDEX(tbl_categories[[Mar]:[Dec]],MATCH(Sheet1!$A$39,tbl_categories[How much I spend on:],0),MATCH(Sheet1!K38,tbl_categories[[#Headers],[Mar]:[Dec]],0))</f>
        <v>100</v>
      </c>
    </row>
    <row r="40" spans="1:11" ht="17" thickTop="1" x14ac:dyDescent="0.2"/>
  </sheetData>
  <mergeCells count="1">
    <mergeCell ref="A11:C11"/>
  </mergeCells>
  <dataValidations count="1">
    <dataValidation type="list" allowBlank="1" showInputMessage="1" showErrorMessage="1" sqref="A39" xr:uid="{E83D094E-6678-6A42-9F22-F4F159FAD9B5}">
      <formula1>INDIRECT("tbl_categories[How much I spend on:]")</formula1>
    </dataValidation>
  </dataValidations>
  <pageMargins left="0.7" right="0.7" top="0.75" bottom="0.75" header="0.3" footer="0.3"/>
  <ignoredErrors>
    <ignoredError sqref="Y8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DB3EDA-1215-FF4D-A57B-69D25A79473C}">
          <x14:formula1>
            <xm:f>Summary!$B$4:$K$4</xm:f>
          </x14:formula1>
          <xm:sqref>A11:C11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55F9-7635-7B46-BA0B-CB8DC9E94AF7}">
  <dimension ref="A4:Q49"/>
  <sheetViews>
    <sheetView showGridLines="0" zoomScale="114" workbookViewId="0">
      <selection activeCell="A5" sqref="A5:A12"/>
    </sheetView>
  </sheetViews>
  <sheetFormatPr baseColWidth="10" defaultRowHeight="16" x14ac:dyDescent="0.2"/>
  <cols>
    <col min="1" max="1" width="22.6640625" bestFit="1" customWidth="1"/>
    <col min="2" max="2" width="22.83203125" bestFit="1" customWidth="1"/>
    <col min="3" max="3" width="13.5" bestFit="1" customWidth="1"/>
    <col min="11" max="11" width="13.5" bestFit="1" customWidth="1"/>
  </cols>
  <sheetData>
    <row r="4" spans="1:17" x14ac:dyDescent="0.2">
      <c r="A4" t="s">
        <v>10</v>
      </c>
      <c r="B4" t="s">
        <v>9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</row>
    <row r="5" spans="1:17" x14ac:dyDescent="0.2">
      <c r="A5" t="s">
        <v>3</v>
      </c>
      <c r="B5" s="13">
        <f>SUMIFS(tbl_expenses[How much in PLN],tbl_expenses[Category],tbl_categories[[#This Row],[How much I spend on:]],tbl_expenses[Month],tbl_categories[[#Headers],[Mar]])</f>
        <v>0</v>
      </c>
      <c r="C5" s="13">
        <f>SUMIFS(tbl_expenses[How much in PLN],tbl_expenses[Category],tbl_categories[[#This Row],[How much I spend on:]],tbl_expenses[Month],tbl_categories[[#Headers],[Apr]])</f>
        <v>0</v>
      </c>
      <c r="D5" s="13">
        <f>SUMIFS(tbl_expenses[How much in PLN],tbl_expenses[Category],tbl_categories[[#This Row],[How much I spend on:]],tbl_expenses[Month],tbl_categories[[#Headers],[May]])</f>
        <v>0</v>
      </c>
      <c r="E5" s="13">
        <f>SUMIFS(tbl_expenses[How much in PLN],tbl_expenses[Category],tbl_categories[[#This Row],[How much I spend on:]],tbl_expenses[Month],tbl_categories[[#Headers],[Jun]])</f>
        <v>0</v>
      </c>
      <c r="F5" s="13">
        <f>SUMIFS(tbl_expenses[How much in PLN],tbl_expenses[Category],tbl_categories[[#This Row],[How much I spend on:]],tbl_expenses[Month],tbl_categories[[#Headers],[Jul]])</f>
        <v>0</v>
      </c>
      <c r="G5" s="13">
        <f>SUMIFS(tbl_expenses[How much in PLN],tbl_expenses[Category],tbl_categories[[#This Row],[How much I spend on:]],tbl_expenses[Month],tbl_categories[[#Headers],[Aug]])</f>
        <v>0</v>
      </c>
      <c r="H5" s="13">
        <f>SUMIFS(tbl_expenses[How much in PLN],tbl_expenses[Category],tbl_categories[[#This Row],[How much I spend on:]],tbl_expenses[Month],tbl_categories[[#Headers],[Sep]])</f>
        <v>0</v>
      </c>
      <c r="I5" s="13">
        <f>SUMIFS(tbl_expenses[How much in PLN],tbl_expenses[Category],tbl_categories[[#This Row],[How much I spend on:]],tbl_expenses[Month],tbl_categories[[#Headers],[Oct]])</f>
        <v>0</v>
      </c>
      <c r="J5" s="13">
        <f>SUMIFS(tbl_expenses[How much in PLN],tbl_expenses[Category],tbl_categories[[#This Row],[How much I spend on:]],tbl_expenses[Month],tbl_categories[[#Headers],[Nov]])</f>
        <v>0</v>
      </c>
      <c r="K5" s="13">
        <f>SUMIFS(tbl_expenses[How much in PLN],tbl_expenses[Category],tbl_categories[[#This Row],[How much I spend on:]],tbl_expenses[Month],tbl_categories[[#Headers],[Dec]])</f>
        <v>0</v>
      </c>
      <c r="Q5" s="1"/>
    </row>
    <row r="6" spans="1:17" x14ac:dyDescent="0.2">
      <c r="A6" t="s">
        <v>4</v>
      </c>
      <c r="B6" s="13">
        <f>SUMIFS(tbl_expenses[How much in PLN],tbl_expenses[Category],tbl_categories[[#This Row],[How much I spend on:]],tbl_expenses[Month],tbl_categories[[#Headers],[Mar]])</f>
        <v>300</v>
      </c>
      <c r="C6" s="13">
        <f>SUMIFS(tbl_expenses[How much in PLN],tbl_expenses[Category],tbl_categories[[#This Row],[How much I spend on:]],tbl_expenses[Month],tbl_categories[[#Headers],[Apr]])</f>
        <v>0</v>
      </c>
      <c r="D6" s="13">
        <f>SUMIFS(tbl_expenses[How much in PLN],tbl_expenses[Category],tbl_categories[[#This Row],[How much I spend on:]],tbl_expenses[Month],tbl_categories[[#Headers],[May]])</f>
        <v>0</v>
      </c>
      <c r="E6" s="13">
        <f>SUMIFS(tbl_expenses[How much in PLN],tbl_expenses[Category],tbl_categories[[#This Row],[How much I spend on:]],tbl_expenses[Month],tbl_categories[[#Headers],[Jun]])</f>
        <v>0</v>
      </c>
      <c r="F6" s="13">
        <f>SUMIFS(tbl_expenses[How much in PLN],tbl_expenses[Category],tbl_categories[[#This Row],[How much I spend on:]],tbl_expenses[Month],tbl_categories[[#Headers],[Jul]])</f>
        <v>0</v>
      </c>
      <c r="G6" s="13">
        <f>SUMIFS(tbl_expenses[How much in PLN],tbl_expenses[Category],tbl_categories[[#This Row],[How much I spend on:]],tbl_expenses[Month],tbl_categories[[#Headers],[Aug]])</f>
        <v>0</v>
      </c>
      <c r="H6" s="13">
        <f>SUMIFS(tbl_expenses[How much in PLN],tbl_expenses[Category],tbl_categories[[#This Row],[How much I spend on:]],tbl_expenses[Month],tbl_categories[[#Headers],[Sep]])</f>
        <v>0</v>
      </c>
      <c r="I6" s="13">
        <f>SUMIFS(tbl_expenses[How much in PLN],tbl_expenses[Category],tbl_categories[[#This Row],[How much I spend on:]],tbl_expenses[Month],tbl_categories[[#Headers],[Oct]])</f>
        <v>0</v>
      </c>
      <c r="J6" s="13">
        <f>SUMIFS(tbl_expenses[How much in PLN],tbl_expenses[Category],tbl_categories[[#This Row],[How much I spend on:]],tbl_expenses[Month],tbl_categories[[#Headers],[Nov]])</f>
        <v>0</v>
      </c>
      <c r="K6" s="13">
        <f>SUMIFS(tbl_expenses[How much in PLN],tbl_expenses[Category],tbl_categories[[#This Row],[How much I spend on:]],tbl_expenses[Month],tbl_categories[[#Headers],[Dec]])</f>
        <v>350</v>
      </c>
      <c r="Q6" s="1"/>
    </row>
    <row r="7" spans="1:17" x14ac:dyDescent="0.2">
      <c r="A7" t="s">
        <v>5</v>
      </c>
      <c r="B7" s="13">
        <f>SUMIFS(tbl_expenses[How much in PLN],tbl_expenses[Category],tbl_categories[[#This Row],[How much I spend on:]],tbl_expenses[Month],tbl_categories[[#Headers],[Mar]])</f>
        <v>100</v>
      </c>
      <c r="C7" s="13">
        <f>SUMIFS(tbl_expenses[How much in PLN],tbl_expenses[Category],tbl_categories[[#This Row],[How much I spend on:]],tbl_expenses[Month],tbl_categories[[#Headers],[Apr]])</f>
        <v>0</v>
      </c>
      <c r="D7" s="13">
        <f>SUMIFS(tbl_expenses[How much in PLN],tbl_expenses[Category],tbl_categories[[#This Row],[How much I spend on:]],tbl_expenses[Month],tbl_categories[[#Headers],[May]])</f>
        <v>0</v>
      </c>
      <c r="E7" s="13">
        <f>SUMIFS(tbl_expenses[How much in PLN],tbl_expenses[Category],tbl_categories[[#This Row],[How much I spend on:]],tbl_expenses[Month],tbl_categories[[#Headers],[Jun]])</f>
        <v>0</v>
      </c>
      <c r="F7" s="13">
        <f>SUMIFS(tbl_expenses[How much in PLN],tbl_expenses[Category],tbl_categories[[#This Row],[How much I spend on:]],tbl_expenses[Month],tbl_categories[[#Headers],[Jul]])</f>
        <v>0</v>
      </c>
      <c r="G7" s="13">
        <f>SUMIFS(tbl_expenses[How much in PLN],tbl_expenses[Category],tbl_categories[[#This Row],[How much I spend on:]],tbl_expenses[Month],tbl_categories[[#Headers],[Aug]])</f>
        <v>0</v>
      </c>
      <c r="H7" s="13">
        <f>SUMIFS(tbl_expenses[How much in PLN],tbl_expenses[Category],tbl_categories[[#This Row],[How much I spend on:]],tbl_expenses[Month],tbl_categories[[#Headers],[Sep]])</f>
        <v>0</v>
      </c>
      <c r="I7" s="13">
        <f>SUMIFS(tbl_expenses[How much in PLN],tbl_expenses[Category],tbl_categories[[#This Row],[How much I spend on:]],tbl_expenses[Month],tbl_categories[[#Headers],[Oct]])</f>
        <v>0</v>
      </c>
      <c r="J7" s="13">
        <f>SUMIFS(tbl_expenses[How much in PLN],tbl_expenses[Category],tbl_categories[[#This Row],[How much I spend on:]],tbl_expenses[Month],tbl_categories[[#Headers],[Nov]])</f>
        <v>0</v>
      </c>
      <c r="K7" s="13">
        <f>SUMIFS(tbl_expenses[How much in PLN],tbl_expenses[Category],tbl_categories[[#This Row],[How much I spend on:]],tbl_expenses[Month],tbl_categories[[#Headers],[Dec]])</f>
        <v>100</v>
      </c>
      <c r="Q7" s="1"/>
    </row>
    <row r="8" spans="1:17" x14ac:dyDescent="0.2">
      <c r="A8" t="s">
        <v>11</v>
      </c>
      <c r="B8" s="13">
        <f>SUMIFS(tbl_expenses[How much in PLN],tbl_expenses[Category],tbl_categories[[#This Row],[How much I spend on:]],tbl_expenses[Month],tbl_categories[[#Headers],[Mar]])</f>
        <v>0</v>
      </c>
      <c r="C8" s="13">
        <f>SUMIFS(tbl_expenses[How much in PLN],tbl_expenses[Category],tbl_categories[[#This Row],[How much I spend on:]],tbl_expenses[Month],tbl_categories[[#Headers],[Apr]])</f>
        <v>0</v>
      </c>
      <c r="D8" s="13">
        <f>SUMIFS(tbl_expenses[How much in PLN],tbl_expenses[Category],tbl_categories[[#This Row],[How much I spend on:]],tbl_expenses[Month],tbl_categories[[#Headers],[May]])</f>
        <v>0</v>
      </c>
      <c r="E8" s="13">
        <f>SUMIFS(tbl_expenses[How much in PLN],tbl_expenses[Category],tbl_categories[[#This Row],[How much I spend on:]],tbl_expenses[Month],tbl_categories[[#Headers],[Jun]])</f>
        <v>0</v>
      </c>
      <c r="F8" s="13">
        <f>SUMIFS(tbl_expenses[How much in PLN],tbl_expenses[Category],tbl_categories[[#This Row],[How much I spend on:]],tbl_expenses[Month],tbl_categories[[#Headers],[Jul]])</f>
        <v>0</v>
      </c>
      <c r="G8" s="13">
        <f>SUMIFS(tbl_expenses[How much in PLN],tbl_expenses[Category],tbl_categories[[#This Row],[How much I spend on:]],tbl_expenses[Month],tbl_categories[[#Headers],[Aug]])</f>
        <v>0</v>
      </c>
      <c r="H8" s="13">
        <f>SUMIFS(tbl_expenses[How much in PLN],tbl_expenses[Category],tbl_categories[[#This Row],[How much I spend on:]],tbl_expenses[Month],tbl_categories[[#Headers],[Sep]])</f>
        <v>0</v>
      </c>
      <c r="I8" s="13">
        <f>SUMIFS(tbl_expenses[How much in PLN],tbl_expenses[Category],tbl_categories[[#This Row],[How much I spend on:]],tbl_expenses[Month],tbl_categories[[#Headers],[Oct]])</f>
        <v>0</v>
      </c>
      <c r="J8" s="13">
        <f>SUMIFS(tbl_expenses[How much in PLN],tbl_expenses[Category],tbl_categories[[#This Row],[How much I spend on:]],tbl_expenses[Month],tbl_categories[[#Headers],[Nov]])</f>
        <v>0</v>
      </c>
      <c r="K8" s="13">
        <f>SUMIFS(tbl_expenses[How much in PLN],tbl_expenses[Category],tbl_categories[[#This Row],[How much I spend on:]],tbl_expenses[Month],tbl_categories[[#Headers],[Dec]])</f>
        <v>0</v>
      </c>
      <c r="Q8" s="1"/>
    </row>
    <row r="9" spans="1:17" x14ac:dyDescent="0.2">
      <c r="A9" t="s">
        <v>12</v>
      </c>
      <c r="B9" s="13">
        <f>SUMIFS(tbl_expenses[How much in PLN],tbl_expenses[Category],tbl_categories[[#This Row],[How much I spend on:]],tbl_expenses[Month],tbl_categories[[#Headers],[Mar]])</f>
        <v>0</v>
      </c>
      <c r="C9" s="13">
        <f>SUMIFS(tbl_expenses[How much in PLN],tbl_expenses[Category],tbl_categories[[#This Row],[How much I spend on:]],tbl_expenses[Month],tbl_categories[[#Headers],[Apr]])</f>
        <v>0</v>
      </c>
      <c r="D9" s="13">
        <f>SUMIFS(tbl_expenses[How much in PLN],tbl_expenses[Category],tbl_categories[[#This Row],[How much I spend on:]],tbl_expenses[Month],tbl_categories[[#Headers],[May]])</f>
        <v>0</v>
      </c>
      <c r="E9" s="13">
        <f>SUMIFS(tbl_expenses[How much in PLN],tbl_expenses[Category],tbl_categories[[#This Row],[How much I spend on:]],tbl_expenses[Month],tbl_categories[[#Headers],[Jun]])</f>
        <v>0</v>
      </c>
      <c r="F9" s="13">
        <f>SUMIFS(tbl_expenses[How much in PLN],tbl_expenses[Category],tbl_categories[[#This Row],[How much I spend on:]],tbl_expenses[Month],tbl_categories[[#Headers],[Jul]])</f>
        <v>0</v>
      </c>
      <c r="G9" s="13">
        <f>SUMIFS(tbl_expenses[How much in PLN],tbl_expenses[Category],tbl_categories[[#This Row],[How much I spend on:]],tbl_expenses[Month],tbl_categories[[#Headers],[Aug]])</f>
        <v>0</v>
      </c>
      <c r="H9" s="13">
        <f>SUMIFS(tbl_expenses[How much in PLN],tbl_expenses[Category],tbl_categories[[#This Row],[How much I spend on:]],tbl_expenses[Month],tbl_categories[[#Headers],[Sep]])</f>
        <v>0</v>
      </c>
      <c r="I9" s="13">
        <f>SUMIFS(tbl_expenses[How much in PLN],tbl_expenses[Category],tbl_categories[[#This Row],[How much I spend on:]],tbl_expenses[Month],tbl_categories[[#Headers],[Oct]])</f>
        <v>0</v>
      </c>
      <c r="J9" s="13">
        <f>SUMIFS(tbl_expenses[How much in PLN],tbl_expenses[Category],tbl_categories[[#This Row],[How much I spend on:]],tbl_expenses[Month],tbl_categories[[#Headers],[Nov]])</f>
        <v>0</v>
      </c>
      <c r="K9" s="13">
        <f>SUMIFS(tbl_expenses[How much in PLN],tbl_expenses[Category],tbl_categories[[#This Row],[How much I spend on:]],tbl_expenses[Month],tbl_categories[[#Headers],[Dec]])</f>
        <v>0</v>
      </c>
      <c r="Q9" s="1"/>
    </row>
    <row r="10" spans="1:17" x14ac:dyDescent="0.2">
      <c r="A10" t="s">
        <v>6</v>
      </c>
      <c r="B10" s="13">
        <f>SUMIFS(tbl_expenses[How much in PLN],tbl_expenses[Category],tbl_categories[[#This Row],[How much I spend on:]],tbl_expenses[Month],tbl_categories[[#Headers],[Mar]])</f>
        <v>0</v>
      </c>
      <c r="C10" s="13">
        <f>SUMIFS(tbl_expenses[How much in PLN],tbl_expenses[Category],tbl_categories[[#This Row],[How much I spend on:]],tbl_expenses[Month],tbl_categories[[#Headers],[Apr]])</f>
        <v>0</v>
      </c>
      <c r="D10" s="13">
        <f>SUMIFS(tbl_expenses[How much in PLN],tbl_expenses[Category],tbl_categories[[#This Row],[How much I spend on:]],tbl_expenses[Month],tbl_categories[[#Headers],[May]])</f>
        <v>0</v>
      </c>
      <c r="E10" s="13">
        <f>SUMIFS(tbl_expenses[How much in PLN],tbl_expenses[Category],tbl_categories[[#This Row],[How much I spend on:]],tbl_expenses[Month],tbl_categories[[#Headers],[Jun]])</f>
        <v>0</v>
      </c>
      <c r="F10" s="13">
        <f>SUMIFS(tbl_expenses[How much in PLN],tbl_expenses[Category],tbl_categories[[#This Row],[How much I spend on:]],tbl_expenses[Month],tbl_categories[[#Headers],[Jul]])</f>
        <v>0</v>
      </c>
      <c r="G10" s="13">
        <f>SUMIFS(tbl_expenses[How much in PLN],tbl_expenses[Category],tbl_categories[[#This Row],[How much I spend on:]],tbl_expenses[Month],tbl_categories[[#Headers],[Aug]])</f>
        <v>0</v>
      </c>
      <c r="H10" s="13">
        <f>SUMIFS(tbl_expenses[How much in PLN],tbl_expenses[Category],tbl_categories[[#This Row],[How much I spend on:]],tbl_expenses[Month],tbl_categories[[#Headers],[Sep]])</f>
        <v>0</v>
      </c>
      <c r="I10" s="13">
        <f>SUMIFS(tbl_expenses[How much in PLN],tbl_expenses[Category],tbl_categories[[#This Row],[How much I spend on:]],tbl_expenses[Month],tbl_categories[[#Headers],[Oct]])</f>
        <v>0</v>
      </c>
      <c r="J10" s="13">
        <f>SUMIFS(tbl_expenses[How much in PLN],tbl_expenses[Category],tbl_categories[[#This Row],[How much I spend on:]],tbl_expenses[Month],tbl_categories[[#Headers],[Nov]])</f>
        <v>0</v>
      </c>
      <c r="K10" s="13">
        <f>SUMIFS(tbl_expenses[How much in PLN],tbl_expenses[Category],tbl_categories[[#This Row],[How much I spend on:]],tbl_expenses[Month],tbl_categories[[#Headers],[Dec]])</f>
        <v>0</v>
      </c>
      <c r="Q10" s="1"/>
    </row>
    <row r="11" spans="1:17" x14ac:dyDescent="0.2">
      <c r="A11" t="s">
        <v>7</v>
      </c>
      <c r="B11" s="13">
        <f>SUMIFS(tbl_expenses[How much in PLN],tbl_expenses[Category],tbl_categories[[#This Row],[How much I spend on:]],tbl_expenses[Month],tbl_categories[[#Headers],[Mar]])</f>
        <v>90</v>
      </c>
      <c r="C11" s="13">
        <f>SUMIFS(tbl_expenses[How much in PLN],tbl_expenses[Category],tbl_categories[[#This Row],[How much I spend on:]],tbl_expenses[Month],tbl_categories[[#Headers],[Apr]])</f>
        <v>0</v>
      </c>
      <c r="D11" s="13">
        <f>SUMIFS(tbl_expenses[How much in PLN],tbl_expenses[Category],tbl_categories[[#This Row],[How much I spend on:]],tbl_expenses[Month],tbl_categories[[#Headers],[May]])</f>
        <v>0</v>
      </c>
      <c r="E11" s="13">
        <f>SUMIFS(tbl_expenses[How much in PLN],tbl_expenses[Category],tbl_categories[[#This Row],[How much I spend on:]],tbl_expenses[Month],tbl_categories[[#Headers],[Jun]])</f>
        <v>0</v>
      </c>
      <c r="F11" s="13">
        <f>SUMIFS(tbl_expenses[How much in PLN],tbl_expenses[Category],tbl_categories[[#This Row],[How much I spend on:]],tbl_expenses[Month],tbl_categories[[#Headers],[Jul]])</f>
        <v>0</v>
      </c>
      <c r="G11" s="13">
        <f>SUMIFS(tbl_expenses[How much in PLN],tbl_expenses[Category],tbl_categories[[#This Row],[How much I spend on:]],tbl_expenses[Month],tbl_categories[[#Headers],[Aug]])</f>
        <v>0</v>
      </c>
      <c r="H11" s="13">
        <f>SUMIFS(tbl_expenses[How much in PLN],tbl_expenses[Category],tbl_categories[[#This Row],[How much I spend on:]],tbl_expenses[Month],tbl_categories[[#Headers],[Sep]])</f>
        <v>0</v>
      </c>
      <c r="I11" s="13">
        <f>SUMIFS(tbl_expenses[How much in PLN],tbl_expenses[Category],tbl_categories[[#This Row],[How much I spend on:]],tbl_expenses[Month],tbl_categories[[#Headers],[Oct]])</f>
        <v>0</v>
      </c>
      <c r="J11" s="13">
        <f>SUMIFS(tbl_expenses[How much in PLN],tbl_expenses[Category],tbl_categories[[#This Row],[How much I spend on:]],tbl_expenses[Month],tbl_categories[[#Headers],[Nov]])</f>
        <v>0</v>
      </c>
      <c r="K11" s="13">
        <f>SUMIFS(tbl_expenses[How much in PLN],tbl_expenses[Category],tbl_categories[[#This Row],[How much I spend on:]],tbl_expenses[Month],tbl_categories[[#Headers],[Dec]])</f>
        <v>50</v>
      </c>
      <c r="Q11" s="1"/>
    </row>
    <row r="12" spans="1:17" x14ac:dyDescent="0.2">
      <c r="A12" t="s">
        <v>8</v>
      </c>
      <c r="B12" s="13">
        <f>SUMIFS(tbl_expenses[How much in PLN],tbl_expenses[Category],tbl_categories[[#This Row],[How much I spend on:]],tbl_expenses[Month],tbl_categories[[#Headers],[Mar]])</f>
        <v>44.800000000000004</v>
      </c>
      <c r="C12" s="13">
        <f>SUMIFS(tbl_expenses[How much in PLN],tbl_expenses[Category],tbl_categories[[#This Row],[How much I spend on:]],tbl_expenses[Month],tbl_categories[[#Headers],[Apr]])</f>
        <v>0</v>
      </c>
      <c r="D12" s="13">
        <f>SUMIFS(tbl_expenses[How much in PLN],tbl_expenses[Category],tbl_categories[[#This Row],[How much I spend on:]],tbl_expenses[Month],tbl_categories[[#Headers],[May]])</f>
        <v>0</v>
      </c>
      <c r="E12" s="13">
        <f>SUMIFS(tbl_expenses[How much in PLN],tbl_expenses[Category],tbl_categories[[#This Row],[How much I spend on:]],tbl_expenses[Month],tbl_categories[[#Headers],[Jun]])</f>
        <v>0</v>
      </c>
      <c r="F12" s="13">
        <f>SUMIFS(tbl_expenses[How much in PLN],tbl_expenses[Category],tbl_categories[[#This Row],[How much I spend on:]],tbl_expenses[Month],tbl_categories[[#Headers],[Jul]])</f>
        <v>0</v>
      </c>
      <c r="G12" s="13">
        <f>SUMIFS(tbl_expenses[How much in PLN],tbl_expenses[Category],tbl_categories[[#This Row],[How much I spend on:]],tbl_expenses[Month],tbl_categories[[#Headers],[Aug]])</f>
        <v>0</v>
      </c>
      <c r="H12" s="13">
        <f>SUMIFS(tbl_expenses[How much in PLN],tbl_expenses[Category],tbl_categories[[#This Row],[How much I spend on:]],tbl_expenses[Month],tbl_categories[[#Headers],[Sep]])</f>
        <v>0</v>
      </c>
      <c r="I12" s="13">
        <f>SUMIFS(tbl_expenses[How much in PLN],tbl_expenses[Category],tbl_categories[[#This Row],[How much I spend on:]],tbl_expenses[Month],tbl_categories[[#Headers],[Oct]])</f>
        <v>0</v>
      </c>
      <c r="J12" s="13">
        <f>SUMIFS(tbl_expenses[How much in PLN],tbl_expenses[Category],tbl_categories[[#This Row],[How much I spend on:]],tbl_expenses[Month],tbl_categories[[#Headers],[Nov]])</f>
        <v>0</v>
      </c>
      <c r="K12" s="13">
        <f>SUMIFS(tbl_expenses[How much in PLN],tbl_expenses[Category],tbl_categories[[#This Row],[How much I spend on:]],tbl_expenses[Month],tbl_categories[[#Headers],[Dec]])</f>
        <v>32</v>
      </c>
      <c r="Q12" s="1"/>
    </row>
    <row r="13" spans="1:17" x14ac:dyDescent="0.2">
      <c r="A13" t="s">
        <v>2</v>
      </c>
      <c r="B13" s="13">
        <f>SUBTOTAL(109,tbl_categories[Mar])</f>
        <v>534.79999999999995</v>
      </c>
      <c r="C13" s="13">
        <f>SUBTOTAL(109,tbl_categories[Apr])</f>
        <v>0</v>
      </c>
      <c r="D13" s="13">
        <f>SUBTOTAL(109,tbl_categories[May])</f>
        <v>0</v>
      </c>
      <c r="E13" s="13">
        <f>SUBTOTAL(109,tbl_categories[Jun])</f>
        <v>0</v>
      </c>
      <c r="F13" s="13">
        <f>SUBTOTAL(109,tbl_categories[Jul])</f>
        <v>0</v>
      </c>
      <c r="G13" s="13">
        <f>SUBTOTAL(109,tbl_categories[Aug])</f>
        <v>0</v>
      </c>
      <c r="H13" s="13">
        <f>SUBTOTAL(109,tbl_categories[Sep])</f>
        <v>0</v>
      </c>
      <c r="I13" s="13">
        <f>SUBTOTAL(109,tbl_categories[Oct])</f>
        <v>0</v>
      </c>
      <c r="J13" s="13">
        <f>SUBTOTAL(109,tbl_categories[Nov])</f>
        <v>0</v>
      </c>
      <c r="K13" s="13">
        <f>SUBTOTAL(109,tbl_categories[Dec])</f>
        <v>532</v>
      </c>
      <c r="Q13" s="1"/>
    </row>
    <row r="14" spans="1:17" x14ac:dyDescent="0.2">
      <c r="Q14" s="1"/>
    </row>
    <row r="15" spans="1:17" x14ac:dyDescent="0.2">
      <c r="Q15" s="1"/>
    </row>
    <row r="16" spans="1:17" x14ac:dyDescent="0.2">
      <c r="Q16" s="1"/>
    </row>
    <row r="17" spans="1:11" x14ac:dyDescent="0.2">
      <c r="A17" t="s">
        <v>13</v>
      </c>
      <c r="B17" t="s">
        <v>9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</row>
    <row r="18" spans="1:11" x14ac:dyDescent="0.2">
      <c r="A18" t="s">
        <v>14</v>
      </c>
      <c r="B18" s="13">
        <f>SUMIFS(tbl_income[Amount in PLN],tbl_income[Where from:],tbl_earnings[[#This Row],[How much I earn from:]],tbl_income[Month],tbl_earnings[[#Headers],[Mar]])</f>
        <v>1000</v>
      </c>
      <c r="C18" s="13">
        <f>SUMIFS(tbl_income[Amount in PLN],tbl_income[Where from:],tbl_earnings[[#This Row],[How much I earn from:]],tbl_income[Month],tbl_earnings[[#Headers],[Apr]])</f>
        <v>0</v>
      </c>
      <c r="D18" s="13">
        <f>SUMIFS(tbl_income[Amount in PLN],tbl_income[Where from:],tbl_earnings[[#This Row],[How much I earn from:]],tbl_income[Month],tbl_earnings[[#Headers],[May]])</f>
        <v>0</v>
      </c>
      <c r="E18" s="13">
        <f>SUMIFS(tbl_income[Amount in PLN],tbl_income[Where from:],tbl_earnings[[#This Row],[How much I earn from:]],tbl_income[Month],tbl_earnings[[#Headers],[Jun]])</f>
        <v>0</v>
      </c>
      <c r="F18" s="13">
        <f>SUMIFS(tbl_income[Amount in PLN],tbl_income[Where from:],tbl_earnings[[#This Row],[How much I earn from:]],tbl_income[Month],tbl_earnings[[#Headers],[Jul]])</f>
        <v>0</v>
      </c>
      <c r="G18" s="13">
        <f>SUMIFS(tbl_income[Amount in PLN],tbl_income[Where from:],tbl_earnings[[#This Row],[How much I earn from:]],tbl_income[Month],tbl_earnings[[#Headers],[Aug]])</f>
        <v>0</v>
      </c>
      <c r="H18" s="13">
        <f>SUMIFS(tbl_income[Amount in PLN],tbl_income[Where from:],tbl_earnings[[#This Row],[How much I earn from:]],tbl_income[Month],tbl_earnings[[#Headers],[Sep]])</f>
        <v>0</v>
      </c>
      <c r="I18" s="13">
        <f>SUMIFS(tbl_income[Amount in PLN],tbl_income[Where from:],tbl_earnings[[#This Row],[How much I earn from:]],tbl_income[Month],tbl_earnings[[#Headers],[Oct]])</f>
        <v>0</v>
      </c>
      <c r="J18" s="13">
        <f>SUMIFS(tbl_income[Amount in PLN],tbl_income[Where from:],tbl_earnings[[#This Row],[How much I earn from:]],tbl_income[Month],tbl_earnings[[#Headers],[Nov]])</f>
        <v>0</v>
      </c>
      <c r="K18" s="13">
        <f>SUMIFS(tbl_income[Amount in PLN],tbl_income[Where from:],tbl_earnings[[#This Row],[How much I earn from:]],tbl_income[Month],tbl_earnings[[#Headers],[Dec]])</f>
        <v>2000</v>
      </c>
    </row>
    <row r="19" spans="1:11" x14ac:dyDescent="0.2">
      <c r="B19" s="13">
        <f>SUMIFS(tbl_income[Amount in PLN],tbl_income[Where from:],tbl_earnings[[#This Row],[How much I earn from:]],tbl_income[Month],tbl_earnings[[#Headers],[Mar]])</f>
        <v>0</v>
      </c>
      <c r="C19" s="13">
        <f>SUMIFS(tbl_income[Amount in PLN],tbl_income[Where from:],tbl_earnings[[#This Row],[How much I earn from:]],tbl_income[Month],tbl_earnings[[#Headers],[Apr]])</f>
        <v>0</v>
      </c>
      <c r="D19" s="13">
        <f>SUMIFS(tbl_income[Amount in PLN],tbl_income[Where from:],tbl_earnings[[#This Row],[How much I earn from:]],tbl_income[Month],tbl_earnings[[#Headers],[May]])</f>
        <v>0</v>
      </c>
      <c r="E19" s="13">
        <f>SUMIFS(tbl_income[Amount in PLN],tbl_income[Where from:],tbl_earnings[[#This Row],[How much I earn from:]],tbl_income[Month],tbl_earnings[[#Headers],[Jun]])</f>
        <v>0</v>
      </c>
      <c r="F19" s="13">
        <f>SUMIFS(tbl_income[Amount in PLN],tbl_income[Where from:],tbl_earnings[[#This Row],[How much I earn from:]],tbl_income[Month],tbl_earnings[[#Headers],[Jul]])</f>
        <v>0</v>
      </c>
      <c r="G19" s="13">
        <f>SUMIFS(tbl_income[Amount in PLN],tbl_income[Where from:],tbl_earnings[[#This Row],[How much I earn from:]],tbl_income[Month],tbl_earnings[[#Headers],[Aug]])</f>
        <v>0</v>
      </c>
      <c r="H19" s="13">
        <f>SUMIFS(tbl_income[Amount in PLN],tbl_income[Where from:],tbl_earnings[[#This Row],[How much I earn from:]],tbl_income[Month],tbl_earnings[[#Headers],[Sep]])</f>
        <v>0</v>
      </c>
      <c r="I19" s="13">
        <f>SUMIFS(tbl_income[Amount in PLN],tbl_income[Where from:],tbl_earnings[[#This Row],[How much I earn from:]],tbl_income[Month],tbl_earnings[[#Headers],[Oct]])</f>
        <v>0</v>
      </c>
      <c r="J19" s="13">
        <f>SUMIFS(tbl_income[Amount in PLN],tbl_income[Where from:],tbl_earnings[[#This Row],[How much I earn from:]],tbl_income[Month],tbl_earnings[[#Headers],[Nov]])</f>
        <v>0</v>
      </c>
      <c r="K19" s="13">
        <f>SUMIFS(tbl_income[Amount in PLN],tbl_income[Where from:],tbl_earnings[[#This Row],[How much I earn from:]],tbl_income[Month],tbl_earnings[[#Headers],[Dec]])</f>
        <v>0</v>
      </c>
    </row>
    <row r="20" spans="1:11" x14ac:dyDescent="0.2">
      <c r="A20" t="s">
        <v>2</v>
      </c>
      <c r="B20" s="13">
        <f>SUBTOTAL(109,tbl_earnings[Mar])</f>
        <v>1000</v>
      </c>
      <c r="C20" s="13">
        <f>SUBTOTAL(109,tbl_earnings[Apr])</f>
        <v>0</v>
      </c>
      <c r="D20" s="13">
        <f>SUBTOTAL(109,tbl_earnings[May])</f>
        <v>0</v>
      </c>
      <c r="E20" s="13">
        <f>SUBTOTAL(109,tbl_earnings[Jun])</f>
        <v>0</v>
      </c>
      <c r="F20" s="13">
        <f>SUBTOTAL(109,tbl_earnings[Jul])</f>
        <v>0</v>
      </c>
      <c r="G20" s="13">
        <f>SUBTOTAL(109,tbl_earnings[Aug])</f>
        <v>0</v>
      </c>
      <c r="H20" s="13">
        <f>SUBTOTAL(109,tbl_earnings[Sep])</f>
        <v>0</v>
      </c>
      <c r="I20" s="13">
        <f>SUBTOTAL(109,tbl_earnings[Oct])</f>
        <v>0</v>
      </c>
      <c r="J20" s="13">
        <f>SUBTOTAL(109,tbl_earnings[Nov])</f>
        <v>0</v>
      </c>
      <c r="K20" s="13">
        <f>SUBTOTAL(109,tbl_earnings[Dec])</f>
        <v>2000</v>
      </c>
    </row>
    <row r="23" spans="1:11" ht="17" thickBot="1" x14ac:dyDescent="0.25"/>
    <row r="24" spans="1:11" ht="18" thickTop="1" thickBot="1" x14ac:dyDescent="0.25">
      <c r="A24" s="2"/>
      <c r="B24" s="8" t="str">
        <f>tbl_earnings[[#Headers],[Mar]]</f>
        <v>Mar</v>
      </c>
      <c r="C24" s="9" t="str">
        <f>tbl_earnings[[#Headers],[Apr]]</f>
        <v>Apr</v>
      </c>
      <c r="D24" s="9" t="str">
        <f>tbl_earnings[[#Headers],[May]]</f>
        <v>May</v>
      </c>
      <c r="E24" s="9" t="str">
        <f>tbl_earnings[[#Headers],[Jun]]</f>
        <v>Jun</v>
      </c>
      <c r="F24" s="9" t="str">
        <f>tbl_earnings[[#Headers],[Jul]]</f>
        <v>Jul</v>
      </c>
      <c r="G24" s="9" t="str">
        <f>tbl_earnings[[#Headers],[Aug]]</f>
        <v>Aug</v>
      </c>
      <c r="H24" s="9" t="str">
        <f>tbl_earnings[[#Headers],[Sep]]</f>
        <v>Sep</v>
      </c>
      <c r="I24" s="9" t="str">
        <f>tbl_earnings[[#Headers],[Oct]]</f>
        <v>Oct</v>
      </c>
      <c r="J24" s="9" t="str">
        <f>tbl_earnings[[#Headers],[Nov]]</f>
        <v>Nov</v>
      </c>
      <c r="K24" s="10" t="str">
        <f>tbl_earnings[[#Headers],[Dec]]</f>
        <v>Dec</v>
      </c>
    </row>
    <row r="25" spans="1:11" ht="18" thickTop="1" thickBot="1" x14ac:dyDescent="0.25">
      <c r="A25" s="3" t="s">
        <v>25</v>
      </c>
      <c r="B25" s="12">
        <f>tbl_earnings[[#Totals],[Mar]]-tbl_categories[[#Totals],[Mar]]</f>
        <v>465.20000000000005</v>
      </c>
      <c r="C25" s="12">
        <f>tbl_earnings[[#Totals],[Apr]]-tbl_categories[[#Totals],[Apr]]</f>
        <v>0</v>
      </c>
      <c r="D25" s="12">
        <f>tbl_earnings[[#Totals],[May]]-tbl_categories[[#Totals],[May]]</f>
        <v>0</v>
      </c>
      <c r="E25" s="12">
        <f>tbl_earnings[[#Totals],[Jun]]-tbl_categories[[#Totals],[Jun]]</f>
        <v>0</v>
      </c>
      <c r="F25" s="12">
        <f>tbl_earnings[[#Totals],[Jul]]-tbl_categories[[#Totals],[Jul]]</f>
        <v>0</v>
      </c>
      <c r="G25" s="12">
        <f>tbl_earnings[[#Totals],[Aug]]-tbl_categories[[#Totals],[Aug]]</f>
        <v>0</v>
      </c>
      <c r="H25" s="12">
        <f>tbl_earnings[[#Totals],[Sep]]-tbl_categories[[#Totals],[Sep]]</f>
        <v>0</v>
      </c>
      <c r="I25" s="12">
        <f>tbl_earnings[[#Totals],[Oct]]-tbl_categories[[#Totals],[Oct]]</f>
        <v>0</v>
      </c>
      <c r="J25" s="12">
        <f>tbl_earnings[[#Totals],[Nov]]-tbl_categories[[#Totals],[Nov]]</f>
        <v>0</v>
      </c>
      <c r="K25" s="12">
        <f>tbl_earnings[[#Totals],[Dec]]-tbl_categories[[#Totals],[Dec]]</f>
        <v>1468</v>
      </c>
    </row>
    <row r="26" spans="1:11" ht="17" thickTop="1" x14ac:dyDescent="0.2"/>
    <row r="28" spans="1:11" ht="17" thickBot="1" x14ac:dyDescent="0.25"/>
    <row r="29" spans="1:11" ht="18" thickTop="1" thickBot="1" x14ac:dyDescent="0.25">
      <c r="A29" s="4" t="s">
        <v>27</v>
      </c>
      <c r="B29" s="5" t="s">
        <v>26</v>
      </c>
      <c r="C29" s="5" t="str">
        <f>B24</f>
        <v>Mar</v>
      </c>
      <c r="D29" s="5" t="str">
        <f t="shared" ref="D29:K29" si="0">C24</f>
        <v>Apr</v>
      </c>
      <c r="E29" s="5" t="str">
        <f t="shared" si="0"/>
        <v>May</v>
      </c>
      <c r="F29" s="5" t="str">
        <f t="shared" si="0"/>
        <v>Jun</v>
      </c>
      <c r="G29" s="5" t="str">
        <f t="shared" si="0"/>
        <v>Jul</v>
      </c>
      <c r="H29" s="5" t="str">
        <f t="shared" si="0"/>
        <v>Aug</v>
      </c>
      <c r="I29" s="5" t="str">
        <f t="shared" si="0"/>
        <v>Sep</v>
      </c>
      <c r="J29" s="5" t="str">
        <f t="shared" si="0"/>
        <v>Oct</v>
      </c>
      <c r="K29" s="5" t="str">
        <f t="shared" si="0"/>
        <v>Nov</v>
      </c>
    </row>
    <row r="30" spans="1:11" x14ac:dyDescent="0.2">
      <c r="B30" s="6" t="s">
        <v>3</v>
      </c>
      <c r="C30" s="14">
        <v>1000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</row>
    <row r="31" spans="1:11" x14ac:dyDescent="0.2">
      <c r="B31" s="6" t="s">
        <v>4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</row>
    <row r="32" spans="1:11" x14ac:dyDescent="0.2">
      <c r="B32" s="6" t="s">
        <v>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</row>
    <row r="33" spans="1:11" x14ac:dyDescent="0.2">
      <c r="B33" s="6" t="s">
        <v>11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</row>
    <row r="34" spans="1:11" x14ac:dyDescent="0.2">
      <c r="B34" s="6" t="s">
        <v>12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</row>
    <row r="35" spans="1:11" x14ac:dyDescent="0.2">
      <c r="B35" s="11" t="s">
        <v>6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</row>
    <row r="36" spans="1:11" x14ac:dyDescent="0.2">
      <c r="B36" s="11" t="s">
        <v>7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</row>
    <row r="37" spans="1:11" ht="17" thickBot="1" x14ac:dyDescent="0.25">
      <c r="B37" s="7" t="s">
        <v>8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</row>
    <row r="38" spans="1:11" ht="18" thickTop="1" thickBot="1" x14ac:dyDescent="0.25">
      <c r="C38" s="16">
        <f>SUM(C30:C37)</f>
        <v>1000</v>
      </c>
      <c r="D38" s="16">
        <f t="shared" ref="D38:K38" si="1">SUM(D30:D37)</f>
        <v>0</v>
      </c>
      <c r="E38" s="16">
        <f t="shared" si="1"/>
        <v>0</v>
      </c>
      <c r="F38" s="16">
        <f t="shared" si="1"/>
        <v>0</v>
      </c>
      <c r="G38" s="16">
        <f t="shared" si="1"/>
        <v>0</v>
      </c>
      <c r="H38" s="16">
        <f t="shared" si="1"/>
        <v>0</v>
      </c>
      <c r="I38" s="16">
        <f t="shared" si="1"/>
        <v>0</v>
      </c>
      <c r="J38" s="16">
        <f t="shared" si="1"/>
        <v>0</v>
      </c>
      <c r="K38" s="16">
        <f t="shared" si="1"/>
        <v>0</v>
      </c>
    </row>
    <row r="39" spans="1:11" ht="17" thickTop="1" x14ac:dyDescent="0.2"/>
    <row r="45" spans="1:11" ht="17" thickBot="1" x14ac:dyDescent="0.25"/>
    <row r="46" spans="1:11" ht="18" thickTop="1" thickBot="1" x14ac:dyDescent="0.25">
      <c r="A46" s="4" t="s">
        <v>36</v>
      </c>
      <c r="B46" s="5" t="s">
        <v>37</v>
      </c>
      <c r="C46" s="5" t="str">
        <f>B24</f>
        <v>Mar</v>
      </c>
      <c r="D46" s="5" t="str">
        <f>C24</f>
        <v>Apr</v>
      </c>
      <c r="E46" s="5" t="str">
        <f t="shared" ref="E46:K46" si="2">D24</f>
        <v>May</v>
      </c>
      <c r="F46" s="5" t="str">
        <f t="shared" si="2"/>
        <v>Jun</v>
      </c>
      <c r="G46" s="5" t="str">
        <f t="shared" si="2"/>
        <v>Jul</v>
      </c>
      <c r="H46" s="5" t="str">
        <f t="shared" si="2"/>
        <v>Aug</v>
      </c>
      <c r="I46" s="5" t="str">
        <f t="shared" si="2"/>
        <v>Sep</v>
      </c>
      <c r="J46" s="5" t="str">
        <f t="shared" si="2"/>
        <v>Oct</v>
      </c>
      <c r="K46" s="5" t="str">
        <f t="shared" si="2"/>
        <v>Nov</v>
      </c>
    </row>
    <row r="47" spans="1:11" ht="17" thickBot="1" x14ac:dyDescent="0.25">
      <c r="B47" s="6" t="s">
        <v>14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</row>
    <row r="48" spans="1:11" ht="18" thickTop="1" thickBot="1" x14ac:dyDescent="0.25">
      <c r="C48" s="16">
        <f>SUM(C47:C47)</f>
        <v>0</v>
      </c>
      <c r="D48" s="16">
        <f>SUM(D47:D47)</f>
        <v>0</v>
      </c>
      <c r="E48" s="16">
        <f t="shared" ref="E48:K48" si="3">SUM(E47:E47)</f>
        <v>0</v>
      </c>
      <c r="F48" s="16">
        <f t="shared" si="3"/>
        <v>0</v>
      </c>
      <c r="G48" s="16">
        <f t="shared" si="3"/>
        <v>0</v>
      </c>
      <c r="H48" s="16">
        <f t="shared" si="3"/>
        <v>0</v>
      </c>
      <c r="I48" s="16">
        <f t="shared" si="3"/>
        <v>0</v>
      </c>
      <c r="J48" s="16">
        <f t="shared" si="3"/>
        <v>0</v>
      </c>
      <c r="K48" s="16">
        <f t="shared" si="3"/>
        <v>0</v>
      </c>
    </row>
    <row r="49" ht="17" thickTop="1" x14ac:dyDescent="0.2"/>
  </sheetData>
  <phoneticPr fontId="3" type="noConversion"/>
  <conditionalFormatting sqref="C26 E26:XFD26 A25:K25">
    <cfRule type="cellIs" dxfId="1" priority="2" operator="lessThan">
      <formula>0</formula>
    </cfRule>
  </conditionalFormatting>
  <conditionalFormatting sqref="C26 E26:XFD26 B25:K25">
    <cfRule type="cellIs" dxfId="0" priority="1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7C55-3FD9-0E4B-806F-9A53A5FC8F5C}">
  <dimension ref="A3:D8"/>
  <sheetViews>
    <sheetView workbookViewId="0">
      <selection activeCell="C4" sqref="C4"/>
    </sheetView>
  </sheetViews>
  <sheetFormatPr baseColWidth="10" defaultRowHeight="16" x14ac:dyDescent="0.2"/>
  <cols>
    <col min="4" max="4" width="15.83203125" bestFit="1" customWidth="1"/>
  </cols>
  <sheetData>
    <row r="3" spans="1:4" x14ac:dyDescent="0.2">
      <c r="A3" t="s">
        <v>15</v>
      </c>
      <c r="B3" t="s">
        <v>28</v>
      </c>
      <c r="C3" t="s">
        <v>29</v>
      </c>
      <c r="D3" t="s">
        <v>30</v>
      </c>
    </row>
    <row r="4" spans="1:4" x14ac:dyDescent="0.2">
      <c r="A4" s="1">
        <v>44986</v>
      </c>
      <c r="B4" t="str">
        <f>TEXT(tbl_income[[#This Row],[Date]],"mmm")</f>
        <v>Mar</v>
      </c>
      <c r="C4" t="s">
        <v>14</v>
      </c>
      <c r="D4">
        <v>1000</v>
      </c>
    </row>
    <row r="5" spans="1:4" x14ac:dyDescent="0.2">
      <c r="A5" s="1">
        <v>45261</v>
      </c>
      <c r="B5" t="str">
        <f>TEXT(tbl_income[[#This Row],[Date]],"mmm")</f>
        <v>Dec</v>
      </c>
      <c r="C5" t="s">
        <v>14</v>
      </c>
      <c r="D5">
        <v>2000</v>
      </c>
    </row>
    <row r="6" spans="1:4" x14ac:dyDescent="0.2">
      <c r="A6" s="1"/>
    </row>
    <row r="7" spans="1:4" x14ac:dyDescent="0.2">
      <c r="A7" s="1"/>
    </row>
    <row r="8" spans="1:4" x14ac:dyDescent="0.2">
      <c r="A8" s="1"/>
    </row>
  </sheetData>
  <dataValidations count="1">
    <dataValidation type="list" allowBlank="1" showInputMessage="1" showErrorMessage="1" sqref="C4:C5" xr:uid="{DC96A041-A1E6-DA4E-9484-1690C54F9893}">
      <formula1>INDIRECT("tbl_earnings[How much I earn from:]")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3D8A-663D-0D4C-91ED-586A51E058EB}">
  <dimension ref="A4:F14"/>
  <sheetViews>
    <sheetView workbookViewId="0">
      <selection activeCell="C5" sqref="C5:C12"/>
    </sheetView>
  </sheetViews>
  <sheetFormatPr baseColWidth="10" defaultRowHeight="16" x14ac:dyDescent="0.2"/>
  <cols>
    <col min="3" max="3" width="20.5" bestFit="1" customWidth="1"/>
    <col min="4" max="4" width="15.83203125" bestFit="1" customWidth="1"/>
  </cols>
  <sheetData>
    <row r="4" spans="1:6" x14ac:dyDescent="0.2">
      <c r="A4" t="s">
        <v>15</v>
      </c>
      <c r="B4" t="s">
        <v>28</v>
      </c>
      <c r="C4" t="s">
        <v>31</v>
      </c>
      <c r="D4" t="s">
        <v>32</v>
      </c>
      <c r="E4" t="s">
        <v>34</v>
      </c>
      <c r="F4" t="s">
        <v>33</v>
      </c>
    </row>
    <row r="5" spans="1:6" x14ac:dyDescent="0.2">
      <c r="A5" s="1">
        <v>44986</v>
      </c>
      <c r="B5" t="str">
        <f>TEXT(tbl_expenses[[#This Row],[Date]],"mmm")</f>
        <v>Mar</v>
      </c>
      <c r="C5" t="s">
        <v>4</v>
      </c>
      <c r="D5">
        <v>300</v>
      </c>
      <c r="E5" t="s">
        <v>1</v>
      </c>
      <c r="F5">
        <f>VLOOKUP(tbl_expenses[[#This Row],[Currency]],tbl_waluty[],2,0)*tbl_expenses[[#This Row],[Amount]]</f>
        <v>300</v>
      </c>
    </row>
    <row r="6" spans="1:6" x14ac:dyDescent="0.2">
      <c r="A6" s="1">
        <v>44986</v>
      </c>
      <c r="B6" t="str">
        <f>TEXT(tbl_expenses[[#This Row],[Date]],"mmm")</f>
        <v>Mar</v>
      </c>
      <c r="C6" t="s">
        <v>8</v>
      </c>
      <c r="D6">
        <v>70</v>
      </c>
      <c r="E6" t="s">
        <v>0</v>
      </c>
      <c r="F6">
        <f>VLOOKUP(tbl_expenses[[#This Row],[Currency]],tbl_waluty[],2,0)*tbl_expenses[[#This Row],[Amount]]</f>
        <v>44.800000000000004</v>
      </c>
    </row>
    <row r="7" spans="1:6" x14ac:dyDescent="0.2">
      <c r="A7" s="1">
        <v>44990</v>
      </c>
      <c r="B7" t="str">
        <f>TEXT(tbl_expenses[[#This Row],[Date]],"mmm")</f>
        <v>Mar</v>
      </c>
      <c r="C7" t="s">
        <v>7</v>
      </c>
      <c r="D7">
        <v>90</v>
      </c>
      <c r="E7" t="s">
        <v>1</v>
      </c>
      <c r="F7">
        <f>VLOOKUP(tbl_expenses[[#This Row],[Currency]],tbl_waluty[],2,0)*tbl_expenses[[#This Row],[Amount]]</f>
        <v>90</v>
      </c>
    </row>
    <row r="8" spans="1:6" x14ac:dyDescent="0.2">
      <c r="A8" s="1">
        <v>44987</v>
      </c>
      <c r="B8" t="str">
        <f>TEXT(tbl_expenses[[#This Row],[Date]],"mmm")</f>
        <v>Mar</v>
      </c>
      <c r="C8" t="s">
        <v>5</v>
      </c>
      <c r="D8">
        <v>100</v>
      </c>
      <c r="E8" t="s">
        <v>1</v>
      </c>
      <c r="F8">
        <f>VLOOKUP(tbl_expenses[[#This Row],[Currency]],tbl_waluty[],2,0)*tbl_expenses[[#This Row],[Amount]]</f>
        <v>100</v>
      </c>
    </row>
    <row r="9" spans="1:6" x14ac:dyDescent="0.2">
      <c r="A9" s="1">
        <v>45261</v>
      </c>
      <c r="B9" t="str">
        <f>TEXT(tbl_expenses[[#This Row],[Date]],"mmm")</f>
        <v>Dec</v>
      </c>
      <c r="C9" t="s">
        <v>8</v>
      </c>
      <c r="D9">
        <v>50</v>
      </c>
      <c r="E9" t="s">
        <v>0</v>
      </c>
      <c r="F9">
        <f>VLOOKUP(tbl_expenses[[#This Row],[Currency]],tbl_waluty[],2,0)*tbl_expenses[[#This Row],[Amount]]</f>
        <v>32</v>
      </c>
    </row>
    <row r="10" spans="1:6" x14ac:dyDescent="0.2">
      <c r="A10" s="1">
        <v>45265</v>
      </c>
      <c r="B10" t="str">
        <f>TEXT(tbl_expenses[[#This Row],[Date]],"mmm")</f>
        <v>Dec</v>
      </c>
      <c r="C10" t="s">
        <v>7</v>
      </c>
      <c r="D10">
        <v>50</v>
      </c>
      <c r="E10" t="s">
        <v>1</v>
      </c>
      <c r="F10">
        <f>VLOOKUP(tbl_expenses[[#This Row],[Currency]],tbl_waluty[],2,0)*tbl_expenses[[#This Row],[Amount]]</f>
        <v>50</v>
      </c>
    </row>
    <row r="11" spans="1:6" x14ac:dyDescent="0.2">
      <c r="A11" s="1">
        <v>45261</v>
      </c>
      <c r="B11" t="str">
        <f>TEXT(tbl_expenses[[#This Row],[Date]],"mmm")</f>
        <v>Dec</v>
      </c>
      <c r="C11" t="s">
        <v>4</v>
      </c>
      <c r="D11">
        <v>350</v>
      </c>
      <c r="E11" t="s">
        <v>1</v>
      </c>
      <c r="F11">
        <f>VLOOKUP(tbl_expenses[[#This Row],[Currency]],tbl_waluty[],2,0)*tbl_expenses[[#This Row],[Amount]]</f>
        <v>350</v>
      </c>
    </row>
    <row r="12" spans="1:6" x14ac:dyDescent="0.2">
      <c r="A12" s="1">
        <v>45261</v>
      </c>
      <c r="B12" t="str">
        <f>TEXT(tbl_expenses[[#This Row],[Date]],"mmm")</f>
        <v>Dec</v>
      </c>
      <c r="C12" t="s">
        <v>5</v>
      </c>
      <c r="D12">
        <v>100</v>
      </c>
      <c r="E12" t="s">
        <v>1</v>
      </c>
      <c r="F12">
        <f>VLOOKUP(tbl_expenses[[#This Row],[Currency]],tbl_waluty[],2,0)*tbl_expenses[[#This Row],[Amount]]</f>
        <v>100</v>
      </c>
    </row>
    <row r="13" spans="1:6" x14ac:dyDescent="0.2">
      <c r="A13" s="1"/>
    </row>
    <row r="14" spans="1:6" x14ac:dyDescent="0.2">
      <c r="A14" s="1"/>
    </row>
  </sheetData>
  <dataValidations count="1">
    <dataValidation type="list" allowBlank="1" showInputMessage="1" showErrorMessage="1" sqref="C5:C12" xr:uid="{824E42A0-DE2F-8C40-A7FC-137F0F60A9F3}">
      <formula1>INDIRECT("tbl_categories[How much I spend on:]")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D2E34D-3EA0-0641-B04E-AD3C510E970A}">
          <x14:formula1>
            <xm:f>Currency!$A$5:$A$6</xm:f>
          </x14:formula1>
          <xm:sqref>E5:E12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527E-2661-6A46-88E4-D94EE28C0871}">
  <dimension ref="A4:B6"/>
  <sheetViews>
    <sheetView workbookViewId="0">
      <selection activeCell="A5" sqref="A5"/>
    </sheetView>
  </sheetViews>
  <sheetFormatPr baseColWidth="10" defaultRowHeight="16" x14ac:dyDescent="0.2"/>
  <sheetData>
    <row r="4" spans="1:2" x14ac:dyDescent="0.2">
      <c r="A4" t="s">
        <v>34</v>
      </c>
      <c r="B4" t="s">
        <v>35</v>
      </c>
    </row>
    <row r="5" spans="1:2" x14ac:dyDescent="0.2">
      <c r="A5" t="s">
        <v>0</v>
      </c>
      <c r="B5">
        <v>0.64</v>
      </c>
    </row>
    <row r="6" spans="1:2" x14ac:dyDescent="0.2">
      <c r="A6" t="s">
        <v>1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Income</vt:lpstr>
      <vt:lpstr>Expences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2022-10-29T12:34:01Z</dcterms:created>
  <dcterms:modified xsi:type="dcterms:W3CDTF">2023-02-22T10:55:06Z</dcterms:modified>
</cp:coreProperties>
</file>