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EAF118CD-CEFD-4F3B-B45C-81DA1C2A1C1C}" xr6:coauthVersionLast="47" xr6:coauthVersionMax="47" xr10:uidLastSave="{00000000-0000-0000-0000-000000000000}"/>
  <bookViews>
    <workbookView xWindow="-108" yWindow="-108" windowWidth="23256" windowHeight="12456" firstSheet="6"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5" i="21" l="1"/>
  <c r="R13" i="21"/>
  <c r="R11" i="21"/>
  <c r="S13" i="21"/>
  <c r="S15" i="21" s="1"/>
  <c r="S11" i="21"/>
  <c r="L16" i="21"/>
  <c r="L14" i="21"/>
  <c r="L12" i="21"/>
  <c r="K17" i="6"/>
  <c r="K64" i="6" s="1"/>
  <c r="J17" i="6"/>
  <c r="L16" i="20"/>
  <c r="L14" i="20"/>
  <c r="L12" i="20"/>
  <c r="S23" i="5"/>
  <c r="W21" i="3"/>
  <c r="S21" i="5"/>
  <c r="R15" i="20"/>
  <c r="R13" i="20"/>
  <c r="R11" i="20"/>
  <c r="S13" i="20"/>
  <c r="S15" i="20" s="1"/>
  <c r="S11" i="20"/>
  <c r="J11" i="5"/>
  <c r="W23" i="3"/>
  <c r="L15" i="18" s="1"/>
  <c r="L17" i="18" s="1"/>
  <c r="L19" i="18" s="1"/>
  <c r="M6" i="3"/>
  <c r="N6" i="3"/>
  <c r="R18" i="18"/>
  <c r="R16" i="18"/>
  <c r="R14" i="18"/>
  <c r="S18" i="18"/>
  <c r="S16" i="18"/>
  <c r="S14" i="18"/>
  <c r="L19" i="16"/>
  <c r="L17" i="16"/>
  <c r="L15" i="16"/>
  <c r="U20" i="2"/>
  <c r="U18" i="2"/>
  <c r="N14" i="2"/>
  <c r="M14" i="2"/>
  <c r="R18" i="16"/>
  <c r="R16" i="16"/>
  <c r="R14" i="16"/>
  <c r="S18" i="16"/>
  <c r="S16" i="16"/>
  <c r="S14" i="16"/>
  <c r="R13" i="15"/>
  <c r="R12" i="15"/>
  <c r="R11" i="15"/>
  <c r="R13" i="18"/>
  <c r="R12" i="18"/>
  <c r="R11" i="18"/>
  <c r="Q13" i="18"/>
  <c r="Q12" i="18"/>
  <c r="Q11" i="18"/>
  <c r="R13" i="16"/>
  <c r="R12" i="16"/>
  <c r="R11" i="16"/>
  <c r="Q12" i="16"/>
  <c r="Q13" i="16"/>
  <c r="Q11" i="16"/>
  <c r="G37" i="1"/>
  <c r="I18" i="5"/>
  <c r="T9" i="2"/>
  <c r="T11" i="5"/>
  <c r="V11" i="3"/>
  <c r="Q12" i="15"/>
  <c r="Q13" i="15"/>
  <c r="Q11" i="15"/>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J57" i="1"/>
  <c r="E27" i="1"/>
  <c r="J20" i="6"/>
  <c r="J19" i="6"/>
  <c r="J18" i="6"/>
  <c r="J32" i="6"/>
  <c r="J28" i="6"/>
  <c r="J29" i="6"/>
  <c r="J30" i="6"/>
  <c r="J31"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26" i="6"/>
  <c r="J25" i="6"/>
  <c r="J27" i="6"/>
  <c r="S22" i="6"/>
  <c r="K98" i="6" l="1"/>
  <c r="K113" i="6"/>
  <c r="K65" i="6"/>
  <c r="K112" i="6"/>
  <c r="K66" i="6"/>
  <c r="K97" i="6"/>
  <c r="K31" i="6"/>
  <c r="K82" i="6"/>
  <c r="K32" i="6"/>
  <c r="K81" i="6"/>
  <c r="K33" i="6"/>
  <c r="K111" i="6"/>
  <c r="K96" i="6"/>
  <c r="K95" i="6"/>
  <c r="K80" i="6"/>
  <c r="K34" i="6"/>
  <c r="K79" i="6"/>
  <c r="K47" i="6"/>
  <c r="K48" i="6"/>
  <c r="K49" i="6"/>
  <c r="K50" i="6"/>
  <c r="K62" i="6"/>
  <c r="K29" i="6"/>
  <c r="K63" i="6"/>
  <c r="K114" i="6"/>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43" i="5"/>
  <c r="K59" i="5"/>
  <c r="K75" i="5"/>
  <c r="K91"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I26" i="5"/>
  <c r="R18" i="5"/>
  <c r="I11" i="5"/>
  <c r="N11" i="3"/>
  <c r="N12" i="3"/>
  <c r="N13" i="3"/>
  <c r="M12" i="3"/>
  <c r="M13" i="3"/>
  <c r="M11" i="3"/>
  <c r="M20" i="2"/>
  <c r="O30" i="3"/>
  <c r="P30" i="3"/>
  <c r="O31" i="3"/>
  <c r="O32" i="3"/>
  <c r="P32" i="3"/>
  <c r="O33" i="3"/>
  <c r="P33" i="3"/>
  <c r="O34" i="3"/>
  <c r="P34" i="3"/>
  <c r="P35" i="3"/>
  <c r="P36" i="3"/>
  <c r="P37" i="3"/>
  <c r="P38" i="3"/>
  <c r="P46" i="3"/>
  <c r="P48" i="3"/>
  <c r="P49" i="3"/>
  <c r="P50" i="3"/>
  <c r="O51" i="3"/>
  <c r="P51" i="3"/>
  <c r="O52" i="3"/>
  <c r="P52" i="3"/>
  <c r="O53" i="3"/>
  <c r="P53" i="3"/>
  <c r="O54" i="3"/>
  <c r="P54" i="3"/>
  <c r="O62" i="3"/>
  <c r="P62" i="3"/>
  <c r="O63" i="3"/>
  <c r="O64" i="3"/>
  <c r="P64" i="3"/>
  <c r="O65" i="3"/>
  <c r="P65" i="3"/>
  <c r="O66" i="3"/>
  <c r="P66" i="3"/>
  <c r="P67" i="3"/>
  <c r="P68" i="3"/>
  <c r="P69" i="3"/>
  <c r="P70" i="3"/>
  <c r="P78" i="3"/>
  <c r="P80" i="3"/>
  <c r="P81" i="3"/>
  <c r="P82" i="3"/>
  <c r="O83" i="3"/>
  <c r="P83" i="3"/>
  <c r="O84" i="3"/>
  <c r="P84" i="3"/>
  <c r="O85" i="3"/>
  <c r="P85" i="3"/>
  <c r="O86" i="3"/>
  <c r="P86" i="3"/>
  <c r="O94" i="3"/>
  <c r="P94" i="3"/>
  <c r="O95" i="3"/>
  <c r="O96" i="3"/>
  <c r="P96" i="3"/>
  <c r="O97" i="3"/>
  <c r="P97" i="3"/>
  <c r="O98" i="3"/>
  <c r="P98" i="3"/>
  <c r="P99" i="3"/>
  <c r="P100" i="3"/>
  <c r="P101" i="3"/>
  <c r="P102" i="3"/>
  <c r="P110" i="3"/>
  <c r="P112" i="3"/>
  <c r="P113" i="3"/>
  <c r="P114" i="3"/>
  <c r="O115" i="3"/>
  <c r="P115" i="3"/>
  <c r="O116" i="3"/>
  <c r="P116" i="3"/>
  <c r="O117" i="3"/>
  <c r="P117" i="3"/>
  <c r="O118" i="3"/>
  <c r="P118" i="3"/>
  <c r="N24" i="3"/>
  <c r="P24" i="3" s="1"/>
  <c r="N25" i="3"/>
  <c r="P25" i="3" s="1"/>
  <c r="N26" i="3"/>
  <c r="P26" i="3" s="1"/>
  <c r="N27" i="3"/>
  <c r="P27" i="3" s="1"/>
  <c r="N28" i="3"/>
  <c r="P28" i="3" s="1"/>
  <c r="N29" i="3"/>
  <c r="P29" i="3" s="1"/>
  <c r="N30" i="3"/>
  <c r="N31" i="3"/>
  <c r="P31" i="3" s="1"/>
  <c r="N32" i="3"/>
  <c r="N33" i="3"/>
  <c r="N34" i="3"/>
  <c r="N35" i="3"/>
  <c r="N36" i="3"/>
  <c r="N37" i="3"/>
  <c r="N38" i="3"/>
  <c r="N39" i="3"/>
  <c r="P39" i="3" s="1"/>
  <c r="N40" i="3"/>
  <c r="P40" i="3" s="1"/>
  <c r="N41" i="3"/>
  <c r="P41" i="3" s="1"/>
  <c r="N42" i="3"/>
  <c r="P42" i="3" s="1"/>
  <c r="N43" i="3"/>
  <c r="P43" i="3" s="1"/>
  <c r="N44" i="3"/>
  <c r="P44" i="3" s="1"/>
  <c r="N45" i="3"/>
  <c r="P45" i="3" s="1"/>
  <c r="N46" i="3"/>
  <c r="N47" i="3"/>
  <c r="P47" i="3" s="1"/>
  <c r="N48" i="3"/>
  <c r="N49" i="3"/>
  <c r="N50" i="3"/>
  <c r="N51" i="3"/>
  <c r="N52" i="3"/>
  <c r="N53" i="3"/>
  <c r="N54" i="3"/>
  <c r="N55" i="3"/>
  <c r="P55" i="3" s="1"/>
  <c r="N56" i="3"/>
  <c r="P56" i="3" s="1"/>
  <c r="N57" i="3"/>
  <c r="P57" i="3" s="1"/>
  <c r="N58" i="3"/>
  <c r="P58" i="3" s="1"/>
  <c r="N59" i="3"/>
  <c r="P59" i="3" s="1"/>
  <c r="N60" i="3"/>
  <c r="P60" i="3" s="1"/>
  <c r="N61" i="3"/>
  <c r="P61" i="3" s="1"/>
  <c r="N62" i="3"/>
  <c r="N63" i="3"/>
  <c r="P63" i="3" s="1"/>
  <c r="N64" i="3"/>
  <c r="N65" i="3"/>
  <c r="N66" i="3"/>
  <c r="N67" i="3"/>
  <c r="N68" i="3"/>
  <c r="N69" i="3"/>
  <c r="N70" i="3"/>
  <c r="N71" i="3"/>
  <c r="P71" i="3" s="1"/>
  <c r="N72" i="3"/>
  <c r="P72" i="3" s="1"/>
  <c r="N73" i="3"/>
  <c r="P73" i="3" s="1"/>
  <c r="N74" i="3"/>
  <c r="P74" i="3" s="1"/>
  <c r="N75" i="3"/>
  <c r="P75" i="3" s="1"/>
  <c r="N76" i="3"/>
  <c r="P76" i="3" s="1"/>
  <c r="N77" i="3"/>
  <c r="P77" i="3" s="1"/>
  <c r="N78" i="3"/>
  <c r="N79" i="3"/>
  <c r="P79" i="3" s="1"/>
  <c r="N80" i="3"/>
  <c r="N81" i="3"/>
  <c r="N82" i="3"/>
  <c r="N83" i="3"/>
  <c r="N84" i="3"/>
  <c r="N85" i="3"/>
  <c r="N86" i="3"/>
  <c r="N87" i="3"/>
  <c r="P87" i="3" s="1"/>
  <c r="N88" i="3"/>
  <c r="P88" i="3" s="1"/>
  <c r="N89" i="3"/>
  <c r="P89" i="3" s="1"/>
  <c r="N90" i="3"/>
  <c r="P90" i="3" s="1"/>
  <c r="N91" i="3"/>
  <c r="P91" i="3" s="1"/>
  <c r="N92" i="3"/>
  <c r="P92" i="3" s="1"/>
  <c r="N93" i="3"/>
  <c r="P93" i="3" s="1"/>
  <c r="N94" i="3"/>
  <c r="N95" i="3"/>
  <c r="P95" i="3" s="1"/>
  <c r="N96" i="3"/>
  <c r="N97" i="3"/>
  <c r="N98" i="3"/>
  <c r="N99" i="3"/>
  <c r="N100" i="3"/>
  <c r="N101" i="3"/>
  <c r="N102" i="3"/>
  <c r="N103" i="3"/>
  <c r="P103" i="3" s="1"/>
  <c r="N104" i="3"/>
  <c r="P104" i="3" s="1"/>
  <c r="N105" i="3"/>
  <c r="P105" i="3" s="1"/>
  <c r="N106" i="3"/>
  <c r="P106" i="3" s="1"/>
  <c r="N107" i="3"/>
  <c r="P107" i="3" s="1"/>
  <c r="N108" i="3"/>
  <c r="P108" i="3" s="1"/>
  <c r="N109" i="3"/>
  <c r="P109" i="3" s="1"/>
  <c r="N110" i="3"/>
  <c r="N111" i="3"/>
  <c r="P111" i="3" s="1"/>
  <c r="N112" i="3"/>
  <c r="N113" i="3"/>
  <c r="N114" i="3"/>
  <c r="N115" i="3"/>
  <c r="N116" i="3"/>
  <c r="N117" i="3"/>
  <c r="N118" i="3"/>
  <c r="N119" i="3"/>
  <c r="P119" i="3" s="1"/>
  <c r="N120" i="3"/>
  <c r="P120" i="3" s="1"/>
  <c r="N121" i="3"/>
  <c r="P121" i="3" s="1"/>
  <c r="N122" i="3"/>
  <c r="P122" i="3" s="1"/>
  <c r="N23" i="3"/>
  <c r="P23" i="3" s="1"/>
  <c r="M24" i="3"/>
  <c r="O24" i="3" s="1"/>
  <c r="M25" i="3"/>
  <c r="O25" i="3" s="1"/>
  <c r="M26" i="3"/>
  <c r="O26" i="3" s="1"/>
  <c r="M27" i="3"/>
  <c r="O27" i="3" s="1"/>
  <c r="M28" i="3"/>
  <c r="O28" i="3" s="1"/>
  <c r="M29" i="3"/>
  <c r="O29" i="3" s="1"/>
  <c r="M30" i="3"/>
  <c r="M31" i="3"/>
  <c r="M32" i="3"/>
  <c r="M33" i="3"/>
  <c r="M34" i="3"/>
  <c r="M35" i="3"/>
  <c r="O35" i="3" s="1"/>
  <c r="M36" i="3"/>
  <c r="O36" i="3" s="1"/>
  <c r="M37" i="3"/>
  <c r="O37" i="3" s="1"/>
  <c r="M38" i="3"/>
  <c r="O38" i="3" s="1"/>
  <c r="M39" i="3"/>
  <c r="O39" i="3" s="1"/>
  <c r="M40" i="3"/>
  <c r="O40" i="3" s="1"/>
  <c r="M41" i="3"/>
  <c r="O41" i="3" s="1"/>
  <c r="M42" i="3"/>
  <c r="O42" i="3" s="1"/>
  <c r="M43" i="3"/>
  <c r="O43" i="3" s="1"/>
  <c r="M44" i="3"/>
  <c r="O44" i="3" s="1"/>
  <c r="M45" i="3"/>
  <c r="O45" i="3" s="1"/>
  <c r="M46" i="3"/>
  <c r="O46" i="3" s="1"/>
  <c r="M47" i="3"/>
  <c r="O47" i="3" s="1"/>
  <c r="M48" i="3"/>
  <c r="O48" i="3" s="1"/>
  <c r="M49" i="3"/>
  <c r="O49" i="3" s="1"/>
  <c r="M50" i="3"/>
  <c r="O50" i="3" s="1"/>
  <c r="M51" i="3"/>
  <c r="M52" i="3"/>
  <c r="M53" i="3"/>
  <c r="M54" i="3"/>
  <c r="M55" i="3"/>
  <c r="O55" i="3" s="1"/>
  <c r="M56" i="3"/>
  <c r="O56" i="3" s="1"/>
  <c r="M57" i="3"/>
  <c r="O57" i="3" s="1"/>
  <c r="M58" i="3"/>
  <c r="O58" i="3" s="1"/>
  <c r="M59" i="3"/>
  <c r="O59" i="3" s="1"/>
  <c r="M60" i="3"/>
  <c r="O60" i="3" s="1"/>
  <c r="M61" i="3"/>
  <c r="O61" i="3" s="1"/>
  <c r="M62" i="3"/>
  <c r="M63" i="3"/>
  <c r="M64" i="3"/>
  <c r="M65" i="3"/>
  <c r="M66" i="3"/>
  <c r="M67" i="3"/>
  <c r="O67" i="3" s="1"/>
  <c r="M68" i="3"/>
  <c r="O68" i="3" s="1"/>
  <c r="M69" i="3"/>
  <c r="O69" i="3" s="1"/>
  <c r="M70" i="3"/>
  <c r="O70" i="3" s="1"/>
  <c r="M71" i="3"/>
  <c r="O71" i="3" s="1"/>
  <c r="M72" i="3"/>
  <c r="O72" i="3" s="1"/>
  <c r="M73" i="3"/>
  <c r="O73" i="3" s="1"/>
  <c r="M74" i="3"/>
  <c r="O74" i="3" s="1"/>
  <c r="M75" i="3"/>
  <c r="O75" i="3" s="1"/>
  <c r="M76" i="3"/>
  <c r="O76" i="3" s="1"/>
  <c r="M77" i="3"/>
  <c r="O77" i="3" s="1"/>
  <c r="M78" i="3"/>
  <c r="O78" i="3" s="1"/>
  <c r="M79" i="3"/>
  <c r="O79" i="3" s="1"/>
  <c r="M80" i="3"/>
  <c r="O80" i="3" s="1"/>
  <c r="M81" i="3"/>
  <c r="O81" i="3" s="1"/>
  <c r="M82" i="3"/>
  <c r="O82" i="3" s="1"/>
  <c r="M83" i="3"/>
  <c r="M84" i="3"/>
  <c r="M85" i="3"/>
  <c r="M86" i="3"/>
  <c r="M87" i="3"/>
  <c r="O87" i="3" s="1"/>
  <c r="M88" i="3"/>
  <c r="O88" i="3" s="1"/>
  <c r="M89" i="3"/>
  <c r="O89" i="3" s="1"/>
  <c r="M90" i="3"/>
  <c r="O90" i="3" s="1"/>
  <c r="M91" i="3"/>
  <c r="O91" i="3" s="1"/>
  <c r="M92" i="3"/>
  <c r="O92" i="3" s="1"/>
  <c r="M93" i="3"/>
  <c r="O93" i="3" s="1"/>
  <c r="M94" i="3"/>
  <c r="M95" i="3"/>
  <c r="M96" i="3"/>
  <c r="M97" i="3"/>
  <c r="M98" i="3"/>
  <c r="M99" i="3"/>
  <c r="O99" i="3" s="1"/>
  <c r="M100" i="3"/>
  <c r="O100" i="3" s="1"/>
  <c r="M101" i="3"/>
  <c r="O101" i="3" s="1"/>
  <c r="M102" i="3"/>
  <c r="O102" i="3" s="1"/>
  <c r="M103" i="3"/>
  <c r="O103" i="3" s="1"/>
  <c r="M104" i="3"/>
  <c r="O104" i="3" s="1"/>
  <c r="M105" i="3"/>
  <c r="O105" i="3" s="1"/>
  <c r="M106" i="3"/>
  <c r="O106" i="3" s="1"/>
  <c r="M107" i="3"/>
  <c r="O107" i="3" s="1"/>
  <c r="M108" i="3"/>
  <c r="O108" i="3" s="1"/>
  <c r="M109" i="3"/>
  <c r="O109" i="3" s="1"/>
  <c r="M110" i="3"/>
  <c r="O110" i="3" s="1"/>
  <c r="M111" i="3"/>
  <c r="O111" i="3" s="1"/>
  <c r="M112" i="3"/>
  <c r="O112" i="3" s="1"/>
  <c r="M113" i="3"/>
  <c r="O113" i="3" s="1"/>
  <c r="M114" i="3"/>
  <c r="O114" i="3" s="1"/>
  <c r="M115" i="3"/>
  <c r="M116" i="3"/>
  <c r="M117" i="3"/>
  <c r="M118" i="3"/>
  <c r="M119" i="3"/>
  <c r="O119" i="3" s="1"/>
  <c r="M120" i="3"/>
  <c r="O120" i="3" s="1"/>
  <c r="M121" i="3"/>
  <c r="O121" i="3" s="1"/>
  <c r="M122" i="3"/>
  <c r="O122" i="3" s="1"/>
  <c r="M23" i="3"/>
  <c r="O23" i="3" s="1"/>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O85" i="2"/>
  <c r="O86" i="2"/>
  <c r="P86" i="2"/>
  <c r="O87" i="2"/>
  <c r="P87" i="2"/>
  <c r="P89" i="2"/>
  <c r="P90" i="2"/>
  <c r="O93" i="2"/>
  <c r="O94" i="2"/>
  <c r="P94" i="2"/>
  <c r="O95" i="2"/>
  <c r="P98" i="2"/>
  <c r="O101" i="2"/>
  <c r="P101" i="2"/>
  <c r="O102" i="2"/>
  <c r="O103" i="2"/>
  <c r="P106" i="2"/>
  <c r="O109" i="2"/>
  <c r="O110" i="2"/>
  <c r="P110" i="2"/>
  <c r="O111" i="2"/>
  <c r="P111" i="2"/>
  <c r="P112" i="2"/>
  <c r="P113" i="2"/>
  <c r="O117" i="2"/>
  <c r="O118" i="2"/>
  <c r="P118" i="2"/>
  <c r="O119" i="2"/>
  <c r="P121" i="2"/>
  <c r="P122" i="2"/>
  <c r="P123" i="2"/>
  <c r="O125" i="2"/>
  <c r="O27" i="2"/>
  <c r="P30" i="2"/>
  <c r="P31" i="2"/>
  <c r="P38" i="2"/>
  <c r="P39" i="2"/>
  <c r="P40" i="2"/>
  <c r="P41" i="2"/>
  <c r="P46" i="2"/>
  <c r="P47" i="2"/>
  <c r="P54" i="2"/>
  <c r="P55" i="2"/>
  <c r="P56" i="2"/>
  <c r="P57" i="2"/>
  <c r="P62" i="2"/>
  <c r="P63" i="2"/>
  <c r="P70" i="2"/>
  <c r="P71" i="2"/>
  <c r="P72" i="2"/>
  <c r="P73" i="2"/>
  <c r="P78" i="2"/>
  <c r="P79" i="2"/>
  <c r="P26" i="2"/>
  <c r="O26" i="2"/>
  <c r="M27" i="2"/>
  <c r="N27" i="2"/>
  <c r="P27" i="2" s="1"/>
  <c r="M28" i="2"/>
  <c r="O28" i="2" s="1"/>
  <c r="N28" i="2"/>
  <c r="P28" i="2" s="1"/>
  <c r="M29" i="2"/>
  <c r="O29" i="2" s="1"/>
  <c r="N29" i="2"/>
  <c r="P29" i="2" s="1"/>
  <c r="M30" i="2"/>
  <c r="O30" i="2" s="1"/>
  <c r="N30" i="2"/>
  <c r="M31" i="2"/>
  <c r="O31" i="2" s="1"/>
  <c r="N31" i="2"/>
  <c r="M32" i="2"/>
  <c r="O32" i="2" s="1"/>
  <c r="N32" i="2"/>
  <c r="P32" i="2" s="1"/>
  <c r="M33" i="2"/>
  <c r="O33" i="2" s="1"/>
  <c r="N33" i="2"/>
  <c r="P33" i="2" s="1"/>
  <c r="M34" i="2"/>
  <c r="O34" i="2" s="1"/>
  <c r="N34" i="2"/>
  <c r="P34" i="2" s="1"/>
  <c r="M35" i="2"/>
  <c r="O35" i="2" s="1"/>
  <c r="N35" i="2"/>
  <c r="P35" i="2" s="1"/>
  <c r="M36" i="2"/>
  <c r="O36" i="2" s="1"/>
  <c r="N36" i="2"/>
  <c r="P36" i="2" s="1"/>
  <c r="M37" i="2"/>
  <c r="O37" i="2" s="1"/>
  <c r="N37" i="2"/>
  <c r="P37" i="2" s="1"/>
  <c r="M38" i="2"/>
  <c r="O38" i="2" s="1"/>
  <c r="N38" i="2"/>
  <c r="M39" i="2"/>
  <c r="O39" i="2" s="1"/>
  <c r="N39" i="2"/>
  <c r="M40" i="2"/>
  <c r="O40" i="2" s="1"/>
  <c r="N40" i="2"/>
  <c r="M41" i="2"/>
  <c r="O41" i="2" s="1"/>
  <c r="N41" i="2"/>
  <c r="M42" i="2"/>
  <c r="O42" i="2" s="1"/>
  <c r="N42" i="2"/>
  <c r="P42" i="2" s="1"/>
  <c r="M43" i="2"/>
  <c r="O43" i="2" s="1"/>
  <c r="N43" i="2"/>
  <c r="P43" i="2" s="1"/>
  <c r="M44" i="2"/>
  <c r="O44" i="2" s="1"/>
  <c r="N44" i="2"/>
  <c r="P44" i="2" s="1"/>
  <c r="M45" i="2"/>
  <c r="O45" i="2" s="1"/>
  <c r="N45" i="2"/>
  <c r="P45" i="2" s="1"/>
  <c r="M46" i="2"/>
  <c r="O46" i="2" s="1"/>
  <c r="N46" i="2"/>
  <c r="M47" i="2"/>
  <c r="O47" i="2" s="1"/>
  <c r="N47" i="2"/>
  <c r="M48" i="2"/>
  <c r="O48" i="2" s="1"/>
  <c r="N48" i="2"/>
  <c r="P48" i="2" s="1"/>
  <c r="M49" i="2"/>
  <c r="O49" i="2" s="1"/>
  <c r="N49" i="2"/>
  <c r="P49" i="2" s="1"/>
  <c r="M50" i="2"/>
  <c r="O50" i="2" s="1"/>
  <c r="N50" i="2"/>
  <c r="P50" i="2" s="1"/>
  <c r="M51" i="2"/>
  <c r="O51" i="2" s="1"/>
  <c r="N51" i="2"/>
  <c r="P51" i="2" s="1"/>
  <c r="M52" i="2"/>
  <c r="O52" i="2" s="1"/>
  <c r="N52" i="2"/>
  <c r="P52" i="2" s="1"/>
  <c r="M53" i="2"/>
  <c r="O53" i="2" s="1"/>
  <c r="N53" i="2"/>
  <c r="P53" i="2" s="1"/>
  <c r="M54" i="2"/>
  <c r="O54" i="2" s="1"/>
  <c r="N54" i="2"/>
  <c r="M55" i="2"/>
  <c r="O55" i="2" s="1"/>
  <c r="N55" i="2"/>
  <c r="M56" i="2"/>
  <c r="O56" i="2" s="1"/>
  <c r="N56" i="2"/>
  <c r="M57" i="2"/>
  <c r="O57" i="2" s="1"/>
  <c r="N57" i="2"/>
  <c r="M58" i="2"/>
  <c r="O58" i="2" s="1"/>
  <c r="N58" i="2"/>
  <c r="P58" i="2" s="1"/>
  <c r="M59" i="2"/>
  <c r="O59" i="2" s="1"/>
  <c r="N59" i="2"/>
  <c r="P59" i="2" s="1"/>
  <c r="M60" i="2"/>
  <c r="O60" i="2" s="1"/>
  <c r="N60" i="2"/>
  <c r="P60" i="2" s="1"/>
  <c r="M61" i="2"/>
  <c r="O61" i="2" s="1"/>
  <c r="N61" i="2"/>
  <c r="P61" i="2" s="1"/>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M71" i="2"/>
  <c r="O71" i="2" s="1"/>
  <c r="N71" i="2"/>
  <c r="M72" i="2"/>
  <c r="O72" i="2" s="1"/>
  <c r="N72" i="2"/>
  <c r="M73" i="2"/>
  <c r="O73" i="2" s="1"/>
  <c r="N73" i="2"/>
  <c r="M74" i="2"/>
  <c r="O74" i="2" s="1"/>
  <c r="N74" i="2"/>
  <c r="P74" i="2" s="1"/>
  <c r="M75" i="2"/>
  <c r="O75" i="2" s="1"/>
  <c r="N75" i="2"/>
  <c r="P75" i="2" s="1"/>
  <c r="M76" i="2"/>
  <c r="O76" i="2" s="1"/>
  <c r="N76" i="2"/>
  <c r="P76" i="2" s="1"/>
  <c r="M77" i="2"/>
  <c r="O77" i="2" s="1"/>
  <c r="N77" i="2"/>
  <c r="P77" i="2" s="1"/>
  <c r="M78" i="2"/>
  <c r="O78" i="2" s="1"/>
  <c r="N78" i="2"/>
  <c r="M79" i="2"/>
  <c r="O79" i="2" s="1"/>
  <c r="N79" i="2"/>
  <c r="M80" i="2"/>
  <c r="O80" i="2" s="1"/>
  <c r="N80" i="2"/>
  <c r="P80" i="2" s="1"/>
  <c r="M81" i="2"/>
  <c r="O81" i="2" s="1"/>
  <c r="N81" i="2"/>
  <c r="P81" i="2" s="1"/>
  <c r="M82" i="2"/>
  <c r="O82" i="2" s="1"/>
  <c r="N82" i="2"/>
  <c r="P82" i="2" s="1"/>
  <c r="M83" i="2"/>
  <c r="O83" i="2" s="1"/>
  <c r="N83" i="2"/>
  <c r="P83" i="2" s="1"/>
  <c r="M84" i="2"/>
  <c r="O84" i="2" s="1"/>
  <c r="N84" i="2"/>
  <c r="P84" i="2" s="1"/>
  <c r="M85" i="2"/>
  <c r="N85" i="2"/>
  <c r="P85" i="2" s="1"/>
  <c r="M86" i="2"/>
  <c r="N86" i="2"/>
  <c r="M87" i="2"/>
  <c r="N87" i="2"/>
  <c r="M88" i="2"/>
  <c r="O88" i="2" s="1"/>
  <c r="N88" i="2"/>
  <c r="P88" i="2" s="1"/>
  <c r="M89" i="2"/>
  <c r="O89" i="2" s="1"/>
  <c r="N89" i="2"/>
  <c r="M90" i="2"/>
  <c r="O90" i="2" s="1"/>
  <c r="N90" i="2"/>
  <c r="M91" i="2"/>
  <c r="O91" i="2" s="1"/>
  <c r="N91" i="2"/>
  <c r="P91" i="2" s="1"/>
  <c r="M92" i="2"/>
  <c r="O92" i="2" s="1"/>
  <c r="N92" i="2"/>
  <c r="P92" i="2" s="1"/>
  <c r="M93" i="2"/>
  <c r="N93" i="2"/>
  <c r="P93" i="2" s="1"/>
  <c r="M94" i="2"/>
  <c r="N94" i="2"/>
  <c r="M95" i="2"/>
  <c r="N95" i="2"/>
  <c r="P95" i="2" s="1"/>
  <c r="M96" i="2"/>
  <c r="O96" i="2" s="1"/>
  <c r="N96" i="2"/>
  <c r="P96" i="2" s="1"/>
  <c r="M97" i="2"/>
  <c r="O97" i="2" s="1"/>
  <c r="N97" i="2"/>
  <c r="P97" i="2" s="1"/>
  <c r="M98" i="2"/>
  <c r="O98" i="2" s="1"/>
  <c r="N98" i="2"/>
  <c r="M99" i="2"/>
  <c r="O99" i="2" s="1"/>
  <c r="N99" i="2"/>
  <c r="P99" i="2" s="1"/>
  <c r="M100" i="2"/>
  <c r="O100" i="2" s="1"/>
  <c r="N100" i="2"/>
  <c r="P100" i="2" s="1"/>
  <c r="M101" i="2"/>
  <c r="N101" i="2"/>
  <c r="M102" i="2"/>
  <c r="N102" i="2"/>
  <c r="P102" i="2" s="1"/>
  <c r="M103" i="2"/>
  <c r="N103" i="2"/>
  <c r="P103" i="2" s="1"/>
  <c r="M104" i="2"/>
  <c r="O104" i="2" s="1"/>
  <c r="N104" i="2"/>
  <c r="P104" i="2" s="1"/>
  <c r="M105" i="2"/>
  <c r="O105" i="2" s="1"/>
  <c r="N105" i="2"/>
  <c r="P105" i="2" s="1"/>
  <c r="M106" i="2"/>
  <c r="O106" i="2" s="1"/>
  <c r="N106" i="2"/>
  <c r="M107" i="2"/>
  <c r="O107" i="2" s="1"/>
  <c r="N107" i="2"/>
  <c r="P107" i="2" s="1"/>
  <c r="M108" i="2"/>
  <c r="O108" i="2" s="1"/>
  <c r="N108" i="2"/>
  <c r="P108" i="2" s="1"/>
  <c r="M109" i="2"/>
  <c r="N109" i="2"/>
  <c r="P109" i="2" s="1"/>
  <c r="M110" i="2"/>
  <c r="N110" i="2"/>
  <c r="M111" i="2"/>
  <c r="N111" i="2"/>
  <c r="M112" i="2"/>
  <c r="O112" i="2" s="1"/>
  <c r="N112" i="2"/>
  <c r="M113" i="2"/>
  <c r="O113" i="2" s="1"/>
  <c r="N113" i="2"/>
  <c r="M114" i="2"/>
  <c r="O114" i="2" s="1"/>
  <c r="N114" i="2"/>
  <c r="P114" i="2" s="1"/>
  <c r="M115" i="2"/>
  <c r="O115" i="2" s="1"/>
  <c r="N115" i="2"/>
  <c r="P115" i="2" s="1"/>
  <c r="M116" i="2"/>
  <c r="O116" i="2" s="1"/>
  <c r="N116" i="2"/>
  <c r="P116" i="2" s="1"/>
  <c r="M117" i="2"/>
  <c r="N117" i="2"/>
  <c r="P117" i="2" s="1"/>
  <c r="M118" i="2"/>
  <c r="N118" i="2"/>
  <c r="M119" i="2"/>
  <c r="N119" i="2"/>
  <c r="P119" i="2" s="1"/>
  <c r="M120" i="2"/>
  <c r="O120" i="2" s="1"/>
  <c r="N120" i="2"/>
  <c r="P120" i="2" s="1"/>
  <c r="M121" i="2"/>
  <c r="O121" i="2" s="1"/>
  <c r="N121" i="2"/>
  <c r="M122" i="2"/>
  <c r="O122" i="2" s="1"/>
  <c r="N122" i="2"/>
  <c r="M123" i="2"/>
  <c r="O123" i="2" s="1"/>
  <c r="N123" i="2"/>
  <c r="M124" i="2"/>
  <c r="O124" i="2" s="1"/>
  <c r="N124" i="2"/>
  <c r="P124" i="2" s="1"/>
  <c r="M125" i="2"/>
  <c r="N125" i="2"/>
  <c r="P125" i="2" s="1"/>
  <c r="N26" i="2"/>
  <c r="M26" i="2"/>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6"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6"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7"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7"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7"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Y8"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D6"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6"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6"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7"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<sst xmlns="http://schemas.openxmlformats.org/spreadsheetml/2006/main" count="924" uniqueCount="312">
  <si>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</si>
  <si>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</si>
  <si>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</si>
  <si>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</si>
  <si>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</si>
  <si>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</si>
  <si>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</si>
  <si>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</si>
  <si>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</si>
  <si>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</si>
  <si>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</si>
  <si>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</si>
  <si>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</si>
  <si>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</si>
  <si>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</si>
  <si>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</si>
  <si>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</si>
  <si>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</si>
  <si>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</si>
  <si>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</si>
  <si>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</si>
  <si>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</si>
  <si>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</si>
  <si>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</si>
  <si>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</si>
  <si>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</si>
  <si>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</si>
  <si>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</si>
  <si>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</si>
  <si>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</si>
  <si>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</si>
  <si>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</si>
  <si>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</si>
  <si>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</si>
  <si>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</si>
  <si>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</si>
  <si>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</si>
  <si>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</si>
  <si>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</si>
  <si>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</si>
  <si>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</si>
  <si>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</si>
  <si>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</si>
  <si>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</si>
  <si>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</si>
  <si>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</si>
  <si>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</si>
  <si>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</si>
  <si>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</si>
  <si>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</si>
  <si>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</si>
  <si>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</si>
  <si>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</si>
  <si>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</si>
  <si>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</si>
  <si>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</si>
  <si>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</si>
  <si>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</si>
  <si>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</si>
  <si>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</si>
  <si>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</si>
  <si>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</si>
  <si>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</si>
  <si>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</si>
  <si>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</si>
  <si>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</si>
  <si>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</si>
  <si>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</si>
  <si>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</si>
  <si>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</si>
  <si>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</si>
  <si>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</si>
  <si>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</si>
  <si>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</si>
  <si>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</si>
  <si>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</si>
  <si>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</si>
  <si>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</si>
  <si>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</si>
  <si>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</si>
  <si>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</si>
  <si>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</si>
  <si>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</si>
  <si>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</si>
  <si>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</si>
  <si>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</si>
  <si>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</si>
  <si>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</si>
  <si>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</si>
  <si>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</si>
  <si>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</si>
  <si>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</si>
  <si>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</si>
  <si>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</si>
  <si>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</si>
  <si>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</si>
  <si>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</si>
  <si>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</si>
  <si>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</si>
  <si>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</si>
  <si>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</si>
  <si>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</si>
  <si>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</si>
  <si>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</si>
  <si>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</si>
  <si>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</si>
  <si>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</si>
  <si>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</si>
  <si>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</si>
  <si>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</si>
  <si>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</si>
  <si>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</si>
  <si>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</si>
  <si>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</si>
  <si>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</si>
  <si>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</si>
  <si>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</si>
  <si>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</si>
  <si>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</si>
  <si>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</si>
  <si>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</si>
  <si>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</si>
  <si>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</si>
  <si>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</si>
  <si>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</si>
  <si>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</si>
  <si>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</si>
  <si>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</si>
  <si>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</si>
  <si>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</si>
  <si>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</si>
  <si>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</si>
  <si>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</si>
  <si>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</si>
  <si>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</si>
  <si>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</si>
  <si>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</si>
  <si>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</si>
  <si>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</si>
  <si>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</si>
  <si>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</si>
  <si>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</si>
  <si>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</si>
  <si>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</si>
  <si>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</si>
  <si>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</si>
  <si>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</si>
  <si>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</si>
  <si>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</si>
  <si>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</si>
  <si>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</si>
  <si>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</si>
  <si>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</si>
  <si>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</si>
  <si>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</si>
  <si>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</si>
  <si>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</si>
  <si>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</si>
  <si>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</si>
  <si>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</si>
  <si>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</si>
  <si>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</si>
  <si>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</si>
  <si>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</si>
  <si>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</si>
  <si>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</si>
  <si>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</si>
  <si>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</si>
  <si>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</si>
  <si>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</si>
  <si>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</si>
  <si>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</si>
  <si>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</si>
  <si>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</si>
  <si>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</si>
  <si>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</si>
  <si>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</si>
  <si>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</si>
  <si>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</si>
  <si>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</si>
  <si>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</si>
  <si>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</si>
  <si>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</si>
  <si>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</si>
  <si>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</si>
  <si>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</si>
  <si>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</si>
  <si>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</si>
  <si>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</si>
  <si>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</si>
  <si>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</si>
  <si>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</si>
  <si>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</si>
  <si>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</si>
  <si>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</si>
  <si>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</si>
  <si>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</si>
  <si>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</si>
  <si>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</si>
  <si>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</si>
  <si>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</si>
  <si>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</si>
  <si>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</si>
  <si>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</si>
  <si>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</si>
  <si>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</si>
  <si>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</si>
  <si>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</si>
  <si>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</si>
  <si>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</si>
  <si>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</si>
  <si>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</si>
  <si>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</si>
  <si>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</si>
  <si>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</si>
  <si>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</si>
  <si>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</si>
  <si>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</si>
  <si>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</si>
  <si>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</si>
  <si>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</si>
  <si>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</si>
  <si>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</si>
  <si>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</si>
  <si>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</si>
  <si>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</si>
  <si>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</si>
  <si>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</si>
  <si>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</si>
  <si>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</si>
  <si>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</si>
  <si>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</si>
  <si>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</si>
  <si>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</si>
  <si>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</si>
  <si>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</si>
  <si>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</si>
  <si>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</si>
  <si>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</si>
  <si>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</si>
  <si>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</si>
  <si>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</si>
  <si>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</si>
  <si>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</si>
  <si>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</si>
  <si>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</si>
  <si>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</si>
  <si>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</si>
  <si>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</si>
  <si>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</si>
  <si>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</si>
  <si>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</si>
  <si>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</si>
  <si>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</si>
  <si>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</si>
  <si>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</si>
  <si>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</si>
  <si>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</si>
  <si>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</si>
  <si>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</si>
  <si>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</si>
  <si>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</si>
  <si>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</si>
  <si>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</si>
  <si>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</si>
  <si>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</si>
  <si>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</si>
  <si>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</si>
  <si>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</si>
  <si>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</si>
  <si>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</si>
  <si>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</si>
  <si>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</si>
  <si>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</si>
  <si>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</si>
  <si>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</si>
  <si>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</si>
  <si>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</si>
  <si>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</si>
  <si>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</si>
  <si>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</si>
  <si>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</si>
  <si>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</si>
  <si>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</si>
  <si>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</si>
  <si>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</si>
  <si>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</si>
  <si>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</si>
  <si>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</si>
  <si>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</si>
  <si>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</si>
  <si>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meur/gw</t>
  </si>
  <si>
    <t>PJ/TON</t>
  </si>
  <si>
    <t>PJ/ton</t>
  </si>
  <si>
    <t>GERMANY CONNECTION</t>
  </si>
  <si>
    <t>EXP_ELC_DE</t>
  </si>
  <si>
    <t>TRANS_LINE_DE</t>
  </si>
  <si>
    <t>EXP_H2_DE</t>
  </si>
  <si>
    <t>h2_pipe_DE</t>
  </si>
  <si>
    <t>h2_ship_DE</t>
  </si>
  <si>
    <t>EXP_AMM_DE</t>
  </si>
  <si>
    <t>nh3_pipe_DE</t>
  </si>
  <si>
    <t>nh3_ship_DE</t>
  </si>
  <si>
    <t>EXP_METH_DE</t>
  </si>
  <si>
    <t>METH_ship_DE</t>
  </si>
  <si>
    <t>EXP_KRE_DE</t>
  </si>
  <si>
    <t>KRE_ship_DE</t>
  </si>
  <si>
    <t>H2_COMP</t>
  </si>
  <si>
    <t>250 KM</t>
  </si>
  <si>
    <t>hfo use</t>
  </si>
  <si>
    <t>250 km</t>
  </si>
  <si>
    <t>HFO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</si>
</sst>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136053</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C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23.21875" bestFit="1" customWidth="1"/>
    <col min="17" max="18" width="36.66406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245</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245</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245</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276</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289</v>
      </c>
      <c r="E25">
        <v>11.3</v>
      </c>
      <c r="F25" t="s">
        <v>277</v>
      </c>
      <c r="H25">
        <v>7.46</v>
      </c>
      <c r="I25" t="s">
        <v>282</v>
      </c>
      <c r="L25" s="92"/>
      <c r="O25">
        <v>220</v>
      </c>
      <c r="P25">
        <f t="shared" si="0"/>
        <v>742.0911528150134</v>
      </c>
      <c r="Q25">
        <f t="shared" si="4"/>
        <v>6.0438105113689051</v>
      </c>
      <c r="R25">
        <f t="shared" si="5"/>
        <v>6.3368476856036047</v>
      </c>
    </row>
    <row r="26" spans="4:18" x14ac:dyDescent="0.3">
      <c r="D26" s="90" t="s">
        <v>290</v>
      </c>
      <c r="E26">
        <v>10.8</v>
      </c>
      <c r="F26" t="s">
        <v>277</v>
      </c>
      <c r="J26" t="s">
        <v>280</v>
      </c>
      <c r="L26" s="92"/>
      <c r="O26">
        <v>230</v>
      </c>
      <c r="P26">
        <f t="shared" si="0"/>
        <v>757.23860589812341</v>
      </c>
      <c r="Q26">
        <f t="shared" si="4"/>
        <v>6.318529170976583</v>
      </c>
      <c r="R26">
        <f t="shared" si="5"/>
        <v>6.624886216767405</v>
      </c>
    </row>
    <row r="27" spans="4:18" x14ac:dyDescent="0.3">
      <c r="D27" s="96" t="s">
        <v>289</v>
      </c>
      <c r="E27" s="63">
        <f>E25/H25</f>
        <v>1.5147453083109921</v>
      </c>
      <c r="F27" s="63" t="s">
        <v>278</v>
      </c>
      <c r="L27" s="92"/>
      <c r="O27">
        <v>240</v>
      </c>
      <c r="P27">
        <f t="shared" si="0"/>
        <v>772.3860589812333</v>
      </c>
      <c r="Q27">
        <f t="shared" si="4"/>
        <v>6.5932478305842608</v>
      </c>
      <c r="R27">
        <f t="shared" si="5"/>
        <v>6.9129247479312053</v>
      </c>
    </row>
    <row r="28" spans="4:18" x14ac:dyDescent="0.3">
      <c r="D28" s="96" t="s">
        <v>290</v>
      </c>
      <c r="E28" s="63">
        <f>E26/H25</f>
        <v>1.447721179624665</v>
      </c>
      <c r="F28" s="63" t="s">
        <v>278</v>
      </c>
      <c r="L28" s="92"/>
      <c r="O28">
        <v>250</v>
      </c>
      <c r="P28">
        <f t="shared" si="0"/>
        <v>787.5335120643432</v>
      </c>
      <c r="Q28">
        <f t="shared" si="4"/>
        <v>6.8679664901919377</v>
      </c>
      <c r="R28">
        <f t="shared" si="5"/>
        <v>7.2009632790950056</v>
      </c>
    </row>
    <row r="29" spans="4:18" x14ac:dyDescent="0.3">
      <c r="D29" s="90"/>
      <c r="E29" t="s">
        <v>279</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287</v>
      </c>
      <c r="F34" s="86" t="s">
        <v>281</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294</v>
      </c>
      <c r="F37" s="97"/>
      <c r="G37" s="97">
        <f>E27*250+E28*75+J57+J63</f>
        <v>896.1126005361931</v>
      </c>
      <c r="H37" s="97" t="s">
        <v>291</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286</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285</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283</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284</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288</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283</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284</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zoomScale="60" workbookViewId="0">
      <selection activeCell="Q11" sqref="Q11:Q18"/>
    </sheetView>
  </sheetViews>
  <sheetFormatPr defaultRowHeight="14.4" x14ac:dyDescent="0.3"/>
  <cols>
    <col min="3" max="3" width="15.33203125" bestFit="1" customWidth="1"/>
    <col min="26" max="26" width="12.5546875" bestFit="1" customWidth="1"/>
    <col min="27" max="27" width="12" bestFit="1" customWidth="1"/>
    <col min="31" max="31" width="15.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c r="Y7" s="68"/>
      <c r="AC7" s="68"/>
      <c r="AD7" s="68"/>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21.6" x14ac:dyDescent="0.3">
      <c r="C10" s="73" t="s">
        <v>217</v>
      </c>
      <c r="D10" s="73"/>
      <c r="E10" s="73"/>
      <c r="F10" s="73"/>
      <c r="G10" s="73"/>
      <c r="H10" s="73"/>
      <c r="I10" s="73"/>
      <c r="J10" s="73"/>
      <c r="K10" s="73" t="s">
        <v>218</v>
      </c>
      <c r="L10" s="73" t="s">
        <v>219</v>
      </c>
      <c r="M10" s="73" t="s">
        <v>219</v>
      </c>
      <c r="N10" s="73" t="s">
        <v>220</v>
      </c>
      <c r="O10" s="73" t="s">
        <v>221</v>
      </c>
      <c r="P10" s="73" t="s">
        <v>222</v>
      </c>
      <c r="Q10" s="73" t="s">
        <v>254</v>
      </c>
      <c r="R10" s="73" t="s">
        <v>254</v>
      </c>
      <c r="S10" s="73" t="s">
        <v>223</v>
      </c>
      <c r="T10" s="73" t="s">
        <v>221</v>
      </c>
    </row>
    <row r="11" spans="3:32" x14ac:dyDescent="0.3">
      <c r="C11" t="s">
        <v>306</v>
      </c>
      <c r="D11" s="80" t="s">
        <v>272</v>
      </c>
      <c r="E11" s="80"/>
      <c r="F11" s="80" t="s">
        <v>273</v>
      </c>
      <c r="G11" t="s">
        <v>305</v>
      </c>
      <c r="H11" s="80"/>
      <c r="I11" s="80">
        <v>2020</v>
      </c>
      <c r="J11" s="80">
        <v>2030</v>
      </c>
      <c r="K11" s="80">
        <v>1</v>
      </c>
      <c r="L11" s="80"/>
      <c r="M11" s="80"/>
      <c r="N11" s="80"/>
      <c r="O11" s="81">
        <v>20</v>
      </c>
      <c r="P11" s="80">
        <v>1</v>
      </c>
      <c r="Q11" s="80">
        <v>9.9999999999999995E-7</v>
      </c>
      <c r="R11" s="80">
        <f>'JET FUEL'!J19</f>
        <v>9.8872405206880537E-2</v>
      </c>
      <c r="S11" s="80">
        <f>'JET FUEL'!J18</f>
        <v>18.136342649856541</v>
      </c>
      <c r="T11" s="82"/>
      <c r="Y11" s="67" t="s">
        <v>224</v>
      </c>
      <c r="Z11" s="68"/>
      <c r="AA11" s="68"/>
      <c r="AB11" s="68"/>
      <c r="AC11" s="68"/>
      <c r="AD11" s="68"/>
      <c r="AE11" s="68"/>
      <c r="AF11" s="68"/>
    </row>
    <row r="12" spans="3:32" x14ac:dyDescent="0.3">
      <c r="E12" t="s">
        <v>266</v>
      </c>
      <c r="I12">
        <v>2020</v>
      </c>
      <c r="J12" s="72"/>
      <c r="L12">
        <f>'JET FUEL'!$J$49/'JET FUEL'!$S$22</f>
        <v>2.8475127847512786E-4</v>
      </c>
      <c r="T12" s="76"/>
      <c r="Y12" s="69" t="s">
        <v>225</v>
      </c>
      <c r="Z12" s="69" t="s">
        <v>183</v>
      </c>
      <c r="AA12" s="69" t="s">
        <v>184</v>
      </c>
      <c r="AB12" s="69" t="s">
        <v>226</v>
      </c>
      <c r="AC12" s="69" t="s">
        <v>227</v>
      </c>
      <c r="AD12" s="69" t="s">
        <v>228</v>
      </c>
      <c r="AE12" s="69" t="s">
        <v>229</v>
      </c>
      <c r="AF12" s="69" t="s">
        <v>230</v>
      </c>
    </row>
    <row r="13" spans="3:32" ht="42.6" thickBot="1" x14ac:dyDescent="0.35">
      <c r="F13" t="s">
        <v>273</v>
      </c>
      <c r="G13" t="s">
        <v>305</v>
      </c>
      <c r="I13" s="72">
        <v>2030</v>
      </c>
      <c r="K13">
        <v>1</v>
      </c>
      <c r="O13" s="77">
        <v>20</v>
      </c>
      <c r="P13" s="79">
        <v>1</v>
      </c>
      <c r="Q13">
        <v>9.9999999999999995E-7</v>
      </c>
      <c r="R13">
        <f>R11</f>
        <v>9.8872405206880537E-2</v>
      </c>
      <c r="S13">
        <f>S11</f>
        <v>18.136342649856541</v>
      </c>
      <c r="T13" s="76"/>
      <c r="Y13" s="70" t="s">
        <v>231</v>
      </c>
      <c r="Z13" s="70" t="s">
        <v>232</v>
      </c>
      <c r="AA13" s="70" t="s">
        <v>202</v>
      </c>
      <c r="AB13" s="70" t="s">
        <v>233</v>
      </c>
      <c r="AC13" s="70" t="s">
        <v>234</v>
      </c>
      <c r="AD13" s="70" t="s">
        <v>235</v>
      </c>
      <c r="AE13" s="70" t="s">
        <v>236</v>
      </c>
      <c r="AF13" s="70" t="s">
        <v>237</v>
      </c>
    </row>
    <row r="14" spans="3:32" ht="15" thickBot="1" x14ac:dyDescent="0.35">
      <c r="E14" t="s">
        <v>266</v>
      </c>
      <c r="I14" s="72">
        <v>2030</v>
      </c>
      <c r="L14">
        <f>'JET FUEL'!$J$49/'JET FUEL'!$S$22</f>
        <v>2.8475127847512786E-4</v>
      </c>
      <c r="Y14" s="70" t="s">
        <v>238</v>
      </c>
      <c r="Z14" s="70"/>
      <c r="AA14" s="70"/>
      <c r="AB14" s="70"/>
      <c r="AC14" s="70"/>
      <c r="AD14" s="70"/>
      <c r="AE14" s="70"/>
      <c r="AF14" s="70"/>
    </row>
    <row r="15" spans="3:32" x14ac:dyDescent="0.3">
      <c r="F15" t="s">
        <v>273</v>
      </c>
      <c r="G15" t="s">
        <v>305</v>
      </c>
      <c r="I15">
        <v>2050</v>
      </c>
      <c r="K15">
        <v>1</v>
      </c>
      <c r="O15" s="77">
        <v>20</v>
      </c>
      <c r="P15" s="79">
        <v>1</v>
      </c>
      <c r="Q15">
        <v>9.9999999999999995E-7</v>
      </c>
      <c r="R15">
        <f>R13</f>
        <v>9.8872405206880537E-2</v>
      </c>
      <c r="S15">
        <f>S13</f>
        <v>18.136342649856541</v>
      </c>
      <c r="Y15" t="s">
        <v>239</v>
      </c>
      <c r="Z15" t="s">
        <v>306</v>
      </c>
      <c r="AA15" t="s">
        <v>272</v>
      </c>
      <c r="AB15" t="s">
        <v>182</v>
      </c>
      <c r="AC15" t="s">
        <v>248</v>
      </c>
      <c r="AD15" s="72" t="s">
        <v>180</v>
      </c>
      <c r="AE15" t="s">
        <v>305</v>
      </c>
      <c r="AF15" t="s">
        <v>240</v>
      </c>
    </row>
    <row r="16" spans="3:32" x14ac:dyDescent="0.3">
      <c r="E16" t="s">
        <v>266</v>
      </c>
      <c r="I16">
        <v>2050</v>
      </c>
      <c r="L16">
        <f>'JET FUEL'!$J$49/'JET FUEL'!$S$22</f>
        <v>2.8475127847512786E-4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275</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zoomScale="78" workbookViewId="0">
      <selection activeCell="F17" sqref="F17"/>
    </sheetView>
  </sheetViews>
  <sheetFormatPr defaultRowHeight="14.4" x14ac:dyDescent="0.3"/>
  <cols>
    <col min="11" max="11" width="11" bestFit="1" customWidth="1"/>
    <col min="17" max="18" width="12" bestFit="1" customWidth="1"/>
    <col min="26" max="26" width="11.2187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181</v>
      </c>
      <c r="D7" s="72"/>
      <c r="E7" s="72"/>
      <c r="F7" s="72"/>
      <c r="G7" s="71"/>
      <c r="H7" s="71"/>
      <c r="I7" s="71"/>
      <c r="J7" s="71"/>
      <c r="K7" s="71"/>
      <c r="L7" s="71"/>
      <c r="M7" s="72"/>
      <c r="N7" s="72"/>
      <c r="O7" s="72"/>
      <c r="P7" s="72"/>
      <c r="Q7" s="72"/>
      <c r="R7" s="72"/>
      <c r="S7" s="72"/>
      <c r="T7" s="72"/>
    </row>
    <row r="8" spans="3:32" x14ac:dyDescent="0.3">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row>
    <row r="10" spans="3:32" ht="15" thickBot="1" x14ac:dyDescent="0.35">
      <c r="C10" s="70" t="s">
        <v>217</v>
      </c>
      <c r="D10" s="70"/>
      <c r="E10" s="70"/>
      <c r="F10" s="70"/>
      <c r="G10" s="70"/>
      <c r="H10" s="70"/>
      <c r="I10" s="70"/>
      <c r="J10" s="70"/>
      <c r="K10" s="70" t="s">
        <v>218</v>
      </c>
      <c r="L10" s="70" t="s">
        <v>219</v>
      </c>
      <c r="M10" s="70" t="s">
        <v>219</v>
      </c>
      <c r="N10" s="70" t="s">
        <v>220</v>
      </c>
      <c r="O10" s="70" t="s">
        <v>221</v>
      </c>
      <c r="P10" s="70" t="s">
        <v>222</v>
      </c>
      <c r="Q10" s="73" t="s">
        <v>241</v>
      </c>
      <c r="R10" s="73" t="s">
        <v>241</v>
      </c>
      <c r="S10" s="70" t="s">
        <v>223</v>
      </c>
      <c r="T10" s="73" t="s">
        <v>221</v>
      </c>
    </row>
    <row r="11" spans="3:32" x14ac:dyDescent="0.3">
      <c r="C11" t="s">
        <v>296</v>
      </c>
      <c r="D11" t="s">
        <v>243</v>
      </c>
      <c r="F11" t="s">
        <v>244</v>
      </c>
      <c r="G11" t="s">
        <v>295</v>
      </c>
      <c r="I11">
        <v>2020</v>
      </c>
      <c r="J11" s="74">
        <v>2030</v>
      </c>
      <c r="K11">
        <f>1-0.003</f>
        <v>0.997</v>
      </c>
      <c r="N11">
        <v>0.45</v>
      </c>
      <c r="O11" s="75">
        <v>40</v>
      </c>
      <c r="P11" s="79">
        <v>31.536000000000001</v>
      </c>
      <c r="Q11">
        <f>'Transmission lines'!$G$37</f>
        <v>896.1126005361931</v>
      </c>
      <c r="R11">
        <f>'Transmission lines'!G8*'Transmission lines'!O36</f>
        <v>8.646486544165823</v>
      </c>
      <c r="T11" s="76">
        <v>1.5</v>
      </c>
      <c r="Y11" s="67" t="s">
        <v>224</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896.1126005361931</v>
      </c>
      <c r="R12">
        <f>'Transmission lines'!Q36</f>
        <v>9.0657157670533586</v>
      </c>
      <c r="T12" s="76">
        <v>1.5</v>
      </c>
      <c r="Y12" s="69" t="s">
        <v>225</v>
      </c>
      <c r="Z12" s="69" t="s">
        <v>183</v>
      </c>
      <c r="AA12" s="69" t="s">
        <v>184</v>
      </c>
      <c r="AB12" s="69" t="s">
        <v>226</v>
      </c>
      <c r="AC12" s="69" t="s">
        <v>227</v>
      </c>
      <c r="AD12" s="69" t="s">
        <v>228</v>
      </c>
      <c r="AE12" s="69" t="s">
        <v>229</v>
      </c>
      <c r="AF12" s="69" t="s">
        <v>230</v>
      </c>
    </row>
    <row r="13" spans="3:32" ht="42.6" thickBot="1" x14ac:dyDescent="0.35">
      <c r="I13">
        <v>2050</v>
      </c>
      <c r="K13">
        <f t="shared" si="0"/>
        <v>0.997</v>
      </c>
      <c r="N13">
        <v>0.45</v>
      </c>
      <c r="O13">
        <v>40</v>
      </c>
      <c r="P13" s="79">
        <v>31.536000000000001</v>
      </c>
      <c r="Q13">
        <f>'Transmission lines'!$G$37</f>
        <v>896.1126005361931</v>
      </c>
      <c r="R13">
        <f>'Transmission lines'!R36</f>
        <v>9.505271528405407</v>
      </c>
      <c r="T13">
        <v>1.5</v>
      </c>
      <c r="Y13" s="70" t="s">
        <v>231</v>
      </c>
      <c r="Z13" s="70" t="s">
        <v>232</v>
      </c>
      <c r="AA13" s="70" t="s">
        <v>202</v>
      </c>
      <c r="AB13" s="70" t="s">
        <v>233</v>
      </c>
      <c r="AC13" s="70" t="s">
        <v>234</v>
      </c>
      <c r="AD13" s="70" t="s">
        <v>235</v>
      </c>
      <c r="AE13" s="70" t="s">
        <v>236</v>
      </c>
      <c r="AF13" s="70" t="s">
        <v>237</v>
      </c>
    </row>
    <row r="14" spans="3:32" ht="15" thickBot="1" x14ac:dyDescent="0.35">
      <c r="H14" s="72"/>
      <c r="O14" s="77"/>
      <c r="T14" s="76"/>
      <c r="Y14" s="70" t="s">
        <v>238</v>
      </c>
      <c r="Z14" s="70"/>
      <c r="AA14" s="70"/>
      <c r="AB14" s="70"/>
      <c r="AC14" s="70"/>
      <c r="AD14" s="70"/>
      <c r="AE14" s="70"/>
      <c r="AF14" s="70"/>
    </row>
    <row r="15" spans="3:32" x14ac:dyDescent="0.3">
      <c r="I15" s="72"/>
      <c r="O15" s="77"/>
      <c r="P15" s="79"/>
      <c r="T15" s="76"/>
      <c r="Y15" t="s">
        <v>239</v>
      </c>
      <c r="Z15" t="s">
        <v>296</v>
      </c>
      <c r="AA15" t="s">
        <v>243</v>
      </c>
      <c r="AB15" s="78" t="s">
        <v>182</v>
      </c>
      <c r="AC15" s="78" t="s">
        <v>242</v>
      </c>
      <c r="AD15" s="72" t="s">
        <v>180</v>
      </c>
      <c r="AE15" t="s">
        <v>295</v>
      </c>
      <c r="AF15" s="78" t="s">
        <v>240</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C1" zoomScale="56" workbookViewId="0">
      <selection activeCell="U18" sqref="U18"/>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 min="21" max="21" width="9.6640625" bestFit="1" customWidth="1"/>
  </cols>
  <sheetData>
    <row r="1" spans="3:21" ht="18" x14ac:dyDescent="0.35">
      <c r="C1" s="65" t="s">
        <v>154</v>
      </c>
      <c r="L1" s="65" t="s">
        <v>155</v>
      </c>
    </row>
    <row r="2" spans="3:21" x14ac:dyDescent="0.3">
      <c r="L2" t="s">
        <v>308</v>
      </c>
      <c r="P2" t="s">
        <v>156</v>
      </c>
    </row>
    <row r="3" spans="3:21" x14ac:dyDescent="0.3">
      <c r="C3" s="27" t="s">
        <v>98</v>
      </c>
      <c r="D3" s="48">
        <v>0.42534908720000009</v>
      </c>
      <c r="E3" s="66">
        <f>D3</f>
        <v>0.42534908720000009</v>
      </c>
      <c r="F3" t="s">
        <v>168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249</v>
      </c>
    </row>
    <row r="12" spans="3:21" x14ac:dyDescent="0.3">
      <c r="C12" t="s">
        <v>170</v>
      </c>
      <c r="D12" s="63">
        <f>D11*1000/1000000</f>
        <v>2.6584317950000002E-4</v>
      </c>
      <c r="E12" s="63">
        <f>E11*1000/1000000</f>
        <v>1.9938238462500002E-4</v>
      </c>
      <c r="M12">
        <v>2030</v>
      </c>
      <c r="N12">
        <v>2050</v>
      </c>
      <c r="T12">
        <v>10000</v>
      </c>
      <c r="U12" t="s">
        <v>250</v>
      </c>
    </row>
    <row r="13" spans="3:21" x14ac:dyDescent="0.3">
      <c r="L13" s="27" t="s">
        <v>123</v>
      </c>
      <c r="M13" s="52">
        <v>2025</v>
      </c>
      <c r="N13" s="52">
        <v>1575</v>
      </c>
    </row>
    <row r="14" spans="3:21" x14ac:dyDescent="0.3">
      <c r="L14" t="s">
        <v>251</v>
      </c>
      <c r="M14">
        <f>M13/1000000000</f>
        <v>2.0250000000000001E-6</v>
      </c>
      <c r="N14">
        <f>N13/1000000000</f>
        <v>1.575E-6</v>
      </c>
      <c r="T14">
        <f>P4*P11*T12</f>
        <v>1.1998799999999998</v>
      </c>
      <c r="U14" t="s">
        <v>182</v>
      </c>
    </row>
    <row r="16" spans="3:21" x14ac:dyDescent="0.3">
      <c r="D16">
        <v>2030</v>
      </c>
      <c r="E16">
        <v>2050</v>
      </c>
      <c r="L16" s="62" t="s">
        <v>127</v>
      </c>
      <c r="M16" s="52">
        <v>14887.218052000002</v>
      </c>
      <c r="N16" s="52">
        <v>10633.727180000002</v>
      </c>
      <c r="O16" s="62"/>
    </row>
    <row r="17" spans="3:21" x14ac:dyDescent="0.3">
      <c r="C17" s="47" t="s">
        <v>92</v>
      </c>
      <c r="D17" s="48">
        <v>2.5</v>
      </c>
      <c r="E17" s="48">
        <v>2.2000000000000002</v>
      </c>
      <c r="L17" s="62" t="s">
        <v>132</v>
      </c>
      <c r="M17" s="52">
        <v>74.436090260000014</v>
      </c>
      <c r="N17" s="52">
        <v>53.168635900000005</v>
      </c>
      <c r="O17" s="62"/>
    </row>
    <row r="18" spans="3:21" x14ac:dyDescent="0.3">
      <c r="C18" s="47" t="s">
        <v>93</v>
      </c>
      <c r="D18" s="48">
        <v>1.9</v>
      </c>
      <c r="E18" s="48">
        <v>1.7</v>
      </c>
      <c r="L18" s="62" t="s">
        <v>135</v>
      </c>
      <c r="M18" s="52">
        <v>6.3802363080000006</v>
      </c>
      <c r="N18" s="52">
        <v>4.2534908720000004</v>
      </c>
      <c r="O18" s="62"/>
      <c r="T18" t="s">
        <v>309</v>
      </c>
      <c r="U18">
        <f>N14*250</f>
        <v>3.9375E-4</v>
      </c>
    </row>
    <row r="19" spans="3:21" x14ac:dyDescent="0.3">
      <c r="C19" s="47" t="s">
        <v>95</v>
      </c>
      <c r="D19" s="51">
        <v>1.6800000000000002</v>
      </c>
      <c r="E19" s="51">
        <v>1.47</v>
      </c>
    </row>
    <row r="20" spans="3:21" x14ac:dyDescent="0.3">
      <c r="L20" s="62" t="s">
        <v>255</v>
      </c>
      <c r="M20" s="63">
        <f>M16/(33.33*1000000*$P$11)</f>
        <v>124.07255768910225</v>
      </c>
      <c r="N20" s="63">
        <f>N16/(33.33*1000000*$P$11)</f>
        <v>88.623255492215904</v>
      </c>
      <c r="U20">
        <f>U18/T14</f>
        <v>3.2815781578157823E-4</v>
      </c>
    </row>
    <row r="21" spans="3:21" x14ac:dyDescent="0.3">
      <c r="C21" t="s">
        <v>153</v>
      </c>
      <c r="D21" t="s">
        <v>172</v>
      </c>
      <c r="E21" t="s">
        <v>173</v>
      </c>
      <c r="F21" t="s">
        <v>174</v>
      </c>
      <c r="G21" t="s">
        <v>175</v>
      </c>
      <c r="L21" s="62" t="s">
        <v>256</v>
      </c>
      <c r="M21" s="63">
        <f t="shared" ref="M21:N21" si="0">M17/(33.33*1000000*$P$11)</f>
        <v>0.62036278844551129</v>
      </c>
      <c r="N21" s="63">
        <f t="shared" si="0"/>
        <v>0.44311627746107951</v>
      </c>
    </row>
    <row r="22" spans="3:21" x14ac:dyDescent="0.3">
      <c r="C22">
        <v>10</v>
      </c>
      <c r="D22">
        <f>$E$3*C22</f>
        <v>4.2534908720000004</v>
      </c>
      <c r="E22">
        <f>$E$4*C22</f>
        <v>2.4457572514000003</v>
      </c>
      <c r="F22">
        <f>$D$12*C22</f>
        <v>2.658431795E-3</v>
      </c>
      <c r="G22">
        <f t="shared" ref="G22:G53" si="1">$E$12*C22</f>
        <v>1.9938238462500002E-3</v>
      </c>
      <c r="L22" s="62" t="s">
        <v>257</v>
      </c>
      <c r="M22" s="63">
        <f t="shared" ref="M22:N22" si="2">M18/(33.33*1000000*$P$11)</f>
        <v>5.3173953295329542E-2</v>
      </c>
      <c r="N22" s="63">
        <f t="shared" si="2"/>
        <v>3.5449302196886356E-2</v>
      </c>
    </row>
    <row r="23" spans="3:21" x14ac:dyDescent="0.3">
      <c r="C23">
        <v>20</v>
      </c>
      <c r="D23">
        <f t="shared" ref="D23:D86" si="3">$E$3*C23</f>
        <v>8.5069817440000008</v>
      </c>
      <c r="E23">
        <f t="shared" ref="E23:E86" si="4">$E$4*C23</f>
        <v>4.8915145028000007</v>
      </c>
      <c r="F23">
        <f t="shared" ref="F23:F86" si="5">$D$12*C23</f>
        <v>5.31686359E-3</v>
      </c>
      <c r="G23">
        <f t="shared" si="1"/>
        <v>3.9876476925000005E-3</v>
      </c>
    </row>
    <row r="24" spans="3:21" x14ac:dyDescent="0.3">
      <c r="C24">
        <v>30</v>
      </c>
      <c r="D24">
        <f t="shared" si="3"/>
        <v>12.760472616000003</v>
      </c>
      <c r="E24">
        <f t="shared" si="4"/>
        <v>7.3372717542000014</v>
      </c>
      <c r="F24">
        <f t="shared" si="5"/>
        <v>7.9752953850000009E-3</v>
      </c>
      <c r="G24">
        <f t="shared" si="1"/>
        <v>5.9814715387500007E-3</v>
      </c>
    </row>
    <row r="25" spans="3:21" x14ac:dyDescent="0.3">
      <c r="C25">
        <v>40</v>
      </c>
      <c r="D25">
        <f t="shared" si="3"/>
        <v>17.013963488000002</v>
      </c>
      <c r="E25">
        <f t="shared" si="4"/>
        <v>9.7830290056000013</v>
      </c>
      <c r="F25">
        <f t="shared" si="5"/>
        <v>1.063372718E-2</v>
      </c>
      <c r="G25">
        <f t="shared" si="1"/>
        <v>7.9752953850000009E-3</v>
      </c>
      <c r="L25" t="s">
        <v>153</v>
      </c>
      <c r="O25" t="s">
        <v>252</v>
      </c>
      <c r="P25" t="s">
        <v>253</v>
      </c>
    </row>
    <row r="26" spans="3:21"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1"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1"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1"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1"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1"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1"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9"/>
  <sheetViews>
    <sheetView zoomScale="62" workbookViewId="0">
      <selection activeCell="Q14" sqref="Q14:Q19"/>
    </sheetView>
  </sheetViews>
  <sheetFormatPr defaultRowHeight="14.4" x14ac:dyDescent="0.3"/>
  <cols>
    <col min="3" max="3" width="11.6640625" bestFit="1" customWidth="1"/>
    <col min="4" max="4" width="17" bestFit="1" customWidth="1"/>
    <col min="7" max="7" width="13" bestFit="1" customWidth="1"/>
    <col min="11" max="11" width="12" bestFit="1" customWidth="1"/>
    <col min="17" max="18" width="12" bestFit="1" customWidth="1"/>
    <col min="31" max="31" width="13" bestFit="1" customWidth="1"/>
  </cols>
  <sheetData>
    <row r="3" spans="3:32" x14ac:dyDescent="0.3">
      <c r="Y3" s="67"/>
      <c r="Z3" s="68"/>
      <c r="AA3" s="68"/>
      <c r="AB3" s="68"/>
      <c r="AC3" s="68"/>
      <c r="AD3" s="68"/>
      <c r="AE3" s="68"/>
      <c r="AF3" s="68"/>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298</v>
      </c>
      <c r="AA9" t="s">
        <v>246</v>
      </c>
      <c r="AB9" s="78" t="s">
        <v>182</v>
      </c>
      <c r="AC9" s="78" t="s">
        <v>242</v>
      </c>
      <c r="AD9" s="72" t="s">
        <v>180</v>
      </c>
      <c r="AE9" t="s">
        <v>297</v>
      </c>
      <c r="AF9" s="78" t="s">
        <v>240</v>
      </c>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299</v>
      </c>
      <c r="AA10" t="s">
        <v>247</v>
      </c>
      <c r="AB10" t="s">
        <v>182</v>
      </c>
      <c r="AC10" t="s">
        <v>248</v>
      </c>
      <c r="AD10" s="72" t="s">
        <v>180</v>
      </c>
      <c r="AE10" t="s">
        <v>297</v>
      </c>
      <c r="AF10" t="s">
        <v>240</v>
      </c>
    </row>
    <row r="11" spans="3:32" x14ac:dyDescent="0.3">
      <c r="C11" t="s">
        <v>298</v>
      </c>
      <c r="D11" t="s">
        <v>246</v>
      </c>
      <c r="F11" s="98" t="s">
        <v>307</v>
      </c>
      <c r="G11" t="s">
        <v>297</v>
      </c>
      <c r="I11">
        <v>2020</v>
      </c>
      <c r="J11">
        <v>2030</v>
      </c>
      <c r="K11">
        <v>0.97</v>
      </c>
      <c r="N11">
        <v>0.95</v>
      </c>
      <c r="O11" s="77">
        <v>50</v>
      </c>
      <c r="P11" s="79">
        <v>31.536000000000001</v>
      </c>
      <c r="Q11">
        <f>'H2'!$E$54</f>
        <v>80.709989296200007</v>
      </c>
      <c r="R11">
        <f>'H2'!$F$54</f>
        <v>8.7728249235000014E-2</v>
      </c>
      <c r="T11" s="76">
        <v>1</v>
      </c>
    </row>
    <row r="12" spans="3:32" x14ac:dyDescent="0.3">
      <c r="I12" s="72">
        <v>2030</v>
      </c>
      <c r="J12" s="72"/>
      <c r="K12">
        <v>0.97</v>
      </c>
      <c r="N12">
        <v>0.95</v>
      </c>
      <c r="O12" s="77">
        <v>50</v>
      </c>
      <c r="P12" s="79">
        <v>31.536000000000001</v>
      </c>
      <c r="Q12">
        <f>'H2'!$E$54</f>
        <v>80.709989296200007</v>
      </c>
      <c r="R12">
        <f>'H2'!$F$54</f>
        <v>8.7728249235000014E-2</v>
      </c>
      <c r="T12" s="76">
        <v>1</v>
      </c>
    </row>
    <row r="13" spans="3:32" x14ac:dyDescent="0.3">
      <c r="I13">
        <v>2050</v>
      </c>
      <c r="K13">
        <v>0.97</v>
      </c>
      <c r="N13">
        <v>0.95</v>
      </c>
      <c r="O13" s="77">
        <v>50</v>
      </c>
      <c r="P13" s="79">
        <v>31.536000000000001</v>
      </c>
      <c r="Q13">
        <f>'H2'!$E$54</f>
        <v>80.709989296200007</v>
      </c>
      <c r="R13">
        <f>'H2'!G54</f>
        <v>6.579618692625E-2</v>
      </c>
      <c r="T13" s="76">
        <v>1</v>
      </c>
    </row>
    <row r="14" spans="3:32" x14ac:dyDescent="0.3">
      <c r="C14" s="80" t="s">
        <v>299</v>
      </c>
      <c r="D14" s="80" t="s">
        <v>247</v>
      </c>
      <c r="E14" s="80"/>
      <c r="F14" s="80" t="s">
        <v>307</v>
      </c>
      <c r="G14" s="80" t="s">
        <v>297</v>
      </c>
      <c r="H14" s="80"/>
      <c r="I14" s="80">
        <v>2020</v>
      </c>
      <c r="J14" s="80">
        <v>2030</v>
      </c>
      <c r="K14" s="80">
        <v>1</v>
      </c>
      <c r="L14" s="80"/>
      <c r="M14" s="80"/>
      <c r="N14" s="80"/>
      <c r="O14" s="81">
        <v>20</v>
      </c>
      <c r="P14" s="80">
        <v>1</v>
      </c>
      <c r="Q14" s="80">
        <v>9.9999999999999995E-7</v>
      </c>
      <c r="R14" s="80">
        <f>'H2'!M21</f>
        <v>0.62036278844551129</v>
      </c>
      <c r="S14" s="80">
        <f>'H2'!M20</f>
        <v>124.07255768910225</v>
      </c>
      <c r="T14" s="82"/>
    </row>
    <row r="15" spans="3:32" x14ac:dyDescent="0.3">
      <c r="E15" t="s">
        <v>266</v>
      </c>
      <c r="F15" s="98"/>
      <c r="I15">
        <v>2020</v>
      </c>
      <c r="L15">
        <f>'H2'!U20</f>
        <v>3.2815781578157823E-4</v>
      </c>
      <c r="O15" s="77"/>
      <c r="T15" s="76"/>
    </row>
    <row r="16" spans="3:32" x14ac:dyDescent="0.3">
      <c r="I16" s="72">
        <v>2030</v>
      </c>
      <c r="J16" s="72"/>
      <c r="K16">
        <v>1</v>
      </c>
      <c r="O16" s="77">
        <v>20</v>
      </c>
      <c r="P16" s="79">
        <v>1</v>
      </c>
      <c r="Q16">
        <v>9.9999999999999995E-7</v>
      </c>
      <c r="R16">
        <f>R14</f>
        <v>0.62036278844551129</v>
      </c>
      <c r="S16">
        <f>S14</f>
        <v>124.07255768910225</v>
      </c>
      <c r="T16" s="76"/>
    </row>
    <row r="17" spans="5:20" x14ac:dyDescent="0.3">
      <c r="E17" t="s">
        <v>266</v>
      </c>
      <c r="I17" s="72">
        <v>2030</v>
      </c>
      <c r="J17" s="72"/>
      <c r="L17">
        <f>L15</f>
        <v>3.2815781578157823E-4</v>
      </c>
      <c r="O17" s="77"/>
      <c r="P17" s="79"/>
      <c r="T17" s="76"/>
    </row>
    <row r="18" spans="5:20" x14ac:dyDescent="0.3">
      <c r="I18">
        <v>2050</v>
      </c>
      <c r="K18">
        <v>1</v>
      </c>
      <c r="O18" s="77">
        <v>20</v>
      </c>
      <c r="P18" s="79">
        <v>1</v>
      </c>
      <c r="Q18">
        <v>9.9999999999999995E-7</v>
      </c>
      <c r="R18">
        <f>'H2'!N21</f>
        <v>0.44311627746107951</v>
      </c>
      <c r="S18">
        <f>'H2'!N20</f>
        <v>88.623255492215904</v>
      </c>
      <c r="T18" s="76"/>
    </row>
    <row r="19" spans="5:20" x14ac:dyDescent="0.3">
      <c r="E19" t="s">
        <v>266</v>
      </c>
      <c r="I19">
        <v>2050</v>
      </c>
      <c r="L19">
        <f>L17</f>
        <v>3.2815781578157823E-4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22" sqref="W22"/>
    </sheetView>
  </sheetViews>
  <sheetFormatPr defaultRowHeight="14.4" x14ac:dyDescent="0.3"/>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x14ac:dyDescent="0.35">
      <c r="C2" s="65" t="s">
        <v>154</v>
      </c>
      <c r="L2" s="65" t="s">
        <v>155</v>
      </c>
      <c r="R2" t="s">
        <v>162</v>
      </c>
    </row>
    <row r="3" spans="2:23" x14ac:dyDescent="0.3">
      <c r="L3" t="s">
        <v>310</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262</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263</v>
      </c>
      <c r="M11" s="63">
        <f>M7/($R$6*1000000*$S$13)</f>
        <v>105.70687448860785</v>
      </c>
      <c r="N11" s="63">
        <f>N7/($R$6*1000000*$S$13)</f>
        <v>105.70687448860785</v>
      </c>
      <c r="V11">
        <f>R6*S13</f>
        <v>1.872E-5</v>
      </c>
      <c r="W11" t="s">
        <v>292</v>
      </c>
    </row>
    <row r="12" spans="2:23" x14ac:dyDescent="0.3">
      <c r="L12" s="62" t="s">
        <v>264</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265</v>
      </c>
      <c r="M13" s="63">
        <f t="shared" si="0"/>
        <v>9.6566966912393179E-2</v>
      </c>
      <c r="N13" s="63">
        <f t="shared" si="0"/>
        <v>9.6566966912393179E-2</v>
      </c>
      <c r="S13">
        <v>3.5999999999999998E-6</v>
      </c>
    </row>
    <row r="14" spans="2:23" x14ac:dyDescent="0.3">
      <c r="V14" t="s">
        <v>249</v>
      </c>
    </row>
    <row r="15" spans="2:23" x14ac:dyDescent="0.3">
      <c r="V15">
        <v>45000</v>
      </c>
      <c r="W15" t="s">
        <v>250</v>
      </c>
    </row>
    <row r="16" spans="2:23" x14ac:dyDescent="0.3">
      <c r="B16" t="s">
        <v>153</v>
      </c>
      <c r="C16" t="s">
        <v>176</v>
      </c>
      <c r="D16" t="s">
        <v>165</v>
      </c>
      <c r="L16" s="47" t="s">
        <v>25</v>
      </c>
      <c r="M16" s="52">
        <v>20</v>
      </c>
    </row>
    <row r="17" spans="2:23" x14ac:dyDescent="0.3">
      <c r="B17">
        <v>10</v>
      </c>
      <c r="C17">
        <f>$D$10*B17</f>
        <v>2.1267454360000002</v>
      </c>
      <c r="D17">
        <f>$D$13*B17</f>
        <v>1.0633727180000001E-3</v>
      </c>
      <c r="V17">
        <f>V15*S13*R6</f>
        <v>0.84240000000000004</v>
      </c>
      <c r="W17" t="s">
        <v>261</v>
      </c>
    </row>
    <row r="18" spans="2:23" x14ac:dyDescent="0.3">
      <c r="B18">
        <v>20</v>
      </c>
      <c r="C18">
        <f t="shared" ref="C18:C81" si="1">$D$10*B18</f>
        <v>4.2534908720000004</v>
      </c>
      <c r="D18">
        <f t="shared" ref="D18:D81" si="2">$D$13*B18</f>
        <v>2.1267454360000002E-3</v>
      </c>
    </row>
    <row r="19" spans="2:23" x14ac:dyDescent="0.3">
      <c r="B19">
        <v>30</v>
      </c>
      <c r="C19">
        <f t="shared" si="1"/>
        <v>6.3802363080000015</v>
      </c>
      <c r="D19">
        <f t="shared" si="2"/>
        <v>3.1901181540000003E-3</v>
      </c>
    </row>
    <row r="20" spans="2:23" x14ac:dyDescent="0.3">
      <c r="B20">
        <v>40</v>
      </c>
      <c r="C20">
        <f t="shared" si="1"/>
        <v>8.5069817440000008</v>
      </c>
      <c r="D20">
        <f t="shared" si="2"/>
        <v>4.2534908720000004E-3</v>
      </c>
    </row>
    <row r="21" spans="2:23" x14ac:dyDescent="0.3">
      <c r="B21">
        <v>50</v>
      </c>
      <c r="C21">
        <f t="shared" si="1"/>
        <v>10.633727180000003</v>
      </c>
      <c r="D21">
        <f t="shared" si="2"/>
        <v>5.31686359E-3</v>
      </c>
      <c r="V21" t="s">
        <v>309</v>
      </c>
      <c r="W21">
        <f>N6*250</f>
        <v>4.2875000000000004E-4</v>
      </c>
    </row>
    <row r="22" spans="2:23" x14ac:dyDescent="0.3">
      <c r="B22">
        <v>60</v>
      </c>
      <c r="C22">
        <f t="shared" si="1"/>
        <v>12.760472616000003</v>
      </c>
      <c r="D22">
        <f t="shared" si="2"/>
        <v>6.3802363080000006E-3</v>
      </c>
      <c r="L22" t="s">
        <v>153</v>
      </c>
      <c r="O22" t="s">
        <v>252</v>
      </c>
      <c r="P22" t="s">
        <v>253</v>
      </c>
    </row>
    <row r="23" spans="2:23" x14ac:dyDescent="0.3">
      <c r="B23">
        <v>70</v>
      </c>
      <c r="C23">
        <f t="shared" si="1"/>
        <v>14.887218052000003</v>
      </c>
      <c r="D23">
        <f t="shared" si="2"/>
        <v>7.4436090260000011E-3</v>
      </c>
      <c r="L23">
        <v>10</v>
      </c>
      <c r="M23">
        <f>$M$6*L23</f>
        <v>2.2050000000000001E-5</v>
      </c>
      <c r="N23">
        <f>$N$6*L23</f>
        <v>1.715E-5</v>
      </c>
      <c r="O23">
        <f>1-(M23/$V$17)</f>
        <v>0.99997382478632479</v>
      </c>
      <c r="P23">
        <f>1-(N23/$V$17)</f>
        <v>0.9999796415004748</v>
      </c>
      <c r="W23">
        <f>W21/V17</f>
        <v>5.0896248812915478E-4</v>
      </c>
    </row>
    <row r="24" spans="2:23"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3"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3"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3"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3"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3"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3"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3"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3"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9"/>
  <sheetViews>
    <sheetView topLeftCell="A2" zoomScale="70" workbookViewId="0">
      <selection activeCell="Q14" sqref="Q14:Q20"/>
    </sheetView>
  </sheetViews>
  <sheetFormatPr defaultRowHeight="14.4" x14ac:dyDescent="0.3"/>
  <cols>
    <col min="3" max="3" width="12.33203125" bestFit="1" customWidth="1"/>
    <col min="4"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6" max="26" width="12.33203125" bestFit="1" customWidth="1"/>
    <col min="27" max="27" width="17.77734375" bestFit="1" customWidth="1"/>
    <col min="31" max="31" width="13"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7" t="s">
        <v>224</v>
      </c>
      <c r="Z6" s="68"/>
      <c r="AA6" s="68"/>
      <c r="AB6" s="68"/>
      <c r="AC6" s="68"/>
      <c r="AD6" s="68"/>
      <c r="AE6" s="68"/>
      <c r="AF6" s="68"/>
    </row>
    <row r="7" spans="3:32" x14ac:dyDescent="0.3">
      <c r="C7" s="71" t="s">
        <v>181</v>
      </c>
      <c r="D7" s="72"/>
      <c r="E7" s="72"/>
      <c r="F7" s="72"/>
      <c r="G7" s="71"/>
      <c r="H7" s="71"/>
      <c r="I7" s="71"/>
      <c r="J7" s="71"/>
      <c r="K7" s="71"/>
      <c r="L7" s="71"/>
      <c r="M7" s="72"/>
      <c r="N7" s="72"/>
      <c r="O7" s="72"/>
      <c r="P7" s="72"/>
      <c r="Q7" s="72"/>
      <c r="R7" s="72"/>
      <c r="S7" s="72"/>
      <c r="T7" s="72"/>
      <c r="Y7" s="69" t="s">
        <v>225</v>
      </c>
      <c r="Z7" s="69" t="s">
        <v>183</v>
      </c>
      <c r="AA7" s="69" t="s">
        <v>184</v>
      </c>
      <c r="AB7" s="69" t="s">
        <v>226</v>
      </c>
      <c r="AC7" s="69" t="s">
        <v>227</v>
      </c>
      <c r="AD7" s="69" t="s">
        <v>228</v>
      </c>
      <c r="AE7" s="69" t="s">
        <v>229</v>
      </c>
      <c r="AF7" s="69" t="s">
        <v>230</v>
      </c>
    </row>
    <row r="8" spans="3:32" ht="42.6"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231</v>
      </c>
      <c r="Z8" s="70" t="s">
        <v>232</v>
      </c>
      <c r="AA8" s="70" t="s">
        <v>202</v>
      </c>
      <c r="AB8" s="70" t="s">
        <v>233</v>
      </c>
      <c r="AC8" s="70" t="s">
        <v>234</v>
      </c>
      <c r="AD8" s="70" t="s">
        <v>235</v>
      </c>
      <c r="AE8" s="70" t="s">
        <v>236</v>
      </c>
      <c r="AF8" s="70" t="s">
        <v>237</v>
      </c>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s="70" t="s">
        <v>238</v>
      </c>
      <c r="Z9" s="70"/>
      <c r="AA9" s="70"/>
      <c r="AB9" s="70"/>
      <c r="AC9" s="70"/>
      <c r="AD9" s="70"/>
      <c r="AE9" s="70"/>
      <c r="AF9" s="70"/>
    </row>
    <row r="10" spans="3:32" ht="22.2" thickBot="1" x14ac:dyDescent="0.35">
      <c r="C10" s="70" t="s">
        <v>217</v>
      </c>
      <c r="D10" s="70"/>
      <c r="E10" s="70"/>
      <c r="F10" s="70"/>
      <c r="G10" s="70"/>
      <c r="H10" s="70"/>
      <c r="I10" s="70"/>
      <c r="J10" s="70"/>
      <c r="K10" s="70" t="s">
        <v>218</v>
      </c>
      <c r="L10" s="70" t="s">
        <v>219</v>
      </c>
      <c r="M10" s="70" t="s">
        <v>219</v>
      </c>
      <c r="N10" s="70" t="s">
        <v>220</v>
      </c>
      <c r="O10" s="73" t="s">
        <v>221</v>
      </c>
      <c r="P10" s="70" t="s">
        <v>222</v>
      </c>
      <c r="Q10" s="73" t="s">
        <v>254</v>
      </c>
      <c r="R10" s="73" t="s">
        <v>254</v>
      </c>
      <c r="S10" s="70" t="s">
        <v>223</v>
      </c>
      <c r="T10" s="73" t="s">
        <v>221</v>
      </c>
      <c r="Y10" t="s">
        <v>239</v>
      </c>
      <c r="Z10" t="s">
        <v>301</v>
      </c>
      <c r="AA10" t="s">
        <v>258</v>
      </c>
      <c r="AB10" s="78" t="s">
        <v>182</v>
      </c>
      <c r="AC10" s="78" t="s">
        <v>242</v>
      </c>
      <c r="AD10" s="72" t="s">
        <v>180</v>
      </c>
      <c r="AE10" t="s">
        <v>300</v>
      </c>
      <c r="AF10" s="78" t="s">
        <v>240</v>
      </c>
    </row>
    <row r="11" spans="3:32" x14ac:dyDescent="0.3">
      <c r="C11" t="s">
        <v>301</v>
      </c>
      <c r="D11" t="s">
        <v>258</v>
      </c>
      <c r="F11" t="s">
        <v>260</v>
      </c>
      <c r="G11" t="s">
        <v>300</v>
      </c>
      <c r="I11">
        <v>2020</v>
      </c>
      <c r="J11">
        <v>2030</v>
      </c>
      <c r="K11">
        <v>0.995</v>
      </c>
      <c r="N11">
        <v>0.95</v>
      </c>
      <c r="O11" s="77">
        <v>50</v>
      </c>
      <c r="P11" s="79">
        <v>31.536000000000001</v>
      </c>
      <c r="Q11">
        <f>'NH3'!C49</f>
        <v>70.182599388000014</v>
      </c>
      <c r="R11">
        <f>'NH3'!$D$49</f>
        <v>3.5091299694000003E-2</v>
      </c>
      <c r="T11" s="76">
        <v>1</v>
      </c>
      <c r="Y11" t="s">
        <v>239</v>
      </c>
      <c r="Z11" t="s">
        <v>302</v>
      </c>
      <c r="AA11" t="s">
        <v>259</v>
      </c>
      <c r="AB11" t="s">
        <v>182</v>
      </c>
      <c r="AC11" t="s">
        <v>248</v>
      </c>
      <c r="AD11" s="72" t="s">
        <v>180</v>
      </c>
      <c r="AE11" t="s">
        <v>300</v>
      </c>
      <c r="AF11" t="s">
        <v>240</v>
      </c>
    </row>
    <row r="12" spans="3:32" x14ac:dyDescent="0.3">
      <c r="I12" s="72">
        <v>2030</v>
      </c>
      <c r="J12" s="72"/>
      <c r="K12">
        <v>0.995</v>
      </c>
      <c r="N12">
        <v>0.95</v>
      </c>
      <c r="O12" s="77">
        <v>50</v>
      </c>
      <c r="P12" s="79">
        <v>31.536000000000001</v>
      </c>
      <c r="Q12">
        <f>'NH3'!$C$49</f>
        <v>70.182599388000014</v>
      </c>
      <c r="R12">
        <f>'NH3'!$D$49</f>
        <v>3.5091299694000003E-2</v>
      </c>
      <c r="T12" s="76">
        <v>1</v>
      </c>
    </row>
    <row r="13" spans="3:32" x14ac:dyDescent="0.3">
      <c r="I13">
        <v>2050</v>
      </c>
      <c r="K13">
        <v>0.995</v>
      </c>
      <c r="N13">
        <v>0.95</v>
      </c>
      <c r="O13" s="77">
        <v>50</v>
      </c>
      <c r="P13" s="79">
        <v>31.536000000000001</v>
      </c>
      <c r="Q13">
        <f>'NH3'!$C$49</f>
        <v>70.182599388000014</v>
      </c>
      <c r="R13">
        <f>'NH3'!$D$49</f>
        <v>3.5091299694000003E-2</v>
      </c>
      <c r="T13" s="76">
        <v>1</v>
      </c>
    </row>
    <row r="14" spans="3:32" x14ac:dyDescent="0.3">
      <c r="C14" t="s">
        <v>302</v>
      </c>
      <c r="D14" s="80" t="s">
        <v>259</v>
      </c>
      <c r="E14" s="80"/>
      <c r="F14" s="80" t="s">
        <v>260</v>
      </c>
      <c r="G14" t="s">
        <v>300</v>
      </c>
      <c r="H14" s="80"/>
      <c r="I14" s="80">
        <v>2020</v>
      </c>
      <c r="J14" s="80">
        <v>2030</v>
      </c>
      <c r="K14" s="80">
        <v>1</v>
      </c>
      <c r="L14" s="80"/>
      <c r="M14" s="80"/>
      <c r="N14" s="80"/>
      <c r="O14" s="81">
        <v>20</v>
      </c>
      <c r="P14" s="80">
        <v>1</v>
      </c>
      <c r="Q14" s="80">
        <v>9.9999999999999995E-7</v>
      </c>
      <c r="R14" s="80">
        <f>'NH3'!N12</f>
        <v>0.51123688365384623</v>
      </c>
      <c r="S14" s="80">
        <f>'NH3'!M11</f>
        <v>105.70687448860785</v>
      </c>
      <c r="T14" s="82"/>
    </row>
    <row r="15" spans="3:32" x14ac:dyDescent="0.3">
      <c r="E15" t="s">
        <v>266</v>
      </c>
      <c r="I15">
        <v>2020</v>
      </c>
      <c r="L15">
        <f>'NH3'!W23</f>
        <v>5.0896248812915478E-4</v>
      </c>
      <c r="O15" s="77"/>
      <c r="T15" s="76"/>
    </row>
    <row r="16" spans="3:32" x14ac:dyDescent="0.3">
      <c r="I16" s="72">
        <v>2030</v>
      </c>
      <c r="J16" s="72"/>
      <c r="K16">
        <v>1</v>
      </c>
      <c r="O16" s="77">
        <v>20</v>
      </c>
      <c r="P16" s="79">
        <v>1</v>
      </c>
      <c r="Q16">
        <v>9.9999999999999995E-7</v>
      </c>
      <c r="R16">
        <f>R14</f>
        <v>0.51123688365384623</v>
      </c>
      <c r="S16">
        <f>S14</f>
        <v>105.70687448860785</v>
      </c>
      <c r="T16" s="76"/>
    </row>
    <row r="17" spans="5:20" x14ac:dyDescent="0.3">
      <c r="E17" t="s">
        <v>266</v>
      </c>
      <c r="I17" s="72">
        <v>2030</v>
      </c>
      <c r="J17" s="72"/>
      <c r="L17">
        <f>L15</f>
        <v>5.0896248812915478E-4</v>
      </c>
      <c r="O17" s="77"/>
      <c r="P17" s="79"/>
      <c r="T17" s="76"/>
    </row>
    <row r="18" spans="5:20" x14ac:dyDescent="0.3">
      <c r="I18">
        <v>2050</v>
      </c>
      <c r="K18">
        <v>1</v>
      </c>
      <c r="O18" s="77">
        <v>20</v>
      </c>
      <c r="P18" s="79">
        <v>1</v>
      </c>
      <c r="Q18">
        <v>9.9999999999999995E-7</v>
      </c>
      <c r="R18">
        <f>R16</f>
        <v>0.51123688365384623</v>
      </c>
      <c r="S18">
        <f>S14</f>
        <v>105.70687448860785</v>
      </c>
      <c r="T18" s="76"/>
    </row>
    <row r="19" spans="5:20" x14ac:dyDescent="0.3">
      <c r="E19" t="s">
        <v>266</v>
      </c>
      <c r="I19">
        <v>2050</v>
      </c>
      <c r="L19">
        <f>L17</f>
        <v>5.0896248812915478E-4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S24" sqref="S24"/>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310</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262</v>
      </c>
      <c r="I11">
        <f>I10/1000000</f>
        <v>2.2049999999999999E-3</v>
      </c>
      <c r="J11">
        <f>J10/1000000000</f>
        <v>1.7150000000000001E-6</v>
      </c>
      <c r="T11" s="83">
        <f>O8*O15</f>
        <v>1.98972E-5</v>
      </c>
      <c r="U11" t="s">
        <v>293</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249</v>
      </c>
    </row>
    <row r="15" spans="2:21" x14ac:dyDescent="0.3">
      <c r="O15">
        <v>3.5999999999999998E-6</v>
      </c>
      <c r="R15">
        <v>45000</v>
      </c>
      <c r="S15" t="s">
        <v>250</v>
      </c>
    </row>
    <row r="17" spans="8:19" x14ac:dyDescent="0.3">
      <c r="H17" s="27"/>
    </row>
    <row r="18" spans="8:19" x14ac:dyDescent="0.3">
      <c r="H18" s="62" t="s">
        <v>268</v>
      </c>
      <c r="I18" s="63">
        <f>I12/(O8*O15*1000000)</f>
        <v>39.212826970469628</v>
      </c>
      <c r="R18">
        <f>R15*O8*O15</f>
        <v>0.895374</v>
      </c>
      <c r="S18" t="s">
        <v>182</v>
      </c>
    </row>
    <row r="19" spans="8:19" x14ac:dyDescent="0.3">
      <c r="H19" s="62" t="s">
        <v>269</v>
      </c>
      <c r="I19" s="63">
        <f>I13/($O$8*1000000*O15)</f>
        <v>0.21377333856019948</v>
      </c>
    </row>
    <row r="20" spans="8:19" x14ac:dyDescent="0.3">
      <c r="H20" s="62" t="s">
        <v>270</v>
      </c>
      <c r="I20" s="63">
        <f>I14/($O$8*1000000*O15)</f>
        <v>7.4820668496069803E-2</v>
      </c>
    </row>
    <row r="21" spans="8:19" x14ac:dyDescent="0.3">
      <c r="R21" t="s">
        <v>311</v>
      </c>
      <c r="S21">
        <f>J11*250</f>
        <v>4.2875000000000004E-4</v>
      </c>
    </row>
    <row r="23" spans="8:19" x14ac:dyDescent="0.3">
      <c r="S23">
        <f>S21/R18</f>
        <v>4.7885017880796183E-4</v>
      </c>
    </row>
    <row r="25" spans="8:19" x14ac:dyDescent="0.3">
      <c r="H25" t="s">
        <v>153</v>
      </c>
      <c r="K25" t="s">
        <v>252</v>
      </c>
      <c r="L25" t="s">
        <v>253</v>
      </c>
    </row>
    <row r="26" spans="8:19" x14ac:dyDescent="0.3">
      <c r="H26">
        <v>10</v>
      </c>
      <c r="I26">
        <f>$I$11*H26</f>
        <v>2.205E-2</v>
      </c>
      <c r="J26">
        <f>$J$11*H26</f>
        <v>1.715E-5</v>
      </c>
      <c r="K26" s="83">
        <f>1-(I26/$R$18)</f>
        <v>0.97537341937559052</v>
      </c>
      <c r="L26" s="83">
        <f>1-(J26/$R$18)</f>
        <v>0.99998084599284764</v>
      </c>
    </row>
    <row r="27" spans="8:19" x14ac:dyDescent="0.3">
      <c r="H27">
        <v>20</v>
      </c>
      <c r="I27">
        <f t="shared" ref="I27:I90" si="0">$I$11*H27</f>
        <v>4.41E-2</v>
      </c>
      <c r="J27">
        <f>$J$11*H27</f>
        <v>3.43E-5</v>
      </c>
      <c r="K27" s="83">
        <f>1-(I27/$R$18)</f>
        <v>0.95074683875118104</v>
      </c>
      <c r="L27" s="83">
        <f t="shared" ref="L27:L90" si="1">1-(J27/$R$18)</f>
        <v>0.9999616919856954</v>
      </c>
    </row>
    <row r="28" spans="8:19" x14ac:dyDescent="0.3">
      <c r="H28">
        <v>30</v>
      </c>
      <c r="I28">
        <f t="shared" si="0"/>
        <v>6.615E-2</v>
      </c>
      <c r="J28">
        <f t="shared" ref="J28:J91" si="2">$J$11*H28</f>
        <v>5.1450000000000004E-5</v>
      </c>
      <c r="K28" s="83">
        <f>1-(I28/$R$18)</f>
        <v>0.92612025812677157</v>
      </c>
      <c r="L28" s="83">
        <f t="shared" si="1"/>
        <v>0.99994253797854304</v>
      </c>
    </row>
    <row r="29" spans="8:19" x14ac:dyDescent="0.3">
      <c r="H29">
        <v>40</v>
      </c>
      <c r="I29">
        <f t="shared" si="0"/>
        <v>8.8200000000000001E-2</v>
      </c>
      <c r="J29">
        <f t="shared" si="2"/>
        <v>6.86E-5</v>
      </c>
      <c r="K29" s="83">
        <f t="shared" ref="K29:K90" si="3">1-(I29/$R$18)</f>
        <v>0.90149367750236209</v>
      </c>
      <c r="L29" s="83">
        <f t="shared" si="1"/>
        <v>0.99992338397139069</v>
      </c>
    </row>
    <row r="30" spans="8:19" x14ac:dyDescent="0.3">
      <c r="H30">
        <v>50</v>
      </c>
      <c r="I30">
        <f t="shared" si="0"/>
        <v>0.11025</v>
      </c>
      <c r="J30">
        <f t="shared" si="2"/>
        <v>8.5750000000000011E-5</v>
      </c>
      <c r="K30" s="83">
        <f t="shared" si="3"/>
        <v>0.87686709687795272</v>
      </c>
      <c r="L30" s="83">
        <f t="shared" si="1"/>
        <v>0.99990422996423844</v>
      </c>
    </row>
    <row r="31" spans="8:19" x14ac:dyDescent="0.3">
      <c r="H31">
        <v>60</v>
      </c>
      <c r="I31">
        <f>$I$11*H31</f>
        <v>0.1323</v>
      </c>
      <c r="J31">
        <f t="shared" si="2"/>
        <v>1.0290000000000001E-4</v>
      </c>
      <c r="K31" s="83">
        <f t="shared" si="3"/>
        <v>0.85224051625354325</v>
      </c>
      <c r="L31" s="83">
        <f t="shared" si="1"/>
        <v>0.99988507595708609</v>
      </c>
    </row>
    <row r="32" spans="8:19" x14ac:dyDescent="0.3">
      <c r="H32">
        <v>70</v>
      </c>
      <c r="I32">
        <f t="shared" si="0"/>
        <v>0.15434999999999999</v>
      </c>
      <c r="J32">
        <f t="shared" si="2"/>
        <v>1.2005E-4</v>
      </c>
      <c r="K32" s="83">
        <f t="shared" si="3"/>
        <v>0.82761393562913377</v>
      </c>
      <c r="L32" s="83">
        <f t="shared" si="1"/>
        <v>0.99986592194993373</v>
      </c>
    </row>
    <row r="33" spans="8:12" x14ac:dyDescent="0.3">
      <c r="H33">
        <v>80</v>
      </c>
      <c r="I33">
        <f t="shared" si="0"/>
        <v>0.1764</v>
      </c>
      <c r="J33">
        <f t="shared" si="2"/>
        <v>1.372E-4</v>
      </c>
      <c r="K33" s="83">
        <f t="shared" si="3"/>
        <v>0.80298735500472429</v>
      </c>
      <c r="L33" s="83">
        <f t="shared" si="1"/>
        <v>0.99984676794278149</v>
      </c>
    </row>
    <row r="34" spans="8:12" x14ac:dyDescent="0.3">
      <c r="H34">
        <v>90</v>
      </c>
      <c r="I34">
        <f t="shared" si="0"/>
        <v>0.19844999999999999</v>
      </c>
      <c r="J34">
        <f t="shared" si="2"/>
        <v>1.5435000000000001E-4</v>
      </c>
      <c r="K34" s="83">
        <f t="shared" si="3"/>
        <v>0.77836077438031481</v>
      </c>
      <c r="L34" s="83">
        <f t="shared" si="1"/>
        <v>0.99982761393562913</v>
      </c>
    </row>
    <row r="35" spans="8:12" x14ac:dyDescent="0.3">
      <c r="H35">
        <v>100</v>
      </c>
      <c r="I35">
        <f t="shared" si="0"/>
        <v>0.2205</v>
      </c>
      <c r="J35">
        <f t="shared" si="2"/>
        <v>1.7150000000000002E-4</v>
      </c>
      <c r="K35" s="83">
        <f t="shared" si="3"/>
        <v>0.75373419375590534</v>
      </c>
      <c r="L35" s="83">
        <f t="shared" si="1"/>
        <v>0.99980845992847678</v>
      </c>
    </row>
    <row r="36" spans="8:12" x14ac:dyDescent="0.3">
      <c r="H36">
        <v>110</v>
      </c>
      <c r="I36">
        <f t="shared" si="0"/>
        <v>0.24254999999999999</v>
      </c>
      <c r="J36">
        <f t="shared" si="2"/>
        <v>1.8865E-4</v>
      </c>
      <c r="K36" s="83">
        <f t="shared" si="3"/>
        <v>0.72910761313149597</v>
      </c>
      <c r="L36" s="83">
        <f t="shared" si="1"/>
        <v>0.99978930592132453</v>
      </c>
    </row>
    <row r="37" spans="8:12" x14ac:dyDescent="0.3">
      <c r="H37">
        <v>120</v>
      </c>
      <c r="I37">
        <f t="shared" si="0"/>
        <v>0.2646</v>
      </c>
      <c r="J37">
        <f t="shared" si="2"/>
        <v>2.0580000000000002E-4</v>
      </c>
      <c r="K37" s="83">
        <f t="shared" si="3"/>
        <v>0.70448103250708649</v>
      </c>
      <c r="L37" s="83">
        <f t="shared" si="1"/>
        <v>0.99977015191417218</v>
      </c>
    </row>
    <row r="38" spans="8:12" x14ac:dyDescent="0.3">
      <c r="H38">
        <v>130</v>
      </c>
      <c r="I38">
        <f t="shared" si="0"/>
        <v>0.28665000000000002</v>
      </c>
      <c r="J38">
        <f t="shared" si="2"/>
        <v>2.2295000000000003E-4</v>
      </c>
      <c r="K38" s="83">
        <f t="shared" si="3"/>
        <v>0.67985445188267701</v>
      </c>
      <c r="L38" s="83">
        <f t="shared" si="1"/>
        <v>0.99975099790701982</v>
      </c>
    </row>
    <row r="39" spans="8:12" x14ac:dyDescent="0.3">
      <c r="H39">
        <v>140</v>
      </c>
      <c r="I39">
        <f t="shared" si="0"/>
        <v>0.30869999999999997</v>
      </c>
      <c r="J39">
        <f t="shared" si="2"/>
        <v>2.4010000000000001E-4</v>
      </c>
      <c r="K39" s="83">
        <f t="shared" si="3"/>
        <v>0.65522787125826754</v>
      </c>
      <c r="L39" s="83">
        <f t="shared" si="1"/>
        <v>0.99973184389986758</v>
      </c>
    </row>
    <row r="40" spans="8:12" x14ac:dyDescent="0.3">
      <c r="H40">
        <v>150</v>
      </c>
      <c r="I40">
        <f t="shared" si="0"/>
        <v>0.33074999999999999</v>
      </c>
      <c r="J40">
        <f t="shared" si="2"/>
        <v>2.5724999999999999E-4</v>
      </c>
      <c r="K40" s="83">
        <f t="shared" si="3"/>
        <v>0.63060129063385806</v>
      </c>
      <c r="L40" s="83">
        <f t="shared" si="1"/>
        <v>0.99971268989271522</v>
      </c>
    </row>
    <row r="41" spans="8:12" x14ac:dyDescent="0.3">
      <c r="H41">
        <v>160</v>
      </c>
      <c r="I41">
        <f t="shared" si="0"/>
        <v>0.3528</v>
      </c>
      <c r="J41">
        <f t="shared" si="2"/>
        <v>2.744E-4</v>
      </c>
      <c r="K41" s="83">
        <f t="shared" si="3"/>
        <v>0.60597471000944858</v>
      </c>
      <c r="L41" s="83">
        <f t="shared" si="1"/>
        <v>0.99969353588556287</v>
      </c>
    </row>
    <row r="42" spans="8:12" x14ac:dyDescent="0.3">
      <c r="H42">
        <v>170</v>
      </c>
      <c r="I42">
        <f t="shared" si="0"/>
        <v>0.37484999999999996</v>
      </c>
      <c r="J42">
        <f t="shared" si="2"/>
        <v>2.9155000000000001E-4</v>
      </c>
      <c r="K42" s="83">
        <f t="shared" si="3"/>
        <v>0.5813481293850391</v>
      </c>
      <c r="L42" s="83">
        <f t="shared" si="1"/>
        <v>0.99967438187841062</v>
      </c>
    </row>
    <row r="43" spans="8:12" x14ac:dyDescent="0.3">
      <c r="H43">
        <v>180</v>
      </c>
      <c r="I43">
        <f t="shared" si="0"/>
        <v>0.39689999999999998</v>
      </c>
      <c r="J43">
        <f t="shared" si="2"/>
        <v>3.0870000000000002E-4</v>
      </c>
      <c r="K43" s="83">
        <f t="shared" si="3"/>
        <v>0.55672154876062963</v>
      </c>
      <c r="L43" s="83">
        <f t="shared" si="1"/>
        <v>0.99965522787125827</v>
      </c>
    </row>
    <row r="44" spans="8:12" x14ac:dyDescent="0.3">
      <c r="H44">
        <v>190</v>
      </c>
      <c r="I44">
        <f t="shared" si="0"/>
        <v>0.41894999999999999</v>
      </c>
      <c r="J44">
        <f t="shared" si="2"/>
        <v>3.2585000000000003E-4</v>
      </c>
      <c r="K44" s="83">
        <f t="shared" si="3"/>
        <v>0.53209496813622015</v>
      </c>
      <c r="L44" s="83">
        <f t="shared" si="1"/>
        <v>0.99963607386410591</v>
      </c>
    </row>
    <row r="45" spans="8:12" x14ac:dyDescent="0.3">
      <c r="H45">
        <v>200</v>
      </c>
      <c r="I45">
        <f t="shared" si="0"/>
        <v>0.441</v>
      </c>
      <c r="J45">
        <f t="shared" si="2"/>
        <v>3.4300000000000004E-4</v>
      </c>
      <c r="K45" s="83">
        <f t="shared" si="3"/>
        <v>0.50746838751181067</v>
      </c>
      <c r="L45" s="83">
        <f t="shared" si="1"/>
        <v>0.99961691985695367</v>
      </c>
    </row>
    <row r="46" spans="8:12" x14ac:dyDescent="0.3">
      <c r="H46">
        <v>210</v>
      </c>
      <c r="I46">
        <f t="shared" si="0"/>
        <v>0.46304999999999996</v>
      </c>
      <c r="J46">
        <f t="shared" si="2"/>
        <v>3.6015E-4</v>
      </c>
      <c r="K46" s="83">
        <f t="shared" si="3"/>
        <v>0.4828418068874013</v>
      </c>
      <c r="L46" s="83">
        <f t="shared" si="1"/>
        <v>0.99959776584980131</v>
      </c>
    </row>
    <row r="47" spans="8:12" x14ac:dyDescent="0.3">
      <c r="H47">
        <v>220</v>
      </c>
      <c r="I47">
        <f t="shared" si="0"/>
        <v>0.48509999999999998</v>
      </c>
      <c r="J47">
        <f t="shared" si="2"/>
        <v>3.7730000000000001E-4</v>
      </c>
      <c r="K47" s="83">
        <f t="shared" si="3"/>
        <v>0.45821522626299183</v>
      </c>
      <c r="L47" s="83">
        <f t="shared" si="1"/>
        <v>0.99957861184264896</v>
      </c>
    </row>
    <row r="48" spans="8:12" x14ac:dyDescent="0.3">
      <c r="H48">
        <v>230</v>
      </c>
      <c r="I48">
        <f t="shared" si="0"/>
        <v>0.50714999999999999</v>
      </c>
      <c r="J48">
        <f t="shared" si="2"/>
        <v>3.9445000000000002E-4</v>
      </c>
      <c r="K48" s="83">
        <f t="shared" si="3"/>
        <v>0.43358864563858235</v>
      </c>
      <c r="L48" s="83">
        <f t="shared" si="1"/>
        <v>0.99955945783549671</v>
      </c>
    </row>
    <row r="49" spans="8:12" x14ac:dyDescent="0.3">
      <c r="H49">
        <v>240</v>
      </c>
      <c r="I49">
        <f t="shared" si="0"/>
        <v>0.5292</v>
      </c>
      <c r="J49">
        <f t="shared" si="2"/>
        <v>4.1160000000000003E-4</v>
      </c>
      <c r="K49" s="83">
        <f t="shared" si="3"/>
        <v>0.40896206501417287</v>
      </c>
      <c r="L49" s="83">
        <f t="shared" si="1"/>
        <v>0.99954030382834436</v>
      </c>
    </row>
    <row r="50" spans="8:12" x14ac:dyDescent="0.3">
      <c r="H50">
        <v>250</v>
      </c>
      <c r="I50">
        <f t="shared" si="0"/>
        <v>0.55125000000000002</v>
      </c>
      <c r="J50">
        <f t="shared" si="2"/>
        <v>4.2875000000000004E-4</v>
      </c>
      <c r="K50" s="83">
        <f t="shared" si="3"/>
        <v>0.38433548438976339</v>
      </c>
      <c r="L50" s="83">
        <f t="shared" si="1"/>
        <v>0.999521149821192</v>
      </c>
    </row>
    <row r="51" spans="8:12" x14ac:dyDescent="0.3">
      <c r="H51">
        <v>260</v>
      </c>
      <c r="I51">
        <f>$I$11*H51</f>
        <v>0.57330000000000003</v>
      </c>
      <c r="J51">
        <f t="shared" si="2"/>
        <v>4.4590000000000005E-4</v>
      </c>
      <c r="K51" s="83">
        <f t="shared" si="3"/>
        <v>0.35970890376535392</v>
      </c>
      <c r="L51" s="83">
        <f t="shared" si="1"/>
        <v>0.99950199581403976</v>
      </c>
    </row>
    <row r="52" spans="8:12" x14ac:dyDescent="0.3">
      <c r="H52">
        <v>270</v>
      </c>
      <c r="I52">
        <f t="shared" si="0"/>
        <v>0.59534999999999993</v>
      </c>
      <c r="J52">
        <f t="shared" si="2"/>
        <v>4.6305000000000001E-4</v>
      </c>
      <c r="K52" s="83">
        <f t="shared" si="3"/>
        <v>0.33508232314094455</v>
      </c>
      <c r="L52" s="83">
        <f t="shared" si="1"/>
        <v>0.9994828418068874</v>
      </c>
    </row>
    <row r="53" spans="8:12" x14ac:dyDescent="0.3">
      <c r="H53">
        <v>280</v>
      </c>
      <c r="I53">
        <f t="shared" si="0"/>
        <v>0.61739999999999995</v>
      </c>
      <c r="J53">
        <f t="shared" si="2"/>
        <v>4.8020000000000002E-4</v>
      </c>
      <c r="K53" s="83">
        <f t="shared" si="3"/>
        <v>0.31045574251653507</v>
      </c>
      <c r="L53" s="83">
        <f t="shared" si="1"/>
        <v>0.99946368779973505</v>
      </c>
    </row>
    <row r="54" spans="8:12" x14ac:dyDescent="0.3">
      <c r="H54">
        <v>290</v>
      </c>
      <c r="I54">
        <f t="shared" si="0"/>
        <v>0.63944999999999996</v>
      </c>
      <c r="J54">
        <f t="shared" si="2"/>
        <v>4.9735000000000003E-4</v>
      </c>
      <c r="K54" s="83">
        <f t="shared" si="3"/>
        <v>0.28582916189212559</v>
      </c>
      <c r="L54" s="83">
        <f t="shared" si="1"/>
        <v>0.9994445337925828</v>
      </c>
    </row>
    <row r="55" spans="8:12" x14ac:dyDescent="0.3">
      <c r="H55">
        <v>300</v>
      </c>
      <c r="I55">
        <f t="shared" si="0"/>
        <v>0.66149999999999998</v>
      </c>
      <c r="J55">
        <f t="shared" si="2"/>
        <v>5.1449999999999998E-4</v>
      </c>
      <c r="K55" s="83">
        <f t="shared" si="3"/>
        <v>0.26120258126771612</v>
      </c>
      <c r="L55" s="83">
        <f t="shared" si="1"/>
        <v>0.99942537978543045</v>
      </c>
    </row>
    <row r="56" spans="8:12" x14ac:dyDescent="0.3">
      <c r="H56">
        <v>310</v>
      </c>
      <c r="I56">
        <f t="shared" si="0"/>
        <v>0.68354999999999999</v>
      </c>
      <c r="J56">
        <f t="shared" si="2"/>
        <v>5.3165000000000005E-4</v>
      </c>
      <c r="K56" s="83">
        <f t="shared" si="3"/>
        <v>0.23657600064330664</v>
      </c>
      <c r="L56" s="83">
        <f t="shared" si="1"/>
        <v>0.99940622577827809</v>
      </c>
    </row>
    <row r="57" spans="8:12" x14ac:dyDescent="0.3">
      <c r="H57">
        <v>320</v>
      </c>
      <c r="I57">
        <f t="shared" si="0"/>
        <v>0.7056</v>
      </c>
      <c r="J57">
        <f t="shared" si="2"/>
        <v>5.488E-4</v>
      </c>
      <c r="K57" s="83">
        <f t="shared" si="3"/>
        <v>0.21194942001889716</v>
      </c>
      <c r="L57" s="83">
        <f t="shared" si="1"/>
        <v>0.99938707177112585</v>
      </c>
    </row>
    <row r="58" spans="8:12" x14ac:dyDescent="0.3">
      <c r="H58">
        <v>330</v>
      </c>
      <c r="I58">
        <f t="shared" si="0"/>
        <v>0.72765000000000002</v>
      </c>
      <c r="J58">
        <f t="shared" si="2"/>
        <v>5.6595000000000007E-4</v>
      </c>
      <c r="K58" s="83">
        <f t="shared" si="3"/>
        <v>0.18732283939448768</v>
      </c>
      <c r="L58" s="83">
        <f t="shared" si="1"/>
        <v>0.99936791776397349</v>
      </c>
    </row>
    <row r="59" spans="8:12" x14ac:dyDescent="0.3">
      <c r="H59">
        <v>340</v>
      </c>
      <c r="I59">
        <f t="shared" si="0"/>
        <v>0.74969999999999992</v>
      </c>
      <c r="J59">
        <f t="shared" si="2"/>
        <v>5.8310000000000002E-4</v>
      </c>
      <c r="K59" s="83">
        <f t="shared" si="3"/>
        <v>0.16269625877007832</v>
      </c>
      <c r="L59" s="83">
        <f t="shared" si="1"/>
        <v>0.99934876375682113</v>
      </c>
    </row>
    <row r="60" spans="8:12" x14ac:dyDescent="0.3">
      <c r="H60">
        <v>350</v>
      </c>
      <c r="I60">
        <f t="shared" si="0"/>
        <v>0.77174999999999994</v>
      </c>
      <c r="J60">
        <f t="shared" si="2"/>
        <v>6.0024999999999998E-4</v>
      </c>
      <c r="K60" s="83">
        <f t="shared" si="3"/>
        <v>0.13806967814566884</v>
      </c>
      <c r="L60" s="83">
        <f t="shared" si="1"/>
        <v>0.99932960974966889</v>
      </c>
    </row>
    <row r="61" spans="8:12" x14ac:dyDescent="0.3">
      <c r="H61">
        <v>360</v>
      </c>
      <c r="I61">
        <f t="shared" si="0"/>
        <v>0.79379999999999995</v>
      </c>
      <c r="J61">
        <f t="shared" si="2"/>
        <v>6.1740000000000005E-4</v>
      </c>
      <c r="K61" s="83">
        <f t="shared" si="3"/>
        <v>0.11344309752125936</v>
      </c>
      <c r="L61" s="83">
        <f t="shared" si="1"/>
        <v>0.99931045574251653</v>
      </c>
    </row>
    <row r="62" spans="8:12" x14ac:dyDescent="0.3">
      <c r="H62">
        <v>370</v>
      </c>
      <c r="I62">
        <f t="shared" si="0"/>
        <v>0.81584999999999996</v>
      </c>
      <c r="J62">
        <f t="shared" si="2"/>
        <v>6.3455E-4</v>
      </c>
      <c r="K62" s="83">
        <f t="shared" si="3"/>
        <v>8.8816516896849884E-2</v>
      </c>
      <c r="L62" s="83">
        <f t="shared" si="1"/>
        <v>0.99929130173536418</v>
      </c>
    </row>
    <row r="63" spans="8:12" x14ac:dyDescent="0.3">
      <c r="H63">
        <v>380</v>
      </c>
      <c r="I63">
        <f t="shared" si="0"/>
        <v>0.83789999999999998</v>
      </c>
      <c r="J63">
        <f t="shared" si="2"/>
        <v>6.5170000000000007E-4</v>
      </c>
      <c r="K63" s="83">
        <f t="shared" si="3"/>
        <v>6.4189936272440407E-2</v>
      </c>
      <c r="L63" s="83">
        <f t="shared" si="1"/>
        <v>0.99927214772821193</v>
      </c>
    </row>
    <row r="64" spans="8:12" x14ac:dyDescent="0.3">
      <c r="H64">
        <v>390</v>
      </c>
      <c r="I64">
        <f t="shared" si="0"/>
        <v>0.85994999999999999</v>
      </c>
      <c r="J64">
        <f t="shared" si="2"/>
        <v>6.6885000000000002E-4</v>
      </c>
      <c r="K64" s="83">
        <f t="shared" si="3"/>
        <v>3.9563355648030929E-2</v>
      </c>
      <c r="L64" s="83">
        <f t="shared" si="1"/>
        <v>0.99925299372105958</v>
      </c>
    </row>
    <row r="65" spans="8:12" x14ac:dyDescent="0.3">
      <c r="H65">
        <v>400</v>
      </c>
      <c r="I65">
        <f t="shared" si="0"/>
        <v>0.88200000000000001</v>
      </c>
      <c r="J65">
        <f t="shared" si="2"/>
        <v>6.8600000000000009E-4</v>
      </c>
      <c r="K65" s="83">
        <f t="shared" si="3"/>
        <v>1.4936775023621451E-2</v>
      </c>
      <c r="L65" s="83">
        <f t="shared" si="1"/>
        <v>0.99923383971390722</v>
      </c>
    </row>
    <row r="66" spans="8:12" x14ac:dyDescent="0.3">
      <c r="H66">
        <v>410</v>
      </c>
      <c r="I66">
        <f t="shared" si="0"/>
        <v>0.90405000000000002</v>
      </c>
      <c r="J66">
        <f t="shared" si="2"/>
        <v>7.0315000000000004E-4</v>
      </c>
      <c r="K66" s="83">
        <f t="shared" si="3"/>
        <v>-9.6898056007881372E-3</v>
      </c>
      <c r="L66" s="83">
        <f t="shared" si="1"/>
        <v>0.99921468570675498</v>
      </c>
    </row>
    <row r="67" spans="8:12" x14ac:dyDescent="0.3">
      <c r="H67">
        <v>420</v>
      </c>
      <c r="I67">
        <f t="shared" si="0"/>
        <v>0.92609999999999992</v>
      </c>
      <c r="J67">
        <f t="shared" si="2"/>
        <v>7.203E-4</v>
      </c>
      <c r="K67" s="83">
        <f t="shared" si="3"/>
        <v>-3.4316386225197393E-2</v>
      </c>
      <c r="L67" s="83">
        <f t="shared" si="1"/>
        <v>0.99919553169960262</v>
      </c>
    </row>
    <row r="68" spans="8:12" x14ac:dyDescent="0.3">
      <c r="H68">
        <v>430</v>
      </c>
      <c r="I68">
        <f t="shared" si="0"/>
        <v>0.94814999999999994</v>
      </c>
      <c r="J68">
        <f t="shared" si="2"/>
        <v>7.3745000000000006E-4</v>
      </c>
      <c r="K68" s="83">
        <f t="shared" si="3"/>
        <v>-5.894296684960687E-2</v>
      </c>
      <c r="L68" s="83">
        <f t="shared" si="1"/>
        <v>0.99917637769245027</v>
      </c>
    </row>
    <row r="69" spans="8:12" x14ac:dyDescent="0.3">
      <c r="H69">
        <v>440</v>
      </c>
      <c r="I69">
        <f t="shared" si="0"/>
        <v>0.97019999999999995</v>
      </c>
      <c r="J69">
        <f t="shared" si="2"/>
        <v>7.5460000000000002E-4</v>
      </c>
      <c r="K69" s="83">
        <f t="shared" si="3"/>
        <v>-8.3569547474016348E-2</v>
      </c>
      <c r="L69" s="83">
        <f t="shared" si="1"/>
        <v>0.99915722368529802</v>
      </c>
    </row>
    <row r="70" spans="8:12" x14ac:dyDescent="0.3">
      <c r="H70">
        <v>450</v>
      </c>
      <c r="I70">
        <f t="shared" si="0"/>
        <v>0.99224999999999997</v>
      </c>
      <c r="J70">
        <f t="shared" si="2"/>
        <v>7.7175000000000008E-4</v>
      </c>
      <c r="K70" s="83">
        <f t="shared" si="3"/>
        <v>-0.10819612809842583</v>
      </c>
      <c r="L70" s="83">
        <f t="shared" si="1"/>
        <v>0.99913806967814567</v>
      </c>
    </row>
    <row r="71" spans="8:12" x14ac:dyDescent="0.3">
      <c r="H71">
        <v>460</v>
      </c>
      <c r="I71">
        <f t="shared" si="0"/>
        <v>1.0143</v>
      </c>
      <c r="J71">
        <f t="shared" si="2"/>
        <v>7.8890000000000004E-4</v>
      </c>
      <c r="K71" s="83">
        <f t="shared" si="3"/>
        <v>-0.1328227087228353</v>
      </c>
      <c r="L71" s="83">
        <f t="shared" si="1"/>
        <v>0.99911891567099331</v>
      </c>
    </row>
    <row r="72" spans="8:12" x14ac:dyDescent="0.3">
      <c r="H72">
        <v>470</v>
      </c>
      <c r="I72">
        <f t="shared" si="0"/>
        <v>1.0363499999999999</v>
      </c>
      <c r="J72">
        <f t="shared" si="2"/>
        <v>8.0605E-4</v>
      </c>
      <c r="K72" s="83">
        <f t="shared" si="3"/>
        <v>-0.15744928934724478</v>
      </c>
      <c r="L72" s="83">
        <f t="shared" si="1"/>
        <v>0.99909976166384107</v>
      </c>
    </row>
    <row r="73" spans="8:12" x14ac:dyDescent="0.3">
      <c r="H73">
        <v>480</v>
      </c>
      <c r="I73">
        <f t="shared" si="0"/>
        <v>1.0584</v>
      </c>
      <c r="J73">
        <f t="shared" si="2"/>
        <v>8.2320000000000006E-4</v>
      </c>
      <c r="K73" s="83">
        <f t="shared" si="3"/>
        <v>-0.18207586997165426</v>
      </c>
      <c r="L73" s="83">
        <f t="shared" si="1"/>
        <v>0.99908060765668871</v>
      </c>
    </row>
    <row r="74" spans="8:12" x14ac:dyDescent="0.3">
      <c r="H74">
        <v>490</v>
      </c>
      <c r="I74">
        <f t="shared" si="0"/>
        <v>1.0804499999999999</v>
      </c>
      <c r="J74">
        <f t="shared" si="2"/>
        <v>8.4035000000000002E-4</v>
      </c>
      <c r="K74" s="83">
        <f t="shared" si="3"/>
        <v>-0.20670245059606374</v>
      </c>
      <c r="L74" s="83">
        <f t="shared" si="1"/>
        <v>0.99906145364953636</v>
      </c>
    </row>
    <row r="75" spans="8:12" x14ac:dyDescent="0.3">
      <c r="H75">
        <v>500</v>
      </c>
      <c r="I75">
        <f t="shared" si="0"/>
        <v>1.1025</v>
      </c>
      <c r="J75">
        <f t="shared" si="2"/>
        <v>8.5750000000000008E-4</v>
      </c>
      <c r="K75" s="83">
        <f t="shared" si="3"/>
        <v>-0.23132903122047321</v>
      </c>
      <c r="L75" s="83">
        <f t="shared" si="1"/>
        <v>0.99904229964238411</v>
      </c>
    </row>
    <row r="76" spans="8:12" x14ac:dyDescent="0.3">
      <c r="H76">
        <v>510</v>
      </c>
      <c r="I76">
        <f t="shared" si="0"/>
        <v>1.1245499999999999</v>
      </c>
      <c r="J76">
        <f t="shared" si="2"/>
        <v>8.7465000000000004E-4</v>
      </c>
      <c r="K76" s="83">
        <f t="shared" si="3"/>
        <v>-0.25595561184488269</v>
      </c>
      <c r="L76" s="83">
        <f t="shared" si="1"/>
        <v>0.99902314563523176</v>
      </c>
    </row>
    <row r="77" spans="8:12" x14ac:dyDescent="0.3">
      <c r="H77">
        <v>520</v>
      </c>
      <c r="I77">
        <f t="shared" si="0"/>
        <v>1.1466000000000001</v>
      </c>
      <c r="J77">
        <f t="shared" si="2"/>
        <v>8.918000000000001E-4</v>
      </c>
      <c r="K77" s="83">
        <f t="shared" si="3"/>
        <v>-0.28058219246929217</v>
      </c>
      <c r="L77" s="83">
        <f t="shared" si="1"/>
        <v>0.9990039916280794</v>
      </c>
    </row>
    <row r="78" spans="8:12" x14ac:dyDescent="0.3">
      <c r="H78">
        <v>530</v>
      </c>
      <c r="I78">
        <f t="shared" si="0"/>
        <v>1.16865</v>
      </c>
      <c r="J78">
        <f t="shared" si="2"/>
        <v>9.0895000000000006E-4</v>
      </c>
      <c r="K78" s="83">
        <f t="shared" si="3"/>
        <v>-0.30520877309370165</v>
      </c>
      <c r="L78" s="83">
        <f t="shared" si="1"/>
        <v>0.99898483762092716</v>
      </c>
    </row>
    <row r="79" spans="8:12" x14ac:dyDescent="0.3">
      <c r="H79">
        <v>540</v>
      </c>
      <c r="I79">
        <f t="shared" si="0"/>
        <v>1.1906999999999999</v>
      </c>
      <c r="J79">
        <f t="shared" si="2"/>
        <v>9.2610000000000001E-4</v>
      </c>
      <c r="K79" s="83">
        <f t="shared" si="3"/>
        <v>-0.3298353537181109</v>
      </c>
      <c r="L79" s="83">
        <f t="shared" si="1"/>
        <v>0.9989656836137748</v>
      </c>
    </row>
    <row r="80" spans="8:12" x14ac:dyDescent="0.3">
      <c r="H80">
        <v>550</v>
      </c>
      <c r="I80">
        <f t="shared" si="0"/>
        <v>1.21275</v>
      </c>
      <c r="J80">
        <f t="shared" si="2"/>
        <v>9.4325000000000008E-4</v>
      </c>
      <c r="K80" s="83">
        <f t="shared" si="3"/>
        <v>-0.3544619343425206</v>
      </c>
      <c r="L80" s="83">
        <f t="shared" si="1"/>
        <v>0.99894652960662245</v>
      </c>
    </row>
    <row r="81" spans="8:12" x14ac:dyDescent="0.3">
      <c r="H81">
        <v>560</v>
      </c>
      <c r="I81">
        <f t="shared" si="0"/>
        <v>1.2347999999999999</v>
      </c>
      <c r="J81">
        <f t="shared" si="2"/>
        <v>9.6040000000000003E-4</v>
      </c>
      <c r="K81" s="83">
        <f t="shared" si="3"/>
        <v>-0.37908851496692986</v>
      </c>
      <c r="L81" s="83">
        <f t="shared" si="1"/>
        <v>0.9989273755994702</v>
      </c>
    </row>
    <row r="82" spans="8:12" x14ac:dyDescent="0.3">
      <c r="H82">
        <v>570</v>
      </c>
      <c r="I82">
        <f t="shared" si="0"/>
        <v>1.25685</v>
      </c>
      <c r="J82">
        <f t="shared" si="2"/>
        <v>9.7754999999999999E-4</v>
      </c>
      <c r="K82" s="83">
        <f t="shared" si="3"/>
        <v>-0.40371509559133956</v>
      </c>
      <c r="L82" s="83">
        <f t="shared" si="1"/>
        <v>0.99890822159231785</v>
      </c>
    </row>
    <row r="83" spans="8:12" x14ac:dyDescent="0.3">
      <c r="H83">
        <v>580</v>
      </c>
      <c r="I83">
        <f t="shared" si="0"/>
        <v>1.2788999999999999</v>
      </c>
      <c r="J83">
        <f t="shared" si="2"/>
        <v>9.9470000000000005E-4</v>
      </c>
      <c r="K83" s="83">
        <f t="shared" si="3"/>
        <v>-0.42834167621574881</v>
      </c>
      <c r="L83" s="83">
        <f t="shared" si="1"/>
        <v>0.99888906758516549</v>
      </c>
    </row>
    <row r="84" spans="8:12" x14ac:dyDescent="0.3">
      <c r="H84">
        <v>590</v>
      </c>
      <c r="I84">
        <f t="shared" si="0"/>
        <v>1.3009500000000001</v>
      </c>
      <c r="J84">
        <f t="shared" si="2"/>
        <v>1.0118500000000001E-3</v>
      </c>
      <c r="K84" s="83">
        <f t="shared" si="3"/>
        <v>-0.45296825684015851</v>
      </c>
      <c r="L84" s="83">
        <f t="shared" si="1"/>
        <v>0.99886991357801325</v>
      </c>
    </row>
    <row r="85" spans="8:12" x14ac:dyDescent="0.3">
      <c r="H85">
        <v>600</v>
      </c>
      <c r="I85">
        <f t="shared" si="0"/>
        <v>1.323</v>
      </c>
      <c r="J85">
        <f t="shared" si="2"/>
        <v>1.029E-3</v>
      </c>
      <c r="K85" s="83">
        <f t="shared" si="3"/>
        <v>-0.47759483746456777</v>
      </c>
      <c r="L85" s="83">
        <f t="shared" si="1"/>
        <v>0.99885075957086089</v>
      </c>
    </row>
    <row r="86" spans="8:12" x14ac:dyDescent="0.3">
      <c r="H86">
        <v>610</v>
      </c>
      <c r="I86">
        <f t="shared" si="0"/>
        <v>1.3450499999999999</v>
      </c>
      <c r="J86">
        <f t="shared" si="2"/>
        <v>1.04615E-3</v>
      </c>
      <c r="K86" s="83">
        <f t="shared" si="3"/>
        <v>-0.50222141808897725</v>
      </c>
      <c r="L86" s="83">
        <f t="shared" si="1"/>
        <v>0.99883160556370854</v>
      </c>
    </row>
    <row r="87" spans="8:12" x14ac:dyDescent="0.3">
      <c r="H87">
        <v>620</v>
      </c>
      <c r="I87">
        <f t="shared" si="0"/>
        <v>1.3671</v>
      </c>
      <c r="J87">
        <f t="shared" si="2"/>
        <v>1.0633000000000001E-3</v>
      </c>
      <c r="K87" s="83">
        <f t="shared" si="3"/>
        <v>-0.52684799871338672</v>
      </c>
      <c r="L87" s="83">
        <f t="shared" si="1"/>
        <v>0.99881245155655629</v>
      </c>
    </row>
    <row r="88" spans="8:12" x14ac:dyDescent="0.3">
      <c r="H88">
        <v>630</v>
      </c>
      <c r="I88">
        <f t="shared" si="0"/>
        <v>1.3891499999999999</v>
      </c>
      <c r="J88">
        <f t="shared" si="2"/>
        <v>1.0804500000000002E-3</v>
      </c>
      <c r="K88" s="83">
        <f t="shared" si="3"/>
        <v>-0.5514745793377962</v>
      </c>
      <c r="L88" s="83">
        <f t="shared" si="1"/>
        <v>0.99879329754940394</v>
      </c>
    </row>
    <row r="89" spans="8:12" x14ac:dyDescent="0.3">
      <c r="H89">
        <v>640</v>
      </c>
      <c r="I89">
        <f t="shared" si="0"/>
        <v>1.4112</v>
      </c>
      <c r="J89">
        <f t="shared" si="2"/>
        <v>1.0976E-3</v>
      </c>
      <c r="K89" s="83">
        <f t="shared" si="3"/>
        <v>-0.57610115996220568</v>
      </c>
      <c r="L89" s="83">
        <f t="shared" si="1"/>
        <v>0.99877414354225158</v>
      </c>
    </row>
    <row r="90" spans="8:12" x14ac:dyDescent="0.3">
      <c r="H90">
        <v>650</v>
      </c>
      <c r="I90">
        <f t="shared" si="0"/>
        <v>1.4332499999999999</v>
      </c>
      <c r="J90">
        <f t="shared" si="2"/>
        <v>1.1147500000000001E-3</v>
      </c>
      <c r="K90" s="83">
        <f t="shared" si="3"/>
        <v>-0.60072774058661516</v>
      </c>
      <c r="L90" s="83">
        <f t="shared" si="1"/>
        <v>0.99875498953509934</v>
      </c>
    </row>
    <row r="91" spans="8:12" x14ac:dyDescent="0.3">
      <c r="H91">
        <v>660</v>
      </c>
      <c r="I91">
        <f t="shared" ref="I91:I125" si="4">$I$11*H91</f>
        <v>1.4553</v>
      </c>
      <c r="J91">
        <f t="shared" si="2"/>
        <v>1.1319000000000001E-3</v>
      </c>
      <c r="K91" s="83">
        <f t="shared" ref="K91:K125" si="5">1-(I91/$R$18)</f>
        <v>-0.62535432121102463</v>
      </c>
      <c r="L91" s="83">
        <f t="shared" ref="L91:L125" si="6">1-(J91/$R$18)</f>
        <v>0.99873583552794698</v>
      </c>
    </row>
    <row r="92" spans="8:12" x14ac:dyDescent="0.3">
      <c r="H92">
        <v>670</v>
      </c>
      <c r="I92">
        <f t="shared" si="4"/>
        <v>1.4773499999999999</v>
      </c>
      <c r="J92">
        <f t="shared" ref="J92:J125" si="7">$J$11*H92</f>
        <v>1.14905E-3</v>
      </c>
      <c r="K92" s="83">
        <f t="shared" si="5"/>
        <v>-0.64998090183543411</v>
      </c>
      <c r="L92" s="83">
        <f t="shared" si="6"/>
        <v>0.99871668152079462</v>
      </c>
    </row>
    <row r="93" spans="8:12" x14ac:dyDescent="0.3">
      <c r="H93">
        <v>680</v>
      </c>
      <c r="I93">
        <f t="shared" si="4"/>
        <v>1.4993999999999998</v>
      </c>
      <c r="J93">
        <f t="shared" si="7"/>
        <v>1.1662E-3</v>
      </c>
      <c r="K93" s="83">
        <f t="shared" si="5"/>
        <v>-0.67460748245984337</v>
      </c>
      <c r="L93" s="83">
        <f t="shared" si="6"/>
        <v>0.99869752751364238</v>
      </c>
    </row>
    <row r="94" spans="8:12" x14ac:dyDescent="0.3">
      <c r="H94">
        <v>690</v>
      </c>
      <c r="I94">
        <f t="shared" si="4"/>
        <v>1.52145</v>
      </c>
      <c r="J94">
        <f t="shared" si="7"/>
        <v>1.1833500000000001E-3</v>
      </c>
      <c r="K94" s="83">
        <f t="shared" si="5"/>
        <v>-0.69923406308425307</v>
      </c>
      <c r="L94" s="83">
        <f t="shared" si="6"/>
        <v>0.99867837350649002</v>
      </c>
    </row>
    <row r="95" spans="8:12" x14ac:dyDescent="0.3">
      <c r="H95">
        <v>700</v>
      </c>
      <c r="I95">
        <f t="shared" si="4"/>
        <v>1.5434999999999999</v>
      </c>
      <c r="J95">
        <f t="shared" si="7"/>
        <v>1.2005E-3</v>
      </c>
      <c r="K95" s="83">
        <f t="shared" si="5"/>
        <v>-0.72386064370866232</v>
      </c>
      <c r="L95" s="83">
        <f t="shared" si="6"/>
        <v>0.99865921949933767</v>
      </c>
    </row>
    <row r="96" spans="8:12" x14ac:dyDescent="0.3">
      <c r="H96">
        <v>710</v>
      </c>
      <c r="I96">
        <f t="shared" si="4"/>
        <v>1.56555</v>
      </c>
      <c r="J96">
        <f t="shared" si="7"/>
        <v>1.21765E-3</v>
      </c>
      <c r="K96" s="83">
        <f t="shared" si="5"/>
        <v>-0.74848722433307202</v>
      </c>
      <c r="L96" s="83">
        <f t="shared" si="6"/>
        <v>0.99864006549218542</v>
      </c>
    </row>
    <row r="97" spans="8:12" x14ac:dyDescent="0.3">
      <c r="H97">
        <v>720</v>
      </c>
      <c r="I97">
        <f t="shared" si="4"/>
        <v>1.5875999999999999</v>
      </c>
      <c r="J97">
        <f t="shared" si="7"/>
        <v>1.2348000000000001E-3</v>
      </c>
      <c r="K97" s="83">
        <f t="shared" si="5"/>
        <v>-0.77311380495748128</v>
      </c>
      <c r="L97" s="83">
        <f t="shared" si="6"/>
        <v>0.99862091148503307</v>
      </c>
    </row>
    <row r="98" spans="8:12" x14ac:dyDescent="0.3">
      <c r="H98">
        <v>730</v>
      </c>
      <c r="I98">
        <f t="shared" si="4"/>
        <v>1.60965</v>
      </c>
      <c r="J98">
        <f t="shared" si="7"/>
        <v>1.2519500000000002E-3</v>
      </c>
      <c r="K98" s="83">
        <f t="shared" si="5"/>
        <v>-0.79774038558189098</v>
      </c>
      <c r="L98" s="83">
        <f t="shared" si="6"/>
        <v>0.99860175747788071</v>
      </c>
    </row>
    <row r="99" spans="8:12" x14ac:dyDescent="0.3">
      <c r="H99">
        <v>740</v>
      </c>
      <c r="I99">
        <f t="shared" si="4"/>
        <v>1.6316999999999999</v>
      </c>
      <c r="J99">
        <f t="shared" si="7"/>
        <v>1.2691E-3</v>
      </c>
      <c r="K99" s="83">
        <f t="shared" si="5"/>
        <v>-0.82236696620630023</v>
      </c>
      <c r="L99" s="83">
        <f t="shared" si="6"/>
        <v>0.99858260347072847</v>
      </c>
    </row>
    <row r="100" spans="8:12" x14ac:dyDescent="0.3">
      <c r="H100">
        <v>750</v>
      </c>
      <c r="I100">
        <f t="shared" si="4"/>
        <v>1.6537500000000001</v>
      </c>
      <c r="J100">
        <f t="shared" si="7"/>
        <v>1.2862500000000001E-3</v>
      </c>
      <c r="K100" s="83">
        <f t="shared" si="5"/>
        <v>-0.84699354683070993</v>
      </c>
      <c r="L100" s="83">
        <f t="shared" si="6"/>
        <v>0.99856344946357611</v>
      </c>
    </row>
    <row r="101" spans="8:12" x14ac:dyDescent="0.3">
      <c r="H101">
        <v>760</v>
      </c>
      <c r="I101">
        <f t="shared" si="4"/>
        <v>1.6758</v>
      </c>
      <c r="J101">
        <f t="shared" si="7"/>
        <v>1.3034000000000001E-3</v>
      </c>
      <c r="K101" s="83">
        <f t="shared" si="5"/>
        <v>-0.87162012745511919</v>
      </c>
      <c r="L101" s="83">
        <f t="shared" si="6"/>
        <v>0.99854429545642376</v>
      </c>
    </row>
    <row r="102" spans="8:12" x14ac:dyDescent="0.3">
      <c r="H102">
        <v>770</v>
      </c>
      <c r="I102">
        <f t="shared" si="4"/>
        <v>1.6978499999999999</v>
      </c>
      <c r="J102">
        <f t="shared" si="7"/>
        <v>1.32055E-3</v>
      </c>
      <c r="K102" s="83">
        <f t="shared" si="5"/>
        <v>-0.89624670807952866</v>
      </c>
      <c r="L102" s="83">
        <f t="shared" si="6"/>
        <v>0.99852514144927151</v>
      </c>
    </row>
    <row r="103" spans="8:12" x14ac:dyDescent="0.3">
      <c r="H103">
        <v>780</v>
      </c>
      <c r="I103">
        <f t="shared" si="4"/>
        <v>1.7199</v>
      </c>
      <c r="J103">
        <f t="shared" si="7"/>
        <v>1.3377E-3</v>
      </c>
      <c r="K103" s="83">
        <f t="shared" si="5"/>
        <v>-0.92087328870393814</v>
      </c>
      <c r="L103" s="83">
        <f t="shared" si="6"/>
        <v>0.99850598744211916</v>
      </c>
    </row>
    <row r="104" spans="8:12" x14ac:dyDescent="0.3">
      <c r="H104">
        <v>790</v>
      </c>
      <c r="I104">
        <f t="shared" si="4"/>
        <v>1.7419499999999999</v>
      </c>
      <c r="J104">
        <f t="shared" si="7"/>
        <v>1.3548500000000001E-3</v>
      </c>
      <c r="K104" s="83">
        <f t="shared" si="5"/>
        <v>-0.94549986932834762</v>
      </c>
      <c r="L104" s="83">
        <f t="shared" si="6"/>
        <v>0.9984868334349668</v>
      </c>
    </row>
    <row r="105" spans="8:12" x14ac:dyDescent="0.3">
      <c r="H105">
        <v>800</v>
      </c>
      <c r="I105">
        <f t="shared" si="4"/>
        <v>1.764</v>
      </c>
      <c r="J105">
        <f t="shared" si="7"/>
        <v>1.3720000000000002E-3</v>
      </c>
      <c r="K105" s="83">
        <f t="shared" si="5"/>
        <v>-0.9701264499527571</v>
      </c>
      <c r="L105" s="83">
        <f t="shared" si="6"/>
        <v>0.99846767942781456</v>
      </c>
    </row>
    <row r="106" spans="8:12" x14ac:dyDescent="0.3">
      <c r="H106">
        <v>810</v>
      </c>
      <c r="I106">
        <f t="shared" si="4"/>
        <v>1.7860499999999999</v>
      </c>
      <c r="J106">
        <f t="shared" si="7"/>
        <v>1.38915E-3</v>
      </c>
      <c r="K106" s="83">
        <f t="shared" si="5"/>
        <v>-0.99475303057716657</v>
      </c>
      <c r="L106" s="83">
        <f t="shared" si="6"/>
        <v>0.9984485254206622</v>
      </c>
    </row>
    <row r="107" spans="8:12" x14ac:dyDescent="0.3">
      <c r="H107">
        <v>820</v>
      </c>
      <c r="I107">
        <f t="shared" si="4"/>
        <v>1.8081</v>
      </c>
      <c r="J107">
        <f t="shared" si="7"/>
        <v>1.4063000000000001E-3</v>
      </c>
      <c r="K107" s="83">
        <f t="shared" si="5"/>
        <v>-1.0193796112015763</v>
      </c>
      <c r="L107" s="83">
        <f t="shared" si="6"/>
        <v>0.99842937141350985</v>
      </c>
    </row>
    <row r="108" spans="8:12" x14ac:dyDescent="0.3">
      <c r="H108">
        <v>830</v>
      </c>
      <c r="I108">
        <f t="shared" si="4"/>
        <v>1.8301499999999999</v>
      </c>
      <c r="J108">
        <f t="shared" si="7"/>
        <v>1.4234500000000001E-3</v>
      </c>
      <c r="K108" s="83">
        <f t="shared" si="5"/>
        <v>-1.0440061918259853</v>
      </c>
      <c r="L108" s="83">
        <f t="shared" si="6"/>
        <v>0.9984102174063576</v>
      </c>
    </row>
    <row r="109" spans="8:12" x14ac:dyDescent="0.3">
      <c r="H109">
        <v>840</v>
      </c>
      <c r="I109">
        <f t="shared" si="4"/>
        <v>1.8521999999999998</v>
      </c>
      <c r="J109">
        <f t="shared" si="7"/>
        <v>1.4406E-3</v>
      </c>
      <c r="K109" s="83">
        <f t="shared" si="5"/>
        <v>-1.0686327724503948</v>
      </c>
      <c r="L109" s="83">
        <f t="shared" si="6"/>
        <v>0.99839106339920525</v>
      </c>
    </row>
    <row r="110" spans="8:12" x14ac:dyDescent="0.3">
      <c r="H110">
        <v>850</v>
      </c>
      <c r="I110">
        <f t="shared" si="4"/>
        <v>1.87425</v>
      </c>
      <c r="J110">
        <f t="shared" si="7"/>
        <v>1.4577500000000001E-3</v>
      </c>
      <c r="K110" s="83">
        <f t="shared" si="5"/>
        <v>-1.0932593530748043</v>
      </c>
      <c r="L110" s="83">
        <f t="shared" si="6"/>
        <v>0.99837190939205289</v>
      </c>
    </row>
    <row r="111" spans="8:12" x14ac:dyDescent="0.3">
      <c r="H111">
        <v>860</v>
      </c>
      <c r="I111">
        <f t="shared" si="4"/>
        <v>1.8962999999999999</v>
      </c>
      <c r="J111">
        <f t="shared" si="7"/>
        <v>1.4749000000000001E-3</v>
      </c>
      <c r="K111" s="83">
        <f t="shared" si="5"/>
        <v>-1.1178859336992137</v>
      </c>
      <c r="L111" s="83">
        <f t="shared" si="6"/>
        <v>0.99835275538490065</v>
      </c>
    </row>
    <row r="112" spans="8:12" x14ac:dyDescent="0.3">
      <c r="H112">
        <v>870</v>
      </c>
      <c r="I112">
        <f t="shared" si="4"/>
        <v>1.91835</v>
      </c>
      <c r="J112">
        <f t="shared" si="7"/>
        <v>1.4920500000000002E-3</v>
      </c>
      <c r="K112" s="83">
        <f t="shared" si="5"/>
        <v>-1.1425125143236232</v>
      </c>
      <c r="L112" s="83">
        <f t="shared" si="6"/>
        <v>0.99833360137774829</v>
      </c>
    </row>
    <row r="113" spans="8:12" x14ac:dyDescent="0.3">
      <c r="H113">
        <v>880</v>
      </c>
      <c r="I113">
        <f t="shared" si="4"/>
        <v>1.9403999999999999</v>
      </c>
      <c r="J113">
        <f t="shared" si="7"/>
        <v>1.5092E-3</v>
      </c>
      <c r="K113" s="83">
        <f t="shared" si="5"/>
        <v>-1.1671390949480327</v>
      </c>
      <c r="L113" s="83">
        <f t="shared" si="6"/>
        <v>0.99831444737059594</v>
      </c>
    </row>
    <row r="114" spans="8:12" x14ac:dyDescent="0.3">
      <c r="H114">
        <v>890</v>
      </c>
      <c r="I114">
        <f t="shared" si="4"/>
        <v>1.96245</v>
      </c>
      <c r="J114">
        <f t="shared" si="7"/>
        <v>1.5263500000000001E-3</v>
      </c>
      <c r="K114" s="83">
        <f t="shared" si="5"/>
        <v>-1.1917656755724422</v>
      </c>
      <c r="L114" s="83">
        <f t="shared" si="6"/>
        <v>0.99829529336344369</v>
      </c>
    </row>
    <row r="115" spans="8:12" x14ac:dyDescent="0.3">
      <c r="H115">
        <v>900</v>
      </c>
      <c r="I115">
        <f t="shared" si="4"/>
        <v>1.9844999999999999</v>
      </c>
      <c r="J115">
        <f t="shared" si="7"/>
        <v>1.5435000000000002E-3</v>
      </c>
      <c r="K115" s="83">
        <f t="shared" si="5"/>
        <v>-1.2163922561968517</v>
      </c>
      <c r="L115" s="83">
        <f t="shared" si="6"/>
        <v>0.99827613935629134</v>
      </c>
    </row>
    <row r="116" spans="8:12" x14ac:dyDescent="0.3">
      <c r="H116">
        <v>910</v>
      </c>
      <c r="I116">
        <f t="shared" si="4"/>
        <v>2.0065499999999998</v>
      </c>
      <c r="J116">
        <f t="shared" si="7"/>
        <v>1.56065E-3</v>
      </c>
      <c r="K116" s="83">
        <f t="shared" si="5"/>
        <v>-1.2410188368212611</v>
      </c>
      <c r="L116" s="83">
        <f t="shared" si="6"/>
        <v>0.99825698534913898</v>
      </c>
    </row>
    <row r="117" spans="8:12" x14ac:dyDescent="0.3">
      <c r="H117">
        <v>920</v>
      </c>
      <c r="I117">
        <f t="shared" si="4"/>
        <v>2.0286</v>
      </c>
      <c r="J117">
        <f t="shared" si="7"/>
        <v>1.5778000000000001E-3</v>
      </c>
      <c r="K117" s="83">
        <f t="shared" si="5"/>
        <v>-1.2656454174456706</v>
      </c>
      <c r="L117" s="83">
        <f t="shared" si="6"/>
        <v>0.99823783134198674</v>
      </c>
    </row>
    <row r="118" spans="8:12" x14ac:dyDescent="0.3">
      <c r="H118">
        <v>930</v>
      </c>
      <c r="I118">
        <f t="shared" si="4"/>
        <v>2.0506500000000001</v>
      </c>
      <c r="J118">
        <f t="shared" si="7"/>
        <v>1.5949500000000001E-3</v>
      </c>
      <c r="K118" s="83">
        <f t="shared" si="5"/>
        <v>-1.2902719980700801</v>
      </c>
      <c r="L118" s="83">
        <f t="shared" si="6"/>
        <v>0.99821867733483438</v>
      </c>
    </row>
    <row r="119" spans="8:12" x14ac:dyDescent="0.3">
      <c r="H119">
        <v>940</v>
      </c>
      <c r="I119">
        <f t="shared" si="4"/>
        <v>2.0726999999999998</v>
      </c>
      <c r="J119">
        <f t="shared" si="7"/>
        <v>1.6121E-3</v>
      </c>
      <c r="K119" s="83">
        <f t="shared" si="5"/>
        <v>-1.3148985786944896</v>
      </c>
      <c r="L119" s="83">
        <f t="shared" si="6"/>
        <v>0.99819952332768203</v>
      </c>
    </row>
    <row r="120" spans="8:12" x14ac:dyDescent="0.3">
      <c r="H120">
        <v>950</v>
      </c>
      <c r="I120">
        <f t="shared" si="4"/>
        <v>2.0947499999999999</v>
      </c>
      <c r="J120">
        <f t="shared" si="7"/>
        <v>1.6292500000000001E-3</v>
      </c>
      <c r="K120" s="83">
        <f t="shared" si="5"/>
        <v>-1.339525159318899</v>
      </c>
      <c r="L120" s="83">
        <f t="shared" si="6"/>
        <v>0.99818036932052978</v>
      </c>
    </row>
    <row r="121" spans="8:12" x14ac:dyDescent="0.3">
      <c r="H121">
        <v>960</v>
      </c>
      <c r="I121">
        <f t="shared" si="4"/>
        <v>2.1168</v>
      </c>
      <c r="J121">
        <f t="shared" si="7"/>
        <v>1.6464000000000001E-3</v>
      </c>
      <c r="K121" s="83">
        <f t="shared" si="5"/>
        <v>-1.3641517399433085</v>
      </c>
      <c r="L121" s="83">
        <f t="shared" si="6"/>
        <v>0.99816121531337743</v>
      </c>
    </row>
    <row r="122" spans="8:12" x14ac:dyDescent="0.3">
      <c r="H122">
        <v>970</v>
      </c>
      <c r="I122">
        <f t="shared" si="4"/>
        <v>2.1388500000000001</v>
      </c>
      <c r="J122">
        <f t="shared" si="7"/>
        <v>1.6635500000000002E-3</v>
      </c>
      <c r="K122" s="83">
        <f t="shared" si="5"/>
        <v>-1.3887783205677184</v>
      </c>
      <c r="L122" s="83">
        <f t="shared" si="6"/>
        <v>0.99814206130622507</v>
      </c>
    </row>
    <row r="123" spans="8:12" x14ac:dyDescent="0.3">
      <c r="H123">
        <v>980</v>
      </c>
      <c r="I123">
        <f t="shared" si="4"/>
        <v>2.1608999999999998</v>
      </c>
      <c r="J123">
        <f t="shared" si="7"/>
        <v>1.6807E-3</v>
      </c>
      <c r="K123" s="83">
        <f t="shared" si="5"/>
        <v>-1.4134049011921275</v>
      </c>
      <c r="L123" s="83">
        <f t="shared" si="6"/>
        <v>0.99812290729907283</v>
      </c>
    </row>
    <row r="124" spans="8:12" x14ac:dyDescent="0.3">
      <c r="H124">
        <v>990</v>
      </c>
      <c r="I124">
        <f t="shared" si="4"/>
        <v>2.1829499999999999</v>
      </c>
      <c r="J124">
        <f t="shared" si="7"/>
        <v>1.6978500000000001E-3</v>
      </c>
      <c r="K124" s="83">
        <f t="shared" si="5"/>
        <v>-1.4380314818165369</v>
      </c>
      <c r="L124" s="83">
        <f t="shared" si="6"/>
        <v>0.99810375329192047</v>
      </c>
    </row>
    <row r="125" spans="8:12" x14ac:dyDescent="0.3">
      <c r="H125">
        <v>1000</v>
      </c>
      <c r="I125">
        <f t="shared" si="4"/>
        <v>2.2050000000000001</v>
      </c>
      <c r="J125">
        <f t="shared" si="7"/>
        <v>1.7150000000000002E-3</v>
      </c>
      <c r="K125" s="83">
        <f t="shared" si="5"/>
        <v>-1.4626580624409464</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20"/>
  <sheetViews>
    <sheetView zoomScale="63" zoomScaleNormal="100" workbookViewId="0">
      <selection activeCell="Q11" sqref="Q11:Q18"/>
    </sheetView>
  </sheetViews>
  <sheetFormatPr defaultRowHeight="14.4" x14ac:dyDescent="0.3"/>
  <cols>
    <col min="3" max="3" width="15.44140625" bestFit="1" customWidth="1"/>
    <col min="4" max="4" width="12.33203125" bestFit="1" customWidth="1"/>
    <col min="5" max="5" width="13.88671875" bestFit="1" customWidth="1"/>
    <col min="6" max="6" width="11.44140625" bestFit="1" customWidth="1"/>
    <col min="7" max="7" width="14.21875" bestFit="1" customWidth="1"/>
    <col min="26" max="26" width="15.44140625" bestFit="1" customWidth="1"/>
    <col min="31" max="31" width="14.441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67" t="s">
        <v>224</v>
      </c>
      <c r="Z5" s="68"/>
      <c r="AA5" s="68"/>
      <c r="AB5" s="68"/>
      <c r="AC5" s="68"/>
      <c r="AD5" s="68"/>
      <c r="AE5" s="68"/>
      <c r="AF5" s="68"/>
    </row>
    <row r="6" spans="3:32" x14ac:dyDescent="0.3">
      <c r="Y6" s="69" t="s">
        <v>225</v>
      </c>
      <c r="Z6" s="69" t="s">
        <v>183</v>
      </c>
      <c r="AA6" s="69" t="s">
        <v>184</v>
      </c>
      <c r="AB6" s="69" t="s">
        <v>226</v>
      </c>
      <c r="AC6" s="69" t="s">
        <v>227</v>
      </c>
      <c r="AD6" s="69" t="s">
        <v>228</v>
      </c>
      <c r="AE6" s="69" t="s">
        <v>229</v>
      </c>
      <c r="AF6" s="69" t="s">
        <v>230</v>
      </c>
    </row>
    <row r="7" spans="3:32" ht="42.6" thickBot="1" x14ac:dyDescent="0.35">
      <c r="C7" s="71" t="s">
        <v>181</v>
      </c>
      <c r="D7" s="72"/>
      <c r="E7" s="72"/>
      <c r="F7" s="72"/>
      <c r="G7" s="71"/>
      <c r="H7" s="71"/>
      <c r="I7" s="71"/>
      <c r="J7" s="71"/>
      <c r="K7" s="71"/>
      <c r="L7" s="71"/>
      <c r="M7" s="72"/>
      <c r="N7" s="72"/>
      <c r="O7" s="72"/>
      <c r="P7" s="72"/>
      <c r="Q7" s="72"/>
      <c r="R7" s="72"/>
      <c r="S7" s="72"/>
      <c r="T7" s="72"/>
      <c r="Y7" s="70" t="s">
        <v>231</v>
      </c>
      <c r="Z7" s="70" t="s">
        <v>232</v>
      </c>
      <c r="AA7" s="70" t="s">
        <v>202</v>
      </c>
      <c r="AB7" s="70" t="s">
        <v>233</v>
      </c>
      <c r="AC7" s="70" t="s">
        <v>234</v>
      </c>
      <c r="AD7" s="70" t="s">
        <v>235</v>
      </c>
      <c r="AE7" s="70" t="s">
        <v>236</v>
      </c>
      <c r="AF7" s="70" t="s">
        <v>237</v>
      </c>
    </row>
    <row r="8" spans="3:32" ht="15" thickBot="1" x14ac:dyDescent="0.35">
      <c r="C8" s="69" t="s">
        <v>183</v>
      </c>
      <c r="D8" s="69" t="s">
        <v>184</v>
      </c>
      <c r="E8" s="69" t="s">
        <v>185</v>
      </c>
      <c r="F8" s="69" t="s">
        <v>186</v>
      </c>
      <c r="G8" s="69" t="s">
        <v>187</v>
      </c>
      <c r="H8" s="69" t="s">
        <v>188</v>
      </c>
      <c r="I8" s="69" t="s">
        <v>189</v>
      </c>
      <c r="J8" s="69" t="s">
        <v>190</v>
      </c>
      <c r="K8" s="69" t="s">
        <v>191</v>
      </c>
      <c r="L8" s="69" t="s">
        <v>192</v>
      </c>
      <c r="M8" s="69" t="s">
        <v>193</v>
      </c>
      <c r="N8" s="69" t="s">
        <v>194</v>
      </c>
      <c r="O8" s="69" t="s">
        <v>195</v>
      </c>
      <c r="P8" s="69" t="s">
        <v>196</v>
      </c>
      <c r="Q8" s="69" t="s">
        <v>197</v>
      </c>
      <c r="R8" s="69" t="s">
        <v>198</v>
      </c>
      <c r="S8" s="69" t="s">
        <v>199</v>
      </c>
      <c r="T8" s="69" t="s">
        <v>200</v>
      </c>
      <c r="Y8" s="70" t="s">
        <v>238</v>
      </c>
      <c r="Z8" s="70"/>
      <c r="AA8" s="70"/>
      <c r="AB8" s="70"/>
      <c r="AC8" s="70"/>
      <c r="AD8" s="70"/>
      <c r="AE8" s="70"/>
      <c r="AF8" s="70"/>
    </row>
    <row r="9" spans="3:32" ht="32.4" thickBot="1" x14ac:dyDescent="0.35">
      <c r="C9" s="70" t="s">
        <v>201</v>
      </c>
      <c r="D9" s="70" t="s">
        <v>202</v>
      </c>
      <c r="E9" s="70" t="s">
        <v>203</v>
      </c>
      <c r="F9" s="70" t="s">
        <v>204</v>
      </c>
      <c r="G9" s="70" t="s">
        <v>205</v>
      </c>
      <c r="H9" s="70" t="s">
        <v>206</v>
      </c>
      <c r="I9" s="70"/>
      <c r="J9" s="70"/>
      <c r="K9" s="70" t="s">
        <v>207</v>
      </c>
      <c r="L9" s="70" t="s">
        <v>208</v>
      </c>
      <c r="M9" s="70" t="s">
        <v>209</v>
      </c>
      <c r="N9" s="70" t="s">
        <v>210</v>
      </c>
      <c r="O9" s="70" t="s">
        <v>211</v>
      </c>
      <c r="P9" s="70" t="s">
        <v>212</v>
      </c>
      <c r="Q9" s="70" t="s">
        <v>213</v>
      </c>
      <c r="R9" s="70" t="s">
        <v>214</v>
      </c>
      <c r="S9" s="70" t="s">
        <v>215</v>
      </c>
      <c r="T9" s="70" t="s">
        <v>216</v>
      </c>
      <c r="Y9" t="s">
        <v>239</v>
      </c>
      <c r="Z9" t="s">
        <v>304</v>
      </c>
      <c r="AA9" t="s">
        <v>267</v>
      </c>
      <c r="AB9" t="s">
        <v>182</v>
      </c>
      <c r="AC9" t="s">
        <v>248</v>
      </c>
      <c r="AD9" s="72" t="s">
        <v>180</v>
      </c>
      <c r="AE9" t="s">
        <v>303</v>
      </c>
      <c r="AF9" t="s">
        <v>240</v>
      </c>
    </row>
    <row r="10" spans="3:32" ht="22.2" thickBot="1" x14ac:dyDescent="0.35">
      <c r="C10" s="70" t="s">
        <v>217</v>
      </c>
      <c r="D10" s="70"/>
      <c r="E10" s="70"/>
      <c r="F10" s="70"/>
      <c r="G10" s="70"/>
      <c r="H10" s="70"/>
      <c r="I10" s="70"/>
      <c r="J10" s="70"/>
      <c r="K10" s="70" t="s">
        <v>218</v>
      </c>
      <c r="L10" s="70" t="s">
        <v>219</v>
      </c>
      <c r="M10" s="70" t="s">
        <v>219</v>
      </c>
      <c r="N10" s="70" t="s">
        <v>220</v>
      </c>
      <c r="O10" s="70" t="s">
        <v>221</v>
      </c>
      <c r="P10" s="70" t="s">
        <v>222</v>
      </c>
      <c r="Q10" s="70" t="s">
        <v>254</v>
      </c>
      <c r="R10" s="70" t="s">
        <v>254</v>
      </c>
      <c r="S10" s="70" t="s">
        <v>223</v>
      </c>
      <c r="T10" s="70" t="s">
        <v>221</v>
      </c>
    </row>
    <row r="11" spans="3:32" x14ac:dyDescent="0.3">
      <c r="C11" t="s">
        <v>304</v>
      </c>
      <c r="D11" t="s">
        <v>267</v>
      </c>
      <c r="F11" s="80" t="s">
        <v>274</v>
      </c>
      <c r="G11" t="s">
        <v>303</v>
      </c>
      <c r="I11">
        <v>2020</v>
      </c>
      <c r="J11">
        <v>2030</v>
      </c>
      <c r="K11">
        <v>1</v>
      </c>
      <c r="O11">
        <v>20</v>
      </c>
      <c r="P11">
        <v>1</v>
      </c>
      <c r="Q11" s="80">
        <v>9.9999999999999995E-7</v>
      </c>
      <c r="R11">
        <f>METHANOL!I19</f>
        <v>0.21377333856019948</v>
      </c>
      <c r="S11">
        <f>METHANOL!I18</f>
        <v>39.212826970469628</v>
      </c>
    </row>
    <row r="12" spans="3:32" x14ac:dyDescent="0.3">
      <c r="E12" t="s">
        <v>266</v>
      </c>
      <c r="I12">
        <v>2020</v>
      </c>
      <c r="L12">
        <f>METHANOL!S23</f>
        <v>4.7885017880796183E-4</v>
      </c>
      <c r="O12" s="77"/>
      <c r="T12" s="76"/>
    </row>
    <row r="13" spans="3:32" x14ac:dyDescent="0.3">
      <c r="I13" s="72">
        <v>2030</v>
      </c>
      <c r="J13" s="72"/>
      <c r="K13">
        <v>1</v>
      </c>
      <c r="O13" s="77">
        <v>20</v>
      </c>
      <c r="P13" s="79">
        <v>1</v>
      </c>
      <c r="Q13">
        <v>9.9999999999999995E-7</v>
      </c>
      <c r="R13">
        <f>R11</f>
        <v>0.21377333856019948</v>
      </c>
      <c r="S13">
        <f>S11</f>
        <v>39.212826970469628</v>
      </c>
      <c r="T13" s="76"/>
    </row>
    <row r="14" spans="3:32" x14ac:dyDescent="0.3">
      <c r="E14" t="s">
        <v>266</v>
      </c>
      <c r="I14" s="72">
        <v>2030</v>
      </c>
      <c r="J14" s="72"/>
      <c r="L14">
        <f>L12</f>
        <v>4.7885017880796183E-4</v>
      </c>
      <c r="O14" s="77"/>
      <c r="P14" s="79"/>
      <c r="T14" s="76"/>
    </row>
    <row r="15" spans="3:32" x14ac:dyDescent="0.3">
      <c r="I15">
        <v>2050</v>
      </c>
      <c r="K15">
        <v>1</v>
      </c>
      <c r="O15" s="77">
        <v>20</v>
      </c>
      <c r="P15" s="79">
        <v>1</v>
      </c>
      <c r="Q15">
        <v>9.9999999999999995E-7</v>
      </c>
      <c r="R15">
        <f>R11</f>
        <v>0.21377333856019948</v>
      </c>
      <c r="S15">
        <f>S13</f>
        <v>39.212826970469628</v>
      </c>
      <c r="T15" s="76"/>
    </row>
    <row r="16" spans="3:32" x14ac:dyDescent="0.3">
      <c r="E16" t="s">
        <v>266</v>
      </c>
      <c r="I16">
        <v>2050</v>
      </c>
      <c r="L16">
        <f>L14</f>
        <v>4.7885017880796183E-4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A2" zoomScale="56" workbookViewId="0">
      <selection activeCell="I49" sqref="I49"/>
    </sheetView>
  </sheetViews>
  <sheetFormatPr defaultRowHeight="14.4" x14ac:dyDescent="0.3"/>
  <cols>
    <col min="9" max="9" width="30.33203125" customWidth="1"/>
    <col min="10" max="10" width="13.5546875" customWidth="1"/>
    <col min="11" max="11" width="14.44140625" bestFit="1" customWidth="1"/>
    <col min="16" max="16" width="12" bestFit="1" customWidth="1"/>
    <col min="19" max="19" width="9" bestFit="1" customWidth="1"/>
  </cols>
  <sheetData>
    <row r="2" spans="2:19" ht="18" x14ac:dyDescent="0.35">
      <c r="B2" t="s">
        <v>177</v>
      </c>
      <c r="I2" s="65" t="s">
        <v>155</v>
      </c>
    </row>
    <row r="3" spans="2:19" x14ac:dyDescent="0.3">
      <c r="I3" t="s">
        <v>308</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271</v>
      </c>
      <c r="J17">
        <f>J10/1000000000</f>
        <v>2.2050000000000001E-6</v>
      </c>
      <c r="K17">
        <f>K10/1000000000</f>
        <v>1.7150000000000001E-6</v>
      </c>
    </row>
    <row r="18" spans="9:20" x14ac:dyDescent="0.3">
      <c r="I18" s="62" t="s">
        <v>268</v>
      </c>
      <c r="J18" s="63">
        <f>J11/(1000000*$P$19*$P$9)</f>
        <v>18.136342649856541</v>
      </c>
      <c r="P18" t="s">
        <v>161</v>
      </c>
      <c r="S18" t="s">
        <v>249</v>
      </c>
    </row>
    <row r="19" spans="9:20" x14ac:dyDescent="0.3">
      <c r="I19" s="62" t="s">
        <v>269</v>
      </c>
      <c r="J19" s="63">
        <f>J12/(1000000*$P$19*$P$9)</f>
        <v>9.8872405206880537E-2</v>
      </c>
      <c r="P19">
        <v>3.5999999999999998E-6</v>
      </c>
      <c r="S19">
        <v>45000</v>
      </c>
      <c r="T19" t="s">
        <v>250</v>
      </c>
    </row>
    <row r="20" spans="9:20" x14ac:dyDescent="0.3">
      <c r="I20" s="62" t="s">
        <v>270</v>
      </c>
      <c r="J20" s="63">
        <f>J13/(1000000*$P$19*$P$9)</f>
        <v>3.4605341822408188E-2</v>
      </c>
    </row>
    <row r="22" spans="9:20" x14ac:dyDescent="0.3">
      <c r="S22">
        <f>P9*P19*S19</f>
        <v>1.9359</v>
      </c>
      <c r="T22" t="s">
        <v>182</v>
      </c>
    </row>
    <row r="24" spans="9:20" x14ac:dyDescent="0.3">
      <c r="I24" t="s">
        <v>153</v>
      </c>
      <c r="L24" t="s">
        <v>252</v>
      </c>
      <c r="M24" t="s">
        <v>253</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2024-03-08T20:58:00Z</dcterms:modified>
</cp:coreProperties>
</file>