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B081831D-AECD-4A48-AA91-C0A8BD6B2F55}" xr6:coauthVersionLast="47" xr6:coauthVersionMax="47" xr10:uidLastSave="{00000000-0000-0000-0000-000000000000}"/>
  <bookViews>
    <workbookView xWindow="-108" yWindow="-108" windowWidth="23256" windowHeight="12456" tabRatio="770"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8" i="24" l="1"/>
  <c r="AW28" i="24" s="1"/>
  <c r="AP28" i="24"/>
  <c r="AV28" i="24" s="1"/>
  <c r="AO28" i="24"/>
  <c r="AU28"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42" i="24" l="1"/>
  <c r="AW42" i="24"/>
  <c r="AU42" i="24"/>
  <c r="AS43" i="24"/>
  <c r="AT43" i="24"/>
  <c r="AR43" i="24"/>
  <c r="AQ42" i="24"/>
  <c r="AP42" i="24"/>
  <c r="AQ43" i="24"/>
  <c r="AP43" i="24"/>
  <c r="AO43" i="24"/>
  <c r="AO42"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<sst xmlns="http://schemas.openxmlformats.org/spreadsheetml/2006/main" count="1017" uniqueCount="455">
  <si>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</si>
  <si>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</si>
  <si>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</si>
  <si>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</si>
  <si>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</si>
  <si>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</si>
  <si>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</si>
  <si>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</si>
  <si>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</si>
  <si>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</si>
  <si>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</si>
  <si>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</si>
  <si>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</si>
  <si>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</si>
  <si>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</si>
  <si>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</si>
  <si>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</si>
  <si>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</si>
  <si>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</si>
  <si>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</si>
  <si>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</si>
  <si>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</si>
  <si>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</si>
  <si>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</si>
  <si>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</si>
  <si>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</si>
  <si>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</si>
  <si>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</si>
  <si>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</si>
  <si>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</si>
  <si>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</si>
  <si>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</si>
  <si>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</si>
  <si>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</si>
  <si>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</si>
  <si>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</si>
  <si>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</si>
  <si>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</si>
  <si>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</si>
  <si>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</si>
  <si>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</si>
  <si>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</si>
  <si>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</si>
  <si>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</si>
  <si>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</si>
  <si>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</si>
  <si>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</si>
  <si>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</si>
  <si>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</si>
  <si>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</si>
  <si>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</si>
  <si>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</si>
  <si>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</si>
  <si>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</si>
  <si>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</si>
  <si>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</si>
  <si>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</si>
  <si>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</si>
  <si>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</si>
  <si>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</si>
  <si>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</si>
  <si>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</si>
  <si>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</si>
  <si>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</si>
  <si>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</si>
  <si>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</si>
  <si>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</si>
  <si>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</si>
  <si>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</si>
  <si>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</si>
  <si>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</si>
  <si>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</si>
  <si>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</si>
  <si>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</si>
  <si>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</si>
  <si>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</si>
  <si>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</si>
  <si>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</si>
  <si>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</si>
  <si>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</si>
  <si>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</si>
  <si>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</si>
  <si>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</si>
  <si>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</si>
  <si>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</si>
  <si>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</si>
  <si>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</si>
  <si>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</si>
  <si>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</si>
  <si>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</si>
  <si>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</si>
  <si>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</si>
  <si>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</si>
  <si>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</si>
  <si>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</si>
  <si>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</si>
  <si>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</si>
  <si>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</si>
  <si>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</si>
  <si>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</si>
  <si>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</si>
  <si>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</si>
  <si>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</si>
  <si>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</si>
  <si>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</si>
  <si>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</si>
  <si>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</si>
  <si>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</si>
  <si>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</si>
  <si>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</si>
  <si>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</si>
  <si>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</si>
  <si>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</si>
  <si>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</si>
  <si>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</si>
  <si>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</si>
  <si>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</si>
  <si>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</si>
  <si>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</si>
  <si>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</si>
  <si>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</si>
  <si>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</si>
  <si>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</si>
  <si>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</si>
  <si>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</si>
  <si>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</si>
  <si>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</si>
  <si>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</si>
  <si>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</si>
  <si>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</si>
  <si>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</si>
  <si>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</si>
  <si>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</si>
  <si>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</si>
  <si>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</si>
  <si>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</si>
  <si>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</si>
  <si>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</si>
  <si>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</si>
  <si>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</si>
  <si>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</si>
  <si>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</si>
  <si>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</si>
  <si>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</si>
  <si>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</si>
  <si>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</si>
  <si>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</si>
  <si>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</si>
  <si>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</si>
  <si>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</si>
  <si>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</si>
  <si>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</si>
  <si>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</si>
  <si>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</si>
  <si>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</si>
  <si>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</si>
  <si>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</si>
  <si>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</si>
  <si>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</si>
  <si>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</si>
  <si>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</si>
  <si>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</si>
  <si>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</si>
  <si>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</si>
  <si>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</si>
  <si>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</si>
  <si>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</si>
  <si>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</si>
  <si>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</si>
  <si>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</si>
  <si>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</si>
  <si>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</si>
  <si>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</si>
  <si>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</si>
  <si>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</si>
  <si>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</si>
  <si>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</si>
  <si>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</si>
  <si>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</si>
  <si>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</si>
  <si>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</si>
  <si>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</si>
  <si>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</si>
  <si>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</si>
  <si>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</si>
  <si>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</si>
  <si>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</si>
  <si>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</si>
  <si>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</si>
  <si>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</si>
  <si>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</si>
  <si>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</si>
  <si>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</si>
  <si>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</si>
  <si>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</si>
  <si>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</si>
  <si>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</si>
  <si>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</si>
  <si>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</si>
  <si>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</si>
  <si>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</si>
  <si>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</si>
  <si>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</si>
  <si>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</si>
  <si>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</si>
  <si>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</si>
  <si>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</si>
  <si>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</si>
  <si>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</si>
  <si>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</si>
  <si>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</si>
  <si>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</si>
  <si>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</si>
  <si>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</si>
  <si>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</si>
  <si>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</si>
  <si>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</si>
  <si>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</si>
  <si>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</si>
  <si>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</si>
  <si>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</si>
  <si>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</si>
  <si>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</si>
  <si>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</si>
  <si>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</si>
  <si>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</si>
  <si>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</si>
  <si>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</si>
  <si>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</si>
  <si>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</si>
  <si>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</si>
  <si>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</si>
  <si>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</si>
  <si>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</si>
  <si>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</si>
  <si>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</si>
  <si>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</si>
  <si>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</si>
  <si>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</si>
  <si>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</si>
  <si>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</si>
  <si>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</si>
  <si>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</si>
  <si>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</si>
  <si>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</si>
  <si>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</si>
  <si>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</si>
  <si>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</si>
  <si>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</si>
  <si>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</si>
  <si>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</si>
  <si>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</si>
  <si>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</si>
  <si>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</si>
  <si>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</si>
  <si>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</si>
  <si>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</si>
  <si>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</si>
  <si>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</si>
  <si>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</si>
  <si>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</si>
  <si>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</si>
  <si>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</si>
  <si>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</si>
  <si>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</si>
  <si>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</si>
  <si>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</si>
  <si>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</si>
  <si>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</si>
  <si>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</si>
  <si>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</si>
  <si>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</si>
  <si>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</si>
  <si>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</si>
  <si>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</si>
  <si>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</si>
  <si>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</si>
  <si>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</si>
  <si>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</si>
  <si>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</si>
  <si>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</si>
  <si>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</si>
  <si>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</si>
  <si>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</si>
  <si>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</si>
  <si>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</si>
  <si>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</si>
  <si>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</si>
  <si>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</si>
  <si>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</si>
  <si>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</si>
  <si>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</si>
  <si>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</si>
  <si>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</si>
  <si>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</si>
  <si>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</si>
  <si>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</si>
  <si>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</si>
  <si>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</si>
  <si>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</si>
  <si>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</si>
  <si>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</si>
  <si>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</si>
  <si>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</si>
  <si>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</si>
  <si>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</si>
  <si>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</si>
  <si>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</si>
  <si>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</si>
  <si>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</si>
  <si>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</si>
  <si>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</si>
  <si>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</si>
  <si>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</si>
  <si>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</si>
  <si>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</si>
  <si>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</si>
  <si>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</si>
  <si>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</si>
  <si>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</si>
  <si>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</si>
  <si>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</si>
  <si>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</si>
  <si>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</si>
  <si>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</si>
  <si>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</si>
  <si>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</si>
  <si>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</si>
  <si>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</si>
  <si>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</si>
  <si>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</si>
  <si>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</si>
  <si>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</si>
  <si>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</si>
  <si>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</si>
  <si>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</si>
  <si>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</si>
  <si>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</si>
  <si>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</si>
  <si>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</si>
  <si>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</si>
  <si>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</si>
  <si>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</si>
  <si>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</si>
  <si>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</si>
  <si>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</si>
  <si>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</si>
  <si>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</si>
  <si>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</si>
  <si>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</si>
  <si>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</si>
  <si>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</si>
  <si>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</si>
  <si>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</si>
  <si>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</si>
  <si>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</si>
  <si>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</si>
  <si>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</si>
  <si>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</si>
  <si>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</si>
  <si>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</si>
  <si>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</si>
  <si>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</si>
  <si>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</si>
  <si>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</si>
  <si>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</si>
  <si>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</si>
  <si>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</si>
  <si>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</si>
  <si>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</si>
  <si>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</si>
  <si>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</si>
  <si>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</si>
  <si>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</si>
  <si>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</si>
  <si>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</si>
  <si>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</si>
  <si>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</si>
  <si>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</si>
  <si>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</si>
  <si>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</si>
  <si>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</si>
  <si>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</si>
  <si>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</si>
  <si>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</si>
  <si>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</si>
  <si>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</si>
  <si>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</si>
  <si>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</si>
  <si>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</si>
  <si>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</si>
  <si>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</si>
  <si>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</si>
  <si>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</si>
  <si>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</si>
  <si>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</si>
  <si>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</si>
  <si>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</si>
  <si>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</si>
  <si>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</si>
  <si>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</si>
  <si>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</si>
  <si>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</si>
  <si>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</si>
  <si>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</si>
  <si>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</si>
  <si>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</si>
  <si>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</si>
  <si>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</si>
  <si>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</si>
  <si>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</si>
  <si>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</si>
  <si>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</si>
  <si>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</si>
  <si>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</si>
  <si>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</si>
  <si>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</si>
  <si>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</si>
  <si>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</si>
  <si>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</si>
  <si>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</si>
  <si>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</si>
  <si>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</si>
  <si>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</si>
  <si>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</si>
  <si>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</si>
  <si>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</si>
  <si>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</si>
  <si>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</si>
  <si>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</si>
  <si>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</si>
  <si>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</si>
  <si>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</si>
  <si>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</si>
  <si>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</si>
  <si>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</si>
  <si>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</si>
  <si>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</si>
  <si>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</si>
  <si>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</si>
  <si>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</si>
  <si>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</si>
  <si>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</si>
  <si>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</si>
  <si>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</si>
  <si>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</si>
  <si>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</si>
  <si>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</si>
  <si>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</si>
  <si>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</si>
  <si>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</si>
  <si>
    <t>PRC_ACTFLO~2030</t>
  </si>
  <si>
    <t>PRC_ACTFLO~2040</t>
  </si>
  <si>
    <t>PRC_ACTFLO~2050</t>
  </si>
  <si>
    <t>ENV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</si>
</sst>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tabSelected="1" zoomScale="73" zoomScaleNormal="85" workbookViewId="0">
      <selection activeCell="B18" sqref="B18"/>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388</v>
      </c>
      <c r="D10" s="1" t="s">
        <v>120</v>
      </c>
      <c r="E10" s="1" t="s">
        <v>104</v>
      </c>
      <c r="F10" s="1" t="s">
        <v>121</v>
      </c>
      <c r="G10" s="1" t="s">
        <v>80</v>
      </c>
      <c r="H10" s="1"/>
      <c r="I10" s="1"/>
    </row>
    <row r="11" spans="2:9" x14ac:dyDescent="0.25">
      <c r="B11" s="1" t="s">
        <v>119</v>
      </c>
      <c r="C11" s="1" t="s">
        <v>389</v>
      </c>
      <c r="D11" s="1" t="s">
        <v>122</v>
      </c>
      <c r="E11" s="1" t="s">
        <v>104</v>
      </c>
      <c r="F11" s="1" t="s">
        <v>121</v>
      </c>
      <c r="G11" s="1" t="s">
        <v>80</v>
      </c>
      <c r="H11" s="1"/>
      <c r="I11" s="1"/>
    </row>
    <row r="12" spans="2:9" x14ac:dyDescent="0.25">
      <c r="B12" s="1" t="s">
        <v>119</v>
      </c>
      <c r="C12" s="1" t="s">
        <v>396</v>
      </c>
      <c r="D12" s="1" t="s">
        <v>120</v>
      </c>
      <c r="E12" s="1" t="s">
        <v>104</v>
      </c>
      <c r="F12" s="1" t="s">
        <v>121</v>
      </c>
      <c r="G12" s="1" t="s">
        <v>80</v>
      </c>
      <c r="H12" s="1"/>
      <c r="I12" s="1"/>
    </row>
    <row r="13" spans="2:9" x14ac:dyDescent="0.25">
      <c r="B13" s="1" t="s">
        <v>119</v>
      </c>
      <c r="C13" s="1" t="s">
        <v>397</v>
      </c>
      <c r="D13" s="1" t="s">
        <v>122</v>
      </c>
      <c r="E13" s="1" t="s">
        <v>104</v>
      </c>
      <c r="F13" s="1" t="s">
        <v>121</v>
      </c>
      <c r="G13" s="1" t="s">
        <v>80</v>
      </c>
      <c r="H13" s="1"/>
      <c r="I13" s="1"/>
    </row>
    <row r="14" spans="2:9" x14ac:dyDescent="0.25">
      <c r="B14" s="1" t="s">
        <v>119</v>
      </c>
      <c r="C14" s="1" t="s">
        <v>404</v>
      </c>
      <c r="D14" s="1" t="s">
        <v>120</v>
      </c>
      <c r="E14" s="1" t="s">
        <v>104</v>
      </c>
      <c r="F14" s="1" t="s">
        <v>121</v>
      </c>
      <c r="G14" s="1" t="s">
        <v>80</v>
      </c>
      <c r="H14" s="1"/>
      <c r="I14" s="1"/>
    </row>
    <row r="15" spans="2:9" x14ac:dyDescent="0.25">
      <c r="B15" s="1" t="s">
        <v>119</v>
      </c>
      <c r="C15" s="1" t="s">
        <v>405</v>
      </c>
      <c r="D15" s="1" t="s">
        <v>122</v>
      </c>
      <c r="E15" s="1" t="s">
        <v>104</v>
      </c>
      <c r="F15" s="1" t="s">
        <v>121</v>
      </c>
      <c r="G15" s="1" t="s">
        <v>80</v>
      </c>
      <c r="H15" s="1"/>
      <c r="I15" s="1"/>
    </row>
    <row r="16" spans="2:9" x14ac:dyDescent="0.25">
      <c r="B16" s="1" t="s">
        <v>454</v>
      </c>
      <c r="C16" s="1" t="s">
        <v>412</v>
      </c>
      <c r="D16" s="1" t="s">
        <v>120</v>
      </c>
      <c r="E16" s="1" t="s">
        <v>414</v>
      </c>
      <c r="F16" s="1" t="s">
        <v>121</v>
      </c>
      <c r="G16" s="1" t="s">
        <v>80</v>
      </c>
      <c r="H16" s="1"/>
      <c r="I16" s="1"/>
    </row>
    <row r="17" spans="2:9" x14ac:dyDescent="0.25">
      <c r="B17" s="1" t="s">
        <v>454</v>
      </c>
      <c r="C17" s="1" t="s">
        <v>413</v>
      </c>
      <c r="D17" s="1" t="s">
        <v>122</v>
      </c>
      <c r="E17" s="1" t="s">
        <v>414</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5"/>
  <sheetViews>
    <sheetView zoomScale="47" zoomScaleNormal="100" workbookViewId="0">
      <selection activeCell="J35" sqref="J35"/>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0" width="34.5546875" style="2" bestFit="1" customWidth="1"/>
    <col min="11" max="11" width="42"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451</v>
      </c>
      <c r="S3" s="11" t="s">
        <v>452</v>
      </c>
      <c r="T3" s="11" t="s">
        <v>453</v>
      </c>
      <c r="U3" s="12" t="s">
        <v>57</v>
      </c>
      <c r="V3" s="12" t="s">
        <v>379</v>
      </c>
      <c r="W3" s="12" t="s">
        <v>82</v>
      </c>
      <c r="X3" s="12" t="s">
        <v>68</v>
      </c>
      <c r="Y3" s="11" t="s">
        <v>380</v>
      </c>
      <c r="Z3" s="11" t="s">
        <v>69</v>
      </c>
      <c r="AA3" s="11" t="s">
        <v>41</v>
      </c>
      <c r="AB3" s="11" t="s">
        <v>65</v>
      </c>
      <c r="AC3" s="11" t="s">
        <v>381</v>
      </c>
      <c r="AD3" s="11" t="s">
        <v>83</v>
      </c>
      <c r="AE3" s="12" t="s">
        <v>66</v>
      </c>
      <c r="AF3" s="11" t="s">
        <v>382</v>
      </c>
      <c r="AG3" s="11" t="s">
        <v>84</v>
      </c>
      <c r="AH3" s="11" t="s">
        <v>87</v>
      </c>
      <c r="AI3" s="11" t="s">
        <v>383</v>
      </c>
      <c r="AJ3" s="11" t="s">
        <v>88</v>
      </c>
      <c r="AK3" s="11" t="s">
        <v>67</v>
      </c>
      <c r="AL3" s="12" t="s">
        <v>384</v>
      </c>
      <c r="AM3" s="12" t="s">
        <v>85</v>
      </c>
      <c r="AN3" s="12" t="s">
        <v>22</v>
      </c>
      <c r="AO3" s="11" t="s">
        <v>55</v>
      </c>
      <c r="AP3" s="11" t="s">
        <v>385</v>
      </c>
      <c r="AQ3" s="11" t="s">
        <v>56</v>
      </c>
      <c r="AR3" s="11" t="s">
        <v>70</v>
      </c>
      <c r="AS3" s="11" t="s">
        <v>386</v>
      </c>
      <c r="AT3" s="11" t="s">
        <v>86</v>
      </c>
      <c r="AU3" s="12" t="s">
        <v>58</v>
      </c>
      <c r="AV3" s="12" t="s">
        <v>387</v>
      </c>
      <c r="AW3" s="12" t="s">
        <v>59</v>
      </c>
      <c r="AX3" s="12" t="s">
        <v>425</v>
      </c>
      <c r="AY3" s="12" t="s">
        <v>426</v>
      </c>
      <c r="AZ3" s="12" t="s">
        <v>427</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428</v>
      </c>
      <c r="AY4" s="14" t="s">
        <v>428</v>
      </c>
      <c r="AZ4" s="14" t="s">
        <v>428</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429</v>
      </c>
      <c r="AY5" s="14" t="s">
        <v>429</v>
      </c>
      <c r="AZ5" s="14" t="s">
        <v>429</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390</v>
      </c>
      <c r="D9" s="2" t="s">
        <v>394</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391</v>
      </c>
      <c r="D10" s="2" t="s">
        <v>393</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392</v>
      </c>
      <c r="D11" s="2" t="s">
        <v>395</v>
      </c>
      <c r="E11" s="2" t="s">
        <v>104</v>
      </c>
      <c r="F11" s="2" t="s">
        <v>105</v>
      </c>
      <c r="G11" s="2" t="s">
        <v>80</v>
      </c>
      <c r="I11" s="2" t="s">
        <v>79</v>
      </c>
      <c r="K11" s="2" t="s">
        <v>390</v>
      </c>
      <c r="L11" s="2" t="s">
        <v>394</v>
      </c>
      <c r="M11" s="2" t="s">
        <v>447</v>
      </c>
      <c r="O11" s="1" t="s">
        <v>388</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398</v>
      </c>
      <c r="D12" s="2" t="s">
        <v>401</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399</v>
      </c>
      <c r="D13" s="2" t="s">
        <v>402</v>
      </c>
      <c r="E13" s="2" t="s">
        <v>104</v>
      </c>
      <c r="F13" s="2" t="s">
        <v>118</v>
      </c>
      <c r="G13" s="2" t="s">
        <v>80</v>
      </c>
      <c r="I13" s="2" t="s">
        <v>79</v>
      </c>
      <c r="K13" s="2" t="s">
        <v>391</v>
      </c>
      <c r="L13" s="2" t="s">
        <v>393</v>
      </c>
      <c r="M13" s="1" t="s">
        <v>388</v>
      </c>
      <c r="O13" s="1" t="s">
        <v>389</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400</v>
      </c>
      <c r="D14" s="2" t="s">
        <v>403</v>
      </c>
      <c r="E14" s="2" t="s">
        <v>104</v>
      </c>
      <c r="F14" s="2" t="s">
        <v>105</v>
      </c>
      <c r="G14" s="2" t="s">
        <v>80</v>
      </c>
      <c r="I14" s="2" t="s">
        <v>79</v>
      </c>
      <c r="K14" s="2" t="s">
        <v>392</v>
      </c>
      <c r="L14" s="2" t="s">
        <v>395</v>
      </c>
      <c r="M14" s="1" t="s">
        <v>389</v>
      </c>
      <c r="O14" s="2" t="s">
        <v>447</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406</v>
      </c>
      <c r="D15" s="2" t="s">
        <v>411</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407</v>
      </c>
      <c r="D16" s="2" t="s">
        <v>409</v>
      </c>
      <c r="E16" s="2" t="s">
        <v>104</v>
      </c>
      <c r="F16" s="2" t="s">
        <v>118</v>
      </c>
      <c r="G16" s="2" t="s">
        <v>80</v>
      </c>
      <c r="I16" s="2" t="s">
        <v>79</v>
      </c>
      <c r="K16" s="2" t="s">
        <v>398</v>
      </c>
      <c r="L16" s="2" t="s">
        <v>401</v>
      </c>
      <c r="M16" s="2" t="s">
        <v>449</v>
      </c>
      <c r="O16" s="1" t="s">
        <v>396</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408</v>
      </c>
      <c r="D17" s="2" t="s">
        <v>410</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415</v>
      </c>
      <c r="D18" s="2" t="s">
        <v>418</v>
      </c>
      <c r="E18" s="2" t="s">
        <v>414</v>
      </c>
      <c r="F18" s="2" t="s">
        <v>421</v>
      </c>
      <c r="G18" s="2" t="s">
        <v>80</v>
      </c>
      <c r="I18" s="2" t="s">
        <v>79</v>
      </c>
      <c r="K18" s="2" t="s">
        <v>399</v>
      </c>
      <c r="L18" s="2" t="s">
        <v>402</v>
      </c>
      <c r="M18" s="1" t="s">
        <v>396</v>
      </c>
      <c r="O18" s="1" t="s">
        <v>397</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416</v>
      </c>
      <c r="D19" s="2" t="s">
        <v>419</v>
      </c>
      <c r="E19" s="2" t="s">
        <v>414</v>
      </c>
      <c r="F19" s="2" t="s">
        <v>421</v>
      </c>
      <c r="G19" s="2" t="s">
        <v>80</v>
      </c>
      <c r="I19" s="2" t="s">
        <v>79</v>
      </c>
      <c r="K19" s="2" t="s">
        <v>400</v>
      </c>
      <c r="L19" s="2" t="s">
        <v>403</v>
      </c>
      <c r="M19" s="1" t="s">
        <v>397</v>
      </c>
      <c r="O19" s="2" t="s">
        <v>449</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417</v>
      </c>
      <c r="D20" s="2" t="s">
        <v>420</v>
      </c>
      <c r="E20" s="2" t="s">
        <v>414</v>
      </c>
      <c r="F20" s="2" t="s">
        <v>421</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K21" s="2" t="s">
        <v>406</v>
      </c>
      <c r="L21" s="2" t="s">
        <v>411</v>
      </c>
      <c r="M21" s="2" t="s">
        <v>450</v>
      </c>
      <c r="O21" s="1" t="s">
        <v>404</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N22" s="2" t="s">
        <v>103</v>
      </c>
      <c r="O22" s="1"/>
      <c r="Q22" s="2">
        <v>2030</v>
      </c>
      <c r="R22" s="2">
        <v>0.01</v>
      </c>
      <c r="S22" s="2">
        <v>0.01</v>
      </c>
      <c r="T22" s="2">
        <v>0.01</v>
      </c>
      <c r="AB22" s="18"/>
      <c r="AC22" s="18"/>
      <c r="AD22" s="18"/>
      <c r="AK22" s="19"/>
      <c r="AL22" s="19"/>
      <c r="AM22" s="19"/>
      <c r="AO22" s="19"/>
      <c r="AP22" s="19"/>
      <c r="AQ22" s="19"/>
    </row>
    <row r="23" spans="2:56" x14ac:dyDescent="0.25">
      <c r="K23" s="2" t="s">
        <v>407</v>
      </c>
      <c r="L23" s="2" t="s">
        <v>409</v>
      </c>
      <c r="M23" s="1" t="s">
        <v>404</v>
      </c>
      <c r="O23" s="1" t="s">
        <v>405</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408</v>
      </c>
      <c r="L24" s="2" t="s">
        <v>410</v>
      </c>
      <c r="M24" s="1" t="s">
        <v>405</v>
      </c>
      <c r="O24" s="2" t="s">
        <v>450</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M25" s="1"/>
      <c r="N25" s="2" t="s">
        <v>103</v>
      </c>
      <c r="Q25" s="2">
        <v>2030</v>
      </c>
      <c r="R25" s="2">
        <v>0.01</v>
      </c>
      <c r="S25" s="2">
        <v>0.01</v>
      </c>
      <c r="T25" s="2">
        <v>0.01</v>
      </c>
      <c r="AB25" s="18"/>
      <c r="AC25" s="18"/>
      <c r="AD25" s="18"/>
      <c r="AK25" s="19"/>
      <c r="AL25" s="19"/>
      <c r="AM25" s="19"/>
      <c r="AO25" s="19"/>
      <c r="AP25" s="19"/>
      <c r="AQ25" s="19"/>
    </row>
    <row r="26" spans="2:56" x14ac:dyDescent="0.25">
      <c r="K26" s="2" t="s">
        <v>415</v>
      </c>
      <c r="L26" s="2" t="s">
        <v>418</v>
      </c>
      <c r="M26" s="2" t="s">
        <v>448</v>
      </c>
      <c r="O26" s="1" t="s">
        <v>412</v>
      </c>
      <c r="P26" s="2">
        <v>1</v>
      </c>
      <c r="Q26" s="2">
        <v>2030</v>
      </c>
      <c r="U26" s="2">
        <v>20</v>
      </c>
      <c r="V26" s="2">
        <v>20</v>
      </c>
      <c r="W26" s="2">
        <v>25</v>
      </c>
      <c r="AB26" s="18">
        <v>0.95</v>
      </c>
      <c r="AC26" s="18">
        <v>0.95</v>
      </c>
      <c r="AD26" s="18">
        <v>0.95</v>
      </c>
      <c r="AK26" s="19" t="s">
        <v>94</v>
      </c>
      <c r="AL26" s="19" t="s">
        <v>94</v>
      </c>
      <c r="AM26" s="19" t="s">
        <v>94</v>
      </c>
      <c r="AO26" s="19">
        <v>1E-4</v>
      </c>
      <c r="AP26" s="19">
        <v>1E-4</v>
      </c>
      <c r="AQ26" s="19">
        <v>1E-4</v>
      </c>
      <c r="AR26" s="19"/>
      <c r="AS26" s="19"/>
      <c r="AT26" s="19"/>
      <c r="BC26" s="16">
        <v>0</v>
      </c>
      <c r="BD26" s="16"/>
    </row>
    <row r="27" spans="2:56" x14ac:dyDescent="0.25">
      <c r="N27" s="2" t="s">
        <v>103</v>
      </c>
      <c r="O27" s="1"/>
      <c r="Q27" s="2">
        <v>2030</v>
      </c>
      <c r="R27" s="2">
        <v>0.01</v>
      </c>
      <c r="S27" s="2">
        <v>0.01</v>
      </c>
      <c r="T27" s="2">
        <v>0.01</v>
      </c>
      <c r="AB27" s="18"/>
      <c r="AC27" s="18"/>
      <c r="AD27" s="18"/>
      <c r="AK27" s="19"/>
      <c r="AL27" s="19"/>
      <c r="AM27" s="19"/>
      <c r="AO27" s="19"/>
      <c r="AP27" s="19"/>
      <c r="AQ27" s="19"/>
      <c r="AR27" s="19"/>
      <c r="AS27" s="19"/>
      <c r="AT27" s="19"/>
      <c r="BC27" s="16"/>
      <c r="BD27" s="16"/>
    </row>
    <row r="28" spans="2:56" x14ac:dyDescent="0.25">
      <c r="K28" s="2" t="s">
        <v>416</v>
      </c>
      <c r="L28" s="2" t="s">
        <v>419</v>
      </c>
      <c r="M28" s="1" t="s">
        <v>412</v>
      </c>
      <c r="O28" s="1" t="s">
        <v>413</v>
      </c>
      <c r="P28" s="2">
        <v>1</v>
      </c>
      <c r="Q28" s="2">
        <v>2030</v>
      </c>
      <c r="U28" s="2">
        <v>20</v>
      </c>
      <c r="V28" s="2">
        <v>20</v>
      </c>
      <c r="W28" s="2">
        <v>25</v>
      </c>
      <c r="AB28" s="18" t="s">
        <v>94</v>
      </c>
      <c r="AC28" s="18" t="s">
        <v>94</v>
      </c>
      <c r="AD28" s="18" t="s">
        <v>94</v>
      </c>
      <c r="AK28" s="19">
        <v>-3.65</v>
      </c>
      <c r="AL28" s="19">
        <v>-3.65</v>
      </c>
      <c r="AM28" s="19">
        <v>-3.65</v>
      </c>
      <c r="AO28" s="19">
        <f>'co2 storage'!$I$8</f>
        <v>107.14285714285714</v>
      </c>
      <c r="AP28" s="19">
        <f>'co2 storage'!$I$8</f>
        <v>107.14285714285714</v>
      </c>
      <c r="AQ28" s="19">
        <f>'co2 storage'!$I$8</f>
        <v>107.14285714285714</v>
      </c>
      <c r="AR28" s="19"/>
      <c r="AS28" s="19"/>
      <c r="AT28" s="19"/>
      <c r="AU28" s="2">
        <f>0.05*AO28</f>
        <v>5.3571428571428577</v>
      </c>
      <c r="AV28" s="2">
        <f t="shared" ref="AV28" si="0">0.05*AP28</f>
        <v>5.3571428571428577</v>
      </c>
      <c r="AW28" s="2">
        <f t="shared" ref="AW28" si="1">0.05*AQ28</f>
        <v>5.3571428571428577</v>
      </c>
      <c r="AX28" s="2">
        <v>0.5</v>
      </c>
      <c r="AY28" s="2">
        <v>0.4</v>
      </c>
      <c r="AZ28" s="2">
        <v>0.4</v>
      </c>
      <c r="BC28" s="16">
        <v>0</v>
      </c>
      <c r="BD28" s="16"/>
    </row>
    <row r="29" spans="2:56" x14ac:dyDescent="0.25">
      <c r="K29" s="2" t="s">
        <v>417</v>
      </c>
      <c r="L29" s="2" t="s">
        <v>420</v>
      </c>
      <c r="M29" s="1" t="s">
        <v>413</v>
      </c>
      <c r="O29" s="2" t="s">
        <v>448</v>
      </c>
      <c r="P29" s="2">
        <v>1</v>
      </c>
      <c r="Q29" s="2">
        <v>2030</v>
      </c>
      <c r="U29" s="2">
        <v>20</v>
      </c>
      <c r="V29" s="2">
        <v>20</v>
      </c>
      <c r="W29" s="2">
        <v>25</v>
      </c>
      <c r="AB29" s="18">
        <v>0.95</v>
      </c>
      <c r="AC29" s="18">
        <v>0.95</v>
      </c>
      <c r="AD29" s="18">
        <v>0.95</v>
      </c>
      <c r="AK29" s="19" t="s">
        <v>94</v>
      </c>
      <c r="AL29" s="19" t="s">
        <v>94</v>
      </c>
      <c r="AM29" s="19" t="s">
        <v>94</v>
      </c>
      <c r="AO29" s="19">
        <v>1E-4</v>
      </c>
      <c r="AP29" s="19">
        <v>1E-4</v>
      </c>
      <c r="AQ29" s="19">
        <v>1E-4</v>
      </c>
      <c r="AR29" s="19"/>
      <c r="AS29" s="19"/>
      <c r="AT29" s="19"/>
      <c r="BC29" s="16">
        <v>1</v>
      </c>
      <c r="BD29" s="16">
        <v>1</v>
      </c>
    </row>
    <row r="30" spans="2:56" x14ac:dyDescent="0.25">
      <c r="N30" s="2" t="s">
        <v>103</v>
      </c>
      <c r="Q30" s="2">
        <v>2030</v>
      </c>
      <c r="R30" s="2">
        <v>0.01</v>
      </c>
      <c r="S30" s="2">
        <v>0.01</v>
      </c>
      <c r="T30" s="2">
        <v>0.01</v>
      </c>
    </row>
    <row r="39" spans="2:56" x14ac:dyDescent="0.25">
      <c r="N39" s="2" t="s">
        <v>94</v>
      </c>
    </row>
    <row r="41" spans="2:56" x14ac:dyDescent="0.25">
      <c r="B41" s="2" t="s">
        <v>78</v>
      </c>
      <c r="C41" s="2" t="s">
        <v>95</v>
      </c>
      <c r="D41" s="2" t="s">
        <v>96</v>
      </c>
      <c r="E41" s="2" t="s">
        <v>104</v>
      </c>
      <c r="F41" s="2" t="s">
        <v>105</v>
      </c>
      <c r="G41" s="2" t="s">
        <v>80</v>
      </c>
      <c r="I41" s="2" t="s">
        <v>79</v>
      </c>
      <c r="K41" s="2" t="s">
        <v>95</v>
      </c>
      <c r="L41" s="2" t="s">
        <v>96</v>
      </c>
      <c r="M41" s="2" t="s">
        <v>103</v>
      </c>
      <c r="O41" s="2" t="s">
        <v>97</v>
      </c>
      <c r="P41" s="2">
        <v>31.536000000000001</v>
      </c>
      <c r="Q41" s="2">
        <v>2030</v>
      </c>
      <c r="R41" s="2" t="s">
        <v>94</v>
      </c>
      <c r="S41" s="2" t="s">
        <v>94</v>
      </c>
      <c r="T41" s="2" t="s">
        <v>94</v>
      </c>
      <c r="U41" s="2">
        <v>20</v>
      </c>
      <c r="V41" s="2">
        <v>25</v>
      </c>
      <c r="W41" s="2">
        <v>30</v>
      </c>
      <c r="X41" s="2" t="s">
        <v>94</v>
      </c>
      <c r="Y41" s="2" t="s">
        <v>94</v>
      </c>
      <c r="Z41" s="2" t="s">
        <v>94</v>
      </c>
      <c r="AA41" s="2" t="s">
        <v>94</v>
      </c>
      <c r="AB41" s="2">
        <v>0.98</v>
      </c>
      <c r="AC41" s="2">
        <v>0.98499999999999999</v>
      </c>
      <c r="AD41" s="2">
        <v>0.98499999999999999</v>
      </c>
      <c r="AE41" s="2" t="s">
        <v>94</v>
      </c>
      <c r="AF41" s="2" t="s">
        <v>94</v>
      </c>
      <c r="AG41" s="2" t="s">
        <v>94</v>
      </c>
      <c r="AH41" s="2" t="s">
        <v>94</v>
      </c>
      <c r="AI41" s="2" t="s">
        <v>94</v>
      </c>
      <c r="AJ41" s="2" t="s">
        <v>94</v>
      </c>
      <c r="AK41" s="2" t="s">
        <v>94</v>
      </c>
      <c r="AL41" s="2" t="s">
        <v>94</v>
      </c>
      <c r="AM41" s="2" t="s">
        <v>94</v>
      </c>
      <c r="AN41" s="2" t="s">
        <v>94</v>
      </c>
      <c r="AO41" s="2">
        <v>1E-4</v>
      </c>
      <c r="AP41" s="2">
        <v>1E-4</v>
      </c>
      <c r="AQ41" s="2">
        <v>1E-4</v>
      </c>
      <c r="AR41" s="2" t="s">
        <v>94</v>
      </c>
      <c r="AS41" s="2" t="s">
        <v>94</v>
      </c>
      <c r="AT41" s="2" t="s">
        <v>94</v>
      </c>
      <c r="AU41" s="2" t="s">
        <v>94</v>
      </c>
      <c r="AV41" s="2" t="s">
        <v>94</v>
      </c>
      <c r="AW41" s="2" t="s">
        <v>94</v>
      </c>
      <c r="BC41" s="2">
        <v>0</v>
      </c>
    </row>
    <row r="42" spans="2:56" x14ac:dyDescent="0.25">
      <c r="B42" s="2" t="s">
        <v>77</v>
      </c>
      <c r="C42" s="2" t="s">
        <v>98</v>
      </c>
      <c r="D42" s="2" t="s">
        <v>99</v>
      </c>
      <c r="E42" s="2" t="s">
        <v>104</v>
      </c>
      <c r="F42" s="2" t="s">
        <v>106</v>
      </c>
      <c r="G42" s="2" t="s">
        <v>80</v>
      </c>
      <c r="I42" s="2" t="s">
        <v>79</v>
      </c>
      <c r="K42" s="2" t="s">
        <v>98</v>
      </c>
      <c r="L42" s="2" t="s">
        <v>99</v>
      </c>
      <c r="M42" s="2" t="s">
        <v>97</v>
      </c>
      <c r="N42" s="2" t="s">
        <v>94</v>
      </c>
      <c r="O42" s="2" t="s">
        <v>100</v>
      </c>
      <c r="P42" s="2">
        <v>1</v>
      </c>
      <c r="Q42" s="2">
        <v>2030</v>
      </c>
      <c r="R42" s="2" t="s">
        <v>94</v>
      </c>
      <c r="S42" s="2" t="s">
        <v>94</v>
      </c>
      <c r="T42" s="2" t="s">
        <v>94</v>
      </c>
      <c r="U42" s="2">
        <v>20</v>
      </c>
      <c r="V42" s="2">
        <v>25</v>
      </c>
      <c r="W42" s="2">
        <v>30</v>
      </c>
      <c r="X42" s="2">
        <v>14000</v>
      </c>
      <c r="Y42" s="2">
        <v>30000</v>
      </c>
      <c r="Z42" s="2">
        <v>50000</v>
      </c>
      <c r="AA42" s="2" t="s">
        <v>94</v>
      </c>
      <c r="AB42" s="2" t="s">
        <v>94</v>
      </c>
      <c r="AC42" s="2" t="s">
        <v>94</v>
      </c>
      <c r="AD42" s="2" t="s">
        <v>94</v>
      </c>
      <c r="AH42" s="2" t="s">
        <v>94</v>
      </c>
      <c r="AI42" s="2" t="s">
        <v>94</v>
      </c>
      <c r="AJ42" s="2" t="s">
        <v>94</v>
      </c>
      <c r="AK42" s="2">
        <v>-0.36499999999999999</v>
      </c>
      <c r="AL42" s="2">
        <v>-0.36499999999999999</v>
      </c>
      <c r="AM42" s="2">
        <v>-0.36499999999999999</v>
      </c>
      <c r="AN42" s="2" t="s">
        <v>94</v>
      </c>
      <c r="AO42" s="2">
        <f>('180 Lithium Ion Battery'!E25+'180 Lithium Ion Battery'!E27)/0.0000036</f>
        <v>41945.222222222219</v>
      </c>
      <c r="AP42" s="2">
        <f>('180 Lithium Ion Battery'!F25+'180 Lithium Ion Battery'!F27)/0.0000036</f>
        <v>27766.555555555551</v>
      </c>
      <c r="AQ42" s="2">
        <f>('180 Lithium Ion Battery'!G25+'180 Lithium Ion Battery'!G27)/0.0000036</f>
        <v>22154.166666666664</v>
      </c>
      <c r="AU42" s="2">
        <f>'180 Lithium Ion Battery'!E29/(1000000*0.0000036)</f>
        <v>0.53169999999999995</v>
      </c>
      <c r="AV42" s="2">
        <f>'180 Lithium Ion Battery'!F29/(1000000*0.0000036)</f>
        <v>0.50216111111111106</v>
      </c>
      <c r="AW42" s="2">
        <f>'180 Lithium Ion Battery'!G29/(1000000*0.0000036)</f>
        <v>0.47262222222222222</v>
      </c>
      <c r="AX42" s="2">
        <v>0.2</v>
      </c>
      <c r="AY42" s="2">
        <v>0.2</v>
      </c>
      <c r="AZ42" s="2">
        <v>0.2</v>
      </c>
      <c r="BC42" s="2">
        <v>0</v>
      </c>
    </row>
    <row r="43" spans="2:56" x14ac:dyDescent="0.25">
      <c r="B43" s="2" t="s">
        <v>78</v>
      </c>
      <c r="C43" s="2" t="s">
        <v>101</v>
      </c>
      <c r="D43" s="2" t="s">
        <v>102</v>
      </c>
      <c r="E43" s="2" t="s">
        <v>104</v>
      </c>
      <c r="F43" s="2" t="s">
        <v>105</v>
      </c>
      <c r="G43" s="2" t="s">
        <v>80</v>
      </c>
      <c r="I43" s="2" t="s">
        <v>79</v>
      </c>
      <c r="K43" s="2" t="s">
        <v>101</v>
      </c>
      <c r="L43" s="2" t="s">
        <v>102</v>
      </c>
      <c r="M43" s="2" t="s">
        <v>100</v>
      </c>
      <c r="O43" s="2" t="s">
        <v>103</v>
      </c>
      <c r="P43" s="2">
        <v>31.536000000000001</v>
      </c>
      <c r="Q43" s="2">
        <v>2030</v>
      </c>
      <c r="R43" s="2" t="s">
        <v>94</v>
      </c>
      <c r="S43" s="2" t="s">
        <v>94</v>
      </c>
      <c r="T43" s="2" t="s">
        <v>94</v>
      </c>
      <c r="U43" s="2">
        <v>20</v>
      </c>
      <c r="V43" s="2">
        <v>25</v>
      </c>
      <c r="W43" s="2">
        <v>30</v>
      </c>
      <c r="X43" s="2" t="s">
        <v>94</v>
      </c>
      <c r="Y43" s="2" t="s">
        <v>94</v>
      </c>
      <c r="Z43" s="2" t="s">
        <v>94</v>
      </c>
      <c r="AA43" s="2" t="s">
        <v>94</v>
      </c>
      <c r="AB43" s="2">
        <v>0.97</v>
      </c>
      <c r="AC43" s="2">
        <v>0.97499999999999998</v>
      </c>
      <c r="AD43" s="2">
        <v>0.97499999999999998</v>
      </c>
      <c r="AE43" s="2" t="s">
        <v>94</v>
      </c>
      <c r="AF43" s="2" t="s">
        <v>94</v>
      </c>
      <c r="AG43" s="2" t="s">
        <v>94</v>
      </c>
      <c r="AH43" s="2" t="s">
        <v>94</v>
      </c>
      <c r="AI43" s="2" t="s">
        <v>94</v>
      </c>
      <c r="AJ43" s="2" t="s">
        <v>94</v>
      </c>
      <c r="AK43" s="2" t="s">
        <v>94</v>
      </c>
      <c r="AL43" s="2" t="s">
        <v>94</v>
      </c>
      <c r="AM43" s="2" t="s">
        <v>94</v>
      </c>
      <c r="AN43" s="2" t="s">
        <v>94</v>
      </c>
      <c r="AO43" s="2">
        <f>'180 Lithium Ion Battery'!E26*1000</f>
        <v>170.14399999999998</v>
      </c>
      <c r="AP43" s="2">
        <f>'180 Lithium Ion Battery'!F26*1000</f>
        <v>106.33999999999999</v>
      </c>
      <c r="AQ43" s="2">
        <f>'180 Lithium Ion Battery'!G26*1000</f>
        <v>63.803999999999988</v>
      </c>
      <c r="AR43" s="17">
        <f>'180 Lithium Ion Battery'!E28</f>
        <v>0.57423599999999997</v>
      </c>
      <c r="AS43" s="17">
        <f>'180 Lithium Ion Battery'!F28</f>
        <v>0.57423599999999997</v>
      </c>
      <c r="AT43" s="17">
        <f>'180 Lithium Ion Battery'!G28</f>
        <v>0.57423599999999997</v>
      </c>
      <c r="AU43" s="2" t="s">
        <v>94</v>
      </c>
      <c r="AV43" s="2" t="s">
        <v>94</v>
      </c>
      <c r="AW43" s="2" t="s">
        <v>94</v>
      </c>
      <c r="BC43" s="2">
        <v>1</v>
      </c>
      <c r="BD43" s="2">
        <v>1</v>
      </c>
    </row>
    <row r="45" spans="2:56" x14ac:dyDescent="0.25">
      <c r="N45"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422</v>
      </c>
      <c r="I3">
        <v>12.7</v>
      </c>
      <c r="J3" t="s">
        <v>430</v>
      </c>
      <c r="N3" s="119" t="s">
        <v>432</v>
      </c>
      <c r="R3">
        <v>250000</v>
      </c>
      <c r="S3" s="119" t="s">
        <v>424</v>
      </c>
    </row>
    <row r="4" spans="4:22" x14ac:dyDescent="0.25">
      <c r="M4" s="117">
        <v>9.9999999999999995E-7</v>
      </c>
      <c r="N4" t="s">
        <v>104</v>
      </c>
      <c r="R4">
        <v>100</v>
      </c>
      <c r="S4" s="119" t="s">
        <v>422</v>
      </c>
    </row>
    <row r="5" spans="4:22" x14ac:dyDescent="0.25">
      <c r="D5">
        <v>1000</v>
      </c>
      <c r="E5" t="s">
        <v>423</v>
      </c>
    </row>
    <row r="6" spans="4:22" x14ac:dyDescent="0.25">
      <c r="R6">
        <f>R4*I3</f>
        <v>1270</v>
      </c>
      <c r="S6" s="119" t="s">
        <v>431</v>
      </c>
    </row>
    <row r="7" spans="4:22" x14ac:dyDescent="0.25">
      <c r="D7">
        <f>D3*D5</f>
        <v>30000</v>
      </c>
      <c r="E7" t="s">
        <v>424</v>
      </c>
    </row>
    <row r="8" spans="4:22" x14ac:dyDescent="0.25">
      <c r="U8" s="119" t="s">
        <v>434</v>
      </c>
      <c r="V8">
        <v>0.5</v>
      </c>
    </row>
    <row r="9" spans="4:22" x14ac:dyDescent="0.25">
      <c r="H9" s="118">
        <f>D5/(1000*11.5*M4*1000000)</f>
        <v>8.6956521739130432E-2</v>
      </c>
      <c r="I9" t="s">
        <v>108</v>
      </c>
      <c r="R9" s="117">
        <f>R6*M4</f>
        <v>1.2699999999999999E-3</v>
      </c>
      <c r="S9" s="119" t="s">
        <v>433</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430</v>
      </c>
      <c r="P3" s="119" t="s">
        <v>432</v>
      </c>
      <c r="T3">
        <v>200000</v>
      </c>
      <c r="U3" s="119" t="s">
        <v>424</v>
      </c>
    </row>
    <row r="4" spans="9:21" x14ac:dyDescent="0.25">
      <c r="O4" s="117">
        <v>9.9999999999999995E-7</v>
      </c>
      <c r="P4" t="s">
        <v>104</v>
      </c>
      <c r="T4">
        <v>100</v>
      </c>
      <c r="U4" s="119" t="s">
        <v>422</v>
      </c>
    </row>
    <row r="7" spans="9:21" x14ac:dyDescent="0.25">
      <c r="T7">
        <f>T4*I3</f>
        <v>1580</v>
      </c>
      <c r="U7" s="119" t="s">
        <v>431</v>
      </c>
    </row>
    <row r="8" spans="9:21" x14ac:dyDescent="0.25">
      <c r="T8" s="119"/>
    </row>
    <row r="10" spans="9:21" x14ac:dyDescent="0.25">
      <c r="T10" s="117">
        <f>T7*O4</f>
        <v>1.58E-3</v>
      </c>
      <c r="U10" s="119" t="s">
        <v>433</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436</v>
      </c>
      <c r="I3" s="120">
        <v>4.3019999999999998E-5</v>
      </c>
      <c r="J3" t="s">
        <v>435</v>
      </c>
      <c r="Q3">
        <v>200000</v>
      </c>
      <c r="R3" s="119" t="s">
        <v>424</v>
      </c>
    </row>
    <row r="4" spans="5:18" x14ac:dyDescent="0.25">
      <c r="E4">
        <v>0.8</v>
      </c>
      <c r="F4" s="119" t="s">
        <v>437</v>
      </c>
      <c r="Q4">
        <v>100</v>
      </c>
      <c r="R4" s="119" t="s">
        <v>422</v>
      </c>
    </row>
    <row r="7" spans="5:18" x14ac:dyDescent="0.25">
      <c r="I7">
        <f>E4*I3</f>
        <v>3.4415999999999997E-5</v>
      </c>
      <c r="J7" s="119" t="s">
        <v>438</v>
      </c>
      <c r="Q7">
        <f>Q3/Q4</f>
        <v>2000</v>
      </c>
      <c r="R7" s="119" t="s">
        <v>423</v>
      </c>
    </row>
    <row r="11" spans="5:18" x14ac:dyDescent="0.25">
      <c r="Q11">
        <f>Q7/I7/1000000/0.3</f>
        <v>193.70835270416862</v>
      </c>
      <c r="R11" s="119"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442</v>
      </c>
    </row>
    <row r="2" spans="3:11" x14ac:dyDescent="0.25">
      <c r="F2">
        <v>150000</v>
      </c>
      <c r="G2" s="119" t="s">
        <v>424</v>
      </c>
    </row>
    <row r="3" spans="3:11" x14ac:dyDescent="0.25">
      <c r="C3" s="119" t="s">
        <v>440</v>
      </c>
    </row>
    <row r="4" spans="3:11" x14ac:dyDescent="0.25">
      <c r="C4">
        <v>-15</v>
      </c>
      <c r="D4" s="119" t="s">
        <v>441</v>
      </c>
      <c r="F4" s="119">
        <v>100</v>
      </c>
      <c r="G4" s="119" t="s">
        <v>422</v>
      </c>
      <c r="I4">
        <f>F2/F4</f>
        <v>1500</v>
      </c>
      <c r="J4" s="119" t="s">
        <v>423</v>
      </c>
    </row>
    <row r="5" spans="3:11" x14ac:dyDescent="0.25">
      <c r="C5" s="119">
        <v>28</v>
      </c>
      <c r="D5" s="119" t="s">
        <v>443</v>
      </c>
    </row>
    <row r="6" spans="3:11" x14ac:dyDescent="0.25">
      <c r="I6">
        <f>I4/28</f>
        <v>53.571428571428569</v>
      </c>
      <c r="J6" s="119" t="s">
        <v>444</v>
      </c>
      <c r="K6" s="119" t="s">
        <v>445</v>
      </c>
    </row>
    <row r="8" spans="3:11" x14ac:dyDescent="0.25">
      <c r="I8">
        <f>I6/0.5</f>
        <v>107.14285714285714</v>
      </c>
      <c r="K8" s="119" t="s">
        <v>446</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2024-02-23T14:01:11Z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