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A6712408-D073-4F6B-AB87-5B3788BF5FA4}" xr6:coauthVersionLast="47" xr6:coauthVersionMax="47" xr10:uidLastSave="{00000000-0000-0000-0000-000000000000}"/>
  <bookViews>
    <workbookView xWindow="-108" yWindow="-108" windowWidth="23256" windowHeight="12456" tabRatio="770" activeTab="2"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 i="24" l="1"/>
  <c r="AQ28" i="24"/>
  <c r="AW28" i="24" s="1"/>
  <c r="AP28" i="24"/>
  <c r="AV28" i="24" s="1"/>
  <c r="AO28" i="24"/>
  <c r="AU28"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32" i="24" l="1"/>
  <c r="AW32" i="24"/>
  <c r="AU32" i="24"/>
  <c r="AS33" i="24"/>
  <c r="AT33" i="24"/>
  <c r="AR33" i="24"/>
  <c r="AQ32" i="24"/>
  <c r="AP32" i="24"/>
  <c r="AQ33" i="24"/>
  <c r="AP33" i="24"/>
  <c r="AO33" i="24"/>
  <c r="AO32" i="24"/>
  <c r="AT9" i="24"/>
  <c r="AS9" i="24"/>
  <c r="AR9"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<sst xmlns="http://schemas.openxmlformats.org/spreadsheetml/2006/main" count="1017" uniqueCount="455">
  <si>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</si>
  <si>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</si>
  <si>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</si>
  <si>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</si>
  <si>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</si>
  <si>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</si>
  <si>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</si>
  <si>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</si>
  <si>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</si>
  <si>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</si>
  <si>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</si>
  <si>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</si>
  <si>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</si>
  <si>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</si>
  <si>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</si>
  <si>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</si>
  <si>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</si>
  <si>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</si>
  <si>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</si>
  <si>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</si>
  <si>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</si>
  <si>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</si>
  <si>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</si>
  <si>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</si>
  <si>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</si>
  <si>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</si>
  <si>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</si>
  <si>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</si>
  <si>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</si>
  <si>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</si>
  <si>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</si>
  <si>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</si>
  <si>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</si>
  <si>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</si>
  <si>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</si>
  <si>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</si>
  <si>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</si>
  <si>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</si>
  <si>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</si>
  <si>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</si>
  <si>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</si>
  <si>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</si>
  <si>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</si>
  <si>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</si>
  <si>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</si>
  <si>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</si>
  <si>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</si>
  <si>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</si>
  <si>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</si>
  <si>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</si>
  <si>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</si>
  <si>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</si>
  <si>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</si>
  <si>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</si>
  <si>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</si>
  <si>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</si>
  <si>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</si>
  <si>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</si>
  <si>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</si>
  <si>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</si>
  <si>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</si>
  <si>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</si>
  <si>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</si>
  <si>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</si>
  <si>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</si>
  <si>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</si>
  <si>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</si>
  <si>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</si>
  <si>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</si>
  <si>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</si>
  <si>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</si>
  <si>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</si>
  <si>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</si>
  <si>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</si>
  <si>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</si>
  <si>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</si>
  <si>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</si>
  <si>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</si>
  <si>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</si>
  <si>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</si>
  <si>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</si>
  <si>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</si>
  <si>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</si>
  <si>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</si>
  <si>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</si>
  <si>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</si>
  <si>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</si>
  <si>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</si>
  <si>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</si>
  <si>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</si>
  <si>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</si>
  <si>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</si>
  <si>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</si>
  <si>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</si>
  <si>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</si>
  <si>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</si>
  <si>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</si>
  <si>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</si>
  <si>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</si>
  <si>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</si>
  <si>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</si>
  <si>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</si>
  <si>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</si>
  <si>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</si>
  <si>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</si>
  <si>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</si>
  <si>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</si>
  <si>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</si>
  <si>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</si>
  <si>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</si>
  <si>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</si>
  <si>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</si>
  <si>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</si>
  <si>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</si>
  <si>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</si>
  <si>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</si>
  <si>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</si>
  <si>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</si>
  <si>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</si>
  <si>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</si>
  <si>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</si>
  <si>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</si>
  <si>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</si>
  <si>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</si>
  <si>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</si>
  <si>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</si>
  <si>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</si>
  <si>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</si>
  <si>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</si>
  <si>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</si>
  <si>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</si>
  <si>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</si>
  <si>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</si>
  <si>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</si>
  <si>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</si>
  <si>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</si>
  <si>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</si>
  <si>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</si>
  <si>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</si>
  <si>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</si>
  <si>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</si>
  <si>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</si>
  <si>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</si>
  <si>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</si>
  <si>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</si>
  <si>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</si>
  <si>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</si>
  <si>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</si>
  <si>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</si>
  <si>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</si>
  <si>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</si>
  <si>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</si>
  <si>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</si>
  <si>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</si>
  <si>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</si>
  <si>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</si>
  <si>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</si>
  <si>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</si>
  <si>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</si>
  <si>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</si>
  <si>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</si>
  <si>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</si>
  <si>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</si>
  <si>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</si>
  <si>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</si>
  <si>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</si>
  <si>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</si>
  <si>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</si>
  <si>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</si>
  <si>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</si>
  <si>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</si>
  <si>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</si>
  <si>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</si>
  <si>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</si>
  <si>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</si>
  <si>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</si>
  <si>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</si>
  <si>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</si>
  <si>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</si>
  <si>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</si>
  <si>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</si>
  <si>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</si>
  <si>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</si>
  <si>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</si>
  <si>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</si>
  <si>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</si>
  <si>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</si>
  <si>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</si>
  <si>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</si>
  <si>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</si>
  <si>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</si>
  <si>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</si>
  <si>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</si>
  <si>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</si>
  <si>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</si>
  <si>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</si>
  <si>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</si>
  <si>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</si>
  <si>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</si>
  <si>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</si>
  <si>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</si>
  <si>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</si>
  <si>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</si>
  <si>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</si>
  <si>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</si>
  <si>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</si>
  <si>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</si>
  <si>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</si>
  <si>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</si>
  <si>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</si>
  <si>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</si>
  <si>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</si>
  <si>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</si>
  <si>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</si>
  <si>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</si>
  <si>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</si>
  <si>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</si>
  <si>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</si>
  <si>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</si>
  <si>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</si>
  <si>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</si>
  <si>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</si>
  <si>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</si>
  <si>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</si>
  <si>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</si>
  <si>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</si>
  <si>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</si>
  <si>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</si>
  <si>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</si>
  <si>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</si>
  <si>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</si>
  <si>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</si>
  <si>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</si>
  <si>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</si>
  <si>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</si>
  <si>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</si>
  <si>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</si>
  <si>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</si>
  <si>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</si>
  <si>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</si>
  <si>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</si>
  <si>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</si>
  <si>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</si>
  <si>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</si>
  <si>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</si>
  <si>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</si>
  <si>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</si>
  <si>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</si>
  <si>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</si>
  <si>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</si>
  <si>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</si>
  <si>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</si>
  <si>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</si>
  <si>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</si>
  <si>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</si>
  <si>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</si>
  <si>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</si>
  <si>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</si>
  <si>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</si>
  <si>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</si>
  <si>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</si>
  <si>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</si>
  <si>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</si>
  <si>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</si>
  <si>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</si>
  <si>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</si>
  <si>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</si>
  <si>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</si>
  <si>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</si>
  <si>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</si>
  <si>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</si>
  <si>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</si>
  <si>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</si>
  <si>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</si>
  <si>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</si>
  <si>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</si>
  <si>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</si>
  <si>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</si>
  <si>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</si>
  <si>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</si>
  <si>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</si>
  <si>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</si>
  <si>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</si>
  <si>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</si>
  <si>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</si>
  <si>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</si>
  <si>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</si>
  <si>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</si>
  <si>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</si>
  <si>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</si>
  <si>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</si>
  <si>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</si>
  <si>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</si>
  <si>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</si>
  <si>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</si>
  <si>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</si>
  <si>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</si>
  <si>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</si>
  <si>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</si>
  <si>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</si>
  <si>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</si>
  <si>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</si>
  <si>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</si>
  <si>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</si>
  <si>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</si>
  <si>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</si>
  <si>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</si>
  <si>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</si>
  <si>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</si>
  <si>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</si>
  <si>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</si>
  <si>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</si>
  <si>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</si>
  <si>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</si>
  <si>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</si>
  <si>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</si>
  <si>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</si>
  <si>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</si>
  <si>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</si>
  <si>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</si>
  <si>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</si>
  <si>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</si>
  <si>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</si>
  <si>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</si>
  <si>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</si>
  <si>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</si>
  <si>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</si>
  <si>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</si>
  <si>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</si>
  <si>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</si>
  <si>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</si>
  <si>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</si>
  <si>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</si>
  <si>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</si>
  <si>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</si>
  <si>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</si>
  <si>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</si>
  <si>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</si>
  <si>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</si>
  <si>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</si>
  <si>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</si>
  <si>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</si>
  <si>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</si>
  <si>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</si>
  <si>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</si>
  <si>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</si>
  <si>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</si>
  <si>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</si>
  <si>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</si>
  <si>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</si>
  <si>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</si>
  <si>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</si>
  <si>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</si>
  <si>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</si>
  <si>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</si>
  <si>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</si>
  <si>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</si>
  <si>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</si>
  <si>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</si>
  <si>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</si>
  <si>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</si>
  <si>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</si>
  <si>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</si>
  <si>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</si>
  <si>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</si>
  <si>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</si>
  <si>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</si>
  <si>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</si>
  <si>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</si>
  <si>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</si>
  <si>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</si>
  <si>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</si>
  <si>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</si>
  <si>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</si>
  <si>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</si>
  <si>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</si>
  <si>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</si>
  <si>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</si>
  <si>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</si>
  <si>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</si>
  <si>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</si>
  <si>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</si>
  <si>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</si>
  <si>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</si>
  <si>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</si>
  <si>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</si>
  <si>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</si>
  <si>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</si>
  <si>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</si>
  <si>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</si>
  <si>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</si>
  <si>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</si>
  <si>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</si>
  <si>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</si>
  <si>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</si>
  <si>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</si>
  <si>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</si>
  <si>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</si>
  <si>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</si>
  <si>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</si>
  <si>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</si>
  <si>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</si>
  <si>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</si>
  <si>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</si>
  <si>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</si>
  <si>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</si>
  <si>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</si>
  <si>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</si>
  <si>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</si>
  <si>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</si>
  <si>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</si>
  <si>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</si>
  <si>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</si>
  <si>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</si>
  <si>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</si>
  <si>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</si>
  <si>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</si>
  <si>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</si>
  <si>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</si>
  <si>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</si>
  <si>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</si>
  <si>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</si>
  <si>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</si>
  <si>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</si>
  <si>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</si>
  <si>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</si>
  <si>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</si>
  <si>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</si>
  <si>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</si>
  <si>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</si>
  <si>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</si>
  <si>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</si>
  <si>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</si>
  <si>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</si>
  <si>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</si>
  <si>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</si>
  <si>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</si>
  <si>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</si>
  <si>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</si>
  <si>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</si>
  <si>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</si>
  <si>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</si>
  <si>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</si>
  <si>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</si>
  <si>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</si>
  <si>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</si>
  <si>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</si>
  <si>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</si>
  <si>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</si>
  <si>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</si>
  <si>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</si>
  <si>
    <t>PRC_ACTFLO~2030</t>
  </si>
  <si>
    <t>PRC_ACTFLO~2040</t>
  </si>
  <si>
    <t>PRC_ACTFLO~2050</t>
  </si>
  <si>
    <t>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</si>
</sst>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B18" sqref="B18"/>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388</v>
      </c>
      <c r="D10" s="1" t="s">
        <v>120</v>
      </c>
      <c r="E10" s="1" t="s">
        <v>104</v>
      </c>
      <c r="F10" s="1" t="s">
        <v>121</v>
      </c>
      <c r="G10" s="1" t="s">
        <v>80</v>
      </c>
      <c r="H10" s="1"/>
      <c r="I10" s="1"/>
    </row>
    <row r="11" spans="2:9" x14ac:dyDescent="0.25">
      <c r="B11" s="1" t="s">
        <v>119</v>
      </c>
      <c r="C11" s="1" t="s">
        <v>389</v>
      </c>
      <c r="D11" s="1" t="s">
        <v>122</v>
      </c>
      <c r="E11" s="1" t="s">
        <v>104</v>
      </c>
      <c r="F11" s="1" t="s">
        <v>121</v>
      </c>
      <c r="G11" s="1" t="s">
        <v>80</v>
      </c>
      <c r="H11" s="1"/>
      <c r="I11" s="1"/>
    </row>
    <row r="12" spans="2:9" x14ac:dyDescent="0.25">
      <c r="B12" s="1" t="s">
        <v>119</v>
      </c>
      <c r="C12" s="1" t="s">
        <v>396</v>
      </c>
      <c r="D12" s="1" t="s">
        <v>120</v>
      </c>
      <c r="E12" s="1" t="s">
        <v>104</v>
      </c>
      <c r="F12" s="1" t="s">
        <v>121</v>
      </c>
      <c r="G12" s="1" t="s">
        <v>80</v>
      </c>
      <c r="H12" s="1"/>
      <c r="I12" s="1"/>
    </row>
    <row r="13" spans="2:9" x14ac:dyDescent="0.25">
      <c r="B13" s="1" t="s">
        <v>119</v>
      </c>
      <c r="C13" s="1" t="s">
        <v>397</v>
      </c>
      <c r="D13" s="1" t="s">
        <v>122</v>
      </c>
      <c r="E13" s="1" t="s">
        <v>104</v>
      </c>
      <c r="F13" s="1" t="s">
        <v>121</v>
      </c>
      <c r="G13" s="1" t="s">
        <v>80</v>
      </c>
      <c r="H13" s="1"/>
      <c r="I13" s="1"/>
    </row>
    <row r="14" spans="2:9" x14ac:dyDescent="0.25">
      <c r="B14" s="1" t="s">
        <v>119</v>
      </c>
      <c r="C14" s="1" t="s">
        <v>404</v>
      </c>
      <c r="D14" s="1" t="s">
        <v>120</v>
      </c>
      <c r="E14" s="1" t="s">
        <v>104</v>
      </c>
      <c r="F14" s="1" t="s">
        <v>121</v>
      </c>
      <c r="G14" s="1" t="s">
        <v>80</v>
      </c>
      <c r="H14" s="1"/>
      <c r="I14" s="1"/>
    </row>
    <row r="15" spans="2:9" x14ac:dyDescent="0.25">
      <c r="B15" s="1" t="s">
        <v>119</v>
      </c>
      <c r="C15" s="1" t="s">
        <v>405</v>
      </c>
      <c r="D15" s="1" t="s">
        <v>122</v>
      </c>
      <c r="E15" s="1" t="s">
        <v>104</v>
      </c>
      <c r="F15" s="1" t="s">
        <v>121</v>
      </c>
      <c r="G15" s="1" t="s">
        <v>80</v>
      </c>
      <c r="H15" s="1"/>
      <c r="I15" s="1"/>
    </row>
    <row r="16" spans="2:9" x14ac:dyDescent="0.25">
      <c r="B16" s="1" t="s">
        <v>454</v>
      </c>
      <c r="C16" s="1" t="s">
        <v>412</v>
      </c>
      <c r="D16" s="1" t="s">
        <v>120</v>
      </c>
      <c r="E16" s="1" t="s">
        <v>414</v>
      </c>
      <c r="F16" s="1" t="s">
        <v>121</v>
      </c>
      <c r="G16" s="1" t="s">
        <v>80</v>
      </c>
      <c r="H16" s="1"/>
      <c r="I16" s="1"/>
    </row>
    <row r="17" spans="2:9" x14ac:dyDescent="0.25">
      <c r="B17" s="1" t="s">
        <v>454</v>
      </c>
      <c r="C17" s="1" t="s">
        <v>413</v>
      </c>
      <c r="D17" s="1" t="s">
        <v>122</v>
      </c>
      <c r="E17" s="1" t="s">
        <v>414</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topLeftCell="AC1" zoomScale="47" zoomScaleNormal="100" workbookViewId="0">
      <selection activeCell="AQ8" sqref="AQ8"/>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451</v>
      </c>
      <c r="S3" s="11" t="s">
        <v>452</v>
      </c>
      <c r="T3" s="11" t="s">
        <v>453</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391</v>
      </c>
      <c r="D10" s="2" t="s">
        <v>393</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392</v>
      </c>
      <c r="D11" s="2" t="s">
        <v>395</v>
      </c>
      <c r="E11" s="2" t="s">
        <v>104</v>
      </c>
      <c r="F11" s="2" t="s">
        <v>105</v>
      </c>
      <c r="G11" s="2" t="s">
        <v>80</v>
      </c>
      <c r="I11" s="2" t="s">
        <v>79</v>
      </c>
      <c r="K11" s="2" t="s">
        <v>390</v>
      </c>
      <c r="L11" s="2" t="s">
        <v>394</v>
      </c>
      <c r="M11" s="2" t="s">
        <v>447</v>
      </c>
      <c r="O11" s="1" t="s">
        <v>388</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398</v>
      </c>
      <c r="D12" s="2" t="s">
        <v>401</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400</v>
      </c>
      <c r="D14" s="2" t="s">
        <v>403</v>
      </c>
      <c r="E14" s="2" t="s">
        <v>104</v>
      </c>
      <c r="F14" s="2" t="s">
        <v>105</v>
      </c>
      <c r="G14" s="2" t="s">
        <v>80</v>
      </c>
      <c r="I14" s="2" t="s">
        <v>79</v>
      </c>
      <c r="K14" s="2" t="s">
        <v>392</v>
      </c>
      <c r="L14" s="2" t="s">
        <v>395</v>
      </c>
      <c r="M14" s="1" t="s">
        <v>389</v>
      </c>
      <c r="O14" s="2" t="s">
        <v>447</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406</v>
      </c>
      <c r="D15" s="2" t="s">
        <v>411</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407</v>
      </c>
      <c r="D16" s="2" t="s">
        <v>409</v>
      </c>
      <c r="E16" s="2" t="s">
        <v>104</v>
      </c>
      <c r="F16" s="2" t="s">
        <v>118</v>
      </c>
      <c r="G16" s="2" t="s">
        <v>80</v>
      </c>
      <c r="I16" s="2" t="s">
        <v>79</v>
      </c>
      <c r="K16" s="2" t="s">
        <v>398</v>
      </c>
      <c r="L16" s="2" t="s">
        <v>401</v>
      </c>
      <c r="M16" s="2" t="s">
        <v>449</v>
      </c>
      <c r="O16" s="1" t="s">
        <v>396</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408</v>
      </c>
      <c r="D17" s="2" t="s">
        <v>410</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416</v>
      </c>
      <c r="D19" s="2" t="s">
        <v>419</v>
      </c>
      <c r="E19" s="2" t="s">
        <v>414</v>
      </c>
      <c r="F19" s="2" t="s">
        <v>421</v>
      </c>
      <c r="G19" s="2" t="s">
        <v>80</v>
      </c>
      <c r="I19" s="2" t="s">
        <v>79</v>
      </c>
      <c r="K19" s="2" t="s">
        <v>400</v>
      </c>
      <c r="L19" s="2" t="s">
        <v>403</v>
      </c>
      <c r="M19" s="1" t="s">
        <v>397</v>
      </c>
      <c r="O19" s="2" t="s">
        <v>449</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417</v>
      </c>
      <c r="D20" s="2" t="s">
        <v>420</v>
      </c>
      <c r="E20" s="2" t="s">
        <v>414</v>
      </c>
      <c r="F20" s="2" t="s">
        <v>421</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B21" s="2" t="s">
        <v>78</v>
      </c>
      <c r="C21" s="2" t="s">
        <v>95</v>
      </c>
      <c r="D21" s="2" t="s">
        <v>96</v>
      </c>
      <c r="E21" s="2" t="s">
        <v>104</v>
      </c>
      <c r="F21" s="2" t="s">
        <v>105</v>
      </c>
      <c r="G21" s="2" t="s">
        <v>80</v>
      </c>
      <c r="I21" s="2" t="s">
        <v>79</v>
      </c>
      <c r="K21" s="2" t="s">
        <v>406</v>
      </c>
      <c r="L21" s="2" t="s">
        <v>411</v>
      </c>
      <c r="M21" s="2" t="s">
        <v>450</v>
      </c>
      <c r="O21" s="1" t="s">
        <v>404</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B22" s="2" t="s">
        <v>77</v>
      </c>
      <c r="C22" s="2" t="s">
        <v>98</v>
      </c>
      <c r="D22" s="2" t="s">
        <v>99</v>
      </c>
      <c r="E22" s="2" t="s">
        <v>104</v>
      </c>
      <c r="F22" s="2" t="s">
        <v>106</v>
      </c>
      <c r="G22" s="2" t="s">
        <v>80</v>
      </c>
      <c r="I22" s="2" t="s">
        <v>79</v>
      </c>
      <c r="N22" s="2" t="s">
        <v>103</v>
      </c>
      <c r="O22" s="1"/>
      <c r="Q22" s="2">
        <v>2030</v>
      </c>
      <c r="R22" s="2">
        <v>0.01</v>
      </c>
      <c r="S22" s="2">
        <v>0.01</v>
      </c>
      <c r="T22" s="2">
        <v>0.01</v>
      </c>
      <c r="AB22" s="18"/>
      <c r="AC22" s="18"/>
      <c r="AD22" s="18"/>
      <c r="AK22" s="19"/>
      <c r="AL22" s="19"/>
      <c r="AM22" s="19"/>
      <c r="AO22" s="19"/>
      <c r="AP22" s="19"/>
      <c r="AQ22" s="19"/>
    </row>
    <row r="23" spans="2:56" x14ac:dyDescent="0.25">
      <c r="B23" s="2" t="s">
        <v>78</v>
      </c>
      <c r="C23" s="2" t="s">
        <v>101</v>
      </c>
      <c r="D23" s="2" t="s">
        <v>102</v>
      </c>
      <c r="E23" s="2" t="s">
        <v>104</v>
      </c>
      <c r="F23" s="2" t="s">
        <v>105</v>
      </c>
      <c r="G23" s="2" t="s">
        <v>80</v>
      </c>
      <c r="I23" s="2" t="s">
        <v>79</v>
      </c>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408</v>
      </c>
      <c r="L24" s="2" t="s">
        <v>410</v>
      </c>
      <c r="M24" s="1" t="s">
        <v>405</v>
      </c>
      <c r="O24" s="2" t="s">
        <v>450</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M25" s="1"/>
      <c r="N25" s="2" t="s">
        <v>103</v>
      </c>
      <c r="Q25" s="2">
        <v>2030</v>
      </c>
      <c r="R25" s="2">
        <v>0.01</v>
      </c>
      <c r="S25" s="2">
        <v>0.01</v>
      </c>
      <c r="T25" s="2">
        <v>0.01</v>
      </c>
      <c r="AB25" s="18"/>
      <c r="AC25" s="18"/>
      <c r="AD25" s="18"/>
      <c r="AK25" s="19"/>
      <c r="AL25" s="19"/>
      <c r="AM25" s="19"/>
      <c r="AO25" s="19"/>
      <c r="AP25" s="19"/>
      <c r="AQ25" s="19"/>
    </row>
    <row r="26" spans="2:56" x14ac:dyDescent="0.25">
      <c r="K26" s="2" t="s">
        <v>415</v>
      </c>
      <c r="L26" s="2" t="s">
        <v>418</v>
      </c>
      <c r="M26" s="2" t="s">
        <v>448</v>
      </c>
      <c r="O26" s="1" t="s">
        <v>412</v>
      </c>
      <c r="P26" s="2">
        <v>1</v>
      </c>
      <c r="Q26" s="2">
        <v>2030</v>
      </c>
      <c r="U26" s="2">
        <v>20</v>
      </c>
      <c r="V26" s="2">
        <v>20</v>
      </c>
      <c r="W26" s="2">
        <v>25</v>
      </c>
      <c r="AB26" s="18">
        <v>0.95</v>
      </c>
      <c r="AC26" s="18">
        <v>0.95</v>
      </c>
      <c r="AD26" s="18">
        <v>0.95</v>
      </c>
      <c r="AK26" s="19" t="s">
        <v>94</v>
      </c>
      <c r="AL26" s="19" t="s">
        <v>94</v>
      </c>
      <c r="AM26" s="19" t="s">
        <v>94</v>
      </c>
      <c r="AO26" s="19">
        <v>1E-4</v>
      </c>
      <c r="AP26" s="19">
        <v>1E-4</v>
      </c>
      <c r="AQ26" s="19">
        <v>1E-4</v>
      </c>
      <c r="AR26" s="19"/>
      <c r="AS26" s="19"/>
      <c r="AT26" s="19"/>
      <c r="BC26" s="16">
        <v>0</v>
      </c>
      <c r="BD26" s="16"/>
    </row>
    <row r="27" spans="2:56" x14ac:dyDescent="0.25">
      <c r="N27" s="2" t="s">
        <v>103</v>
      </c>
      <c r="O27" s="1"/>
      <c r="Q27" s="2">
        <v>2030</v>
      </c>
      <c r="R27" s="2">
        <v>0.01</v>
      </c>
      <c r="S27" s="2">
        <v>0.01</v>
      </c>
      <c r="T27" s="2">
        <v>0.01</v>
      </c>
      <c r="AB27" s="18"/>
      <c r="AC27" s="18"/>
      <c r="AD27" s="18"/>
      <c r="AK27" s="19"/>
      <c r="AL27" s="19"/>
      <c r="AM27" s="19"/>
      <c r="AO27" s="19"/>
      <c r="AP27" s="19"/>
      <c r="AQ27" s="19"/>
      <c r="AR27" s="19"/>
      <c r="AS27" s="19"/>
      <c r="AT27" s="19"/>
      <c r="BC27" s="16"/>
      <c r="BD27" s="16"/>
    </row>
    <row r="28" spans="2:56" x14ac:dyDescent="0.25">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storage'!$I$8</f>
        <v>107.14285714285714</v>
      </c>
      <c r="AP28" s="19">
        <f>'co2 storage'!$I$8</f>
        <v>107.14285714285714</v>
      </c>
      <c r="AQ28" s="19">
        <f>'co2 storage'!$I$8</f>
        <v>107.14285714285714</v>
      </c>
      <c r="AR28" s="19"/>
      <c r="AS28" s="19"/>
      <c r="AT28" s="19"/>
      <c r="AU28" s="2">
        <f>0.05*AO28</f>
        <v>5.3571428571428577</v>
      </c>
      <c r="AV28" s="2">
        <f t="shared" ref="AV28" si="0">0.05*AP28</f>
        <v>5.3571428571428577</v>
      </c>
      <c r="AW28" s="2">
        <f t="shared" ref="AW28" si="1">0.05*AQ28</f>
        <v>5.3571428571428577</v>
      </c>
      <c r="AX28" s="2">
        <v>0.5</v>
      </c>
      <c r="AY28" s="2">
        <v>0.4</v>
      </c>
      <c r="AZ28" s="2">
        <v>0.4</v>
      </c>
      <c r="BC28" s="16">
        <v>0</v>
      </c>
      <c r="BD28" s="16"/>
    </row>
    <row r="29" spans="2:56" x14ac:dyDescent="0.25">
      <c r="K29" s="2" t="s">
        <v>417</v>
      </c>
      <c r="L29" s="2" t="s">
        <v>420</v>
      </c>
      <c r="M29" s="1" t="s">
        <v>413</v>
      </c>
      <c r="O29" s="2" t="s">
        <v>448</v>
      </c>
      <c r="P29" s="2">
        <v>1</v>
      </c>
      <c r="Q29" s="2">
        <v>2030</v>
      </c>
      <c r="U29" s="2">
        <v>20</v>
      </c>
      <c r="V29" s="2">
        <v>20</v>
      </c>
      <c r="W29" s="2">
        <v>25</v>
      </c>
      <c r="AB29" s="18">
        <v>0.95</v>
      </c>
      <c r="AC29" s="18">
        <v>0.95</v>
      </c>
      <c r="AD29" s="18">
        <v>0.95</v>
      </c>
      <c r="AK29" s="19" t="s">
        <v>94</v>
      </c>
      <c r="AL29" s="19" t="s">
        <v>94</v>
      </c>
      <c r="AM29" s="19" t="s">
        <v>94</v>
      </c>
      <c r="AO29" s="19">
        <v>1E-4</v>
      </c>
      <c r="AP29" s="19">
        <v>1E-4</v>
      </c>
      <c r="AQ29" s="19">
        <v>1E-4</v>
      </c>
      <c r="AR29" s="19"/>
      <c r="AS29" s="19"/>
      <c r="AT29" s="19"/>
      <c r="BC29" s="16">
        <v>1</v>
      </c>
      <c r="BD29" s="16">
        <v>1</v>
      </c>
    </row>
    <row r="30" spans="2:56" x14ac:dyDescent="0.25">
      <c r="N30" s="2" t="s">
        <v>103</v>
      </c>
      <c r="Q30" s="2">
        <v>2030</v>
      </c>
      <c r="R30" s="2">
        <v>0.01</v>
      </c>
      <c r="S30" s="2">
        <v>0.01</v>
      </c>
      <c r="T30" s="2">
        <v>0.01</v>
      </c>
    </row>
    <row r="31" spans="2:56" x14ac:dyDescent="0.25">
      <c r="K31" s="2" t="s">
        <v>95</v>
      </c>
      <c r="L31" s="2" t="s">
        <v>96</v>
      </c>
      <c r="M31" s="2" t="s">
        <v>103</v>
      </c>
      <c r="O31" s="2" t="s">
        <v>97</v>
      </c>
      <c r="P31" s="2">
        <v>31.536000000000001</v>
      </c>
      <c r="Q31" s="2">
        <v>2030</v>
      </c>
      <c r="R31" s="2" t="s">
        <v>94</v>
      </c>
      <c r="S31" s="2" t="s">
        <v>94</v>
      </c>
      <c r="T31" s="2" t="s">
        <v>94</v>
      </c>
      <c r="U31" s="2">
        <v>20</v>
      </c>
      <c r="V31" s="2">
        <v>25</v>
      </c>
      <c r="W31" s="2">
        <v>30</v>
      </c>
      <c r="X31" s="2" t="s">
        <v>94</v>
      </c>
      <c r="Y31" s="2" t="s">
        <v>94</v>
      </c>
      <c r="Z31" s="2" t="s">
        <v>94</v>
      </c>
      <c r="AA31" s="2" t="s">
        <v>94</v>
      </c>
      <c r="AB31" s="2">
        <v>0.98</v>
      </c>
      <c r="AC31" s="2">
        <v>0.98499999999999999</v>
      </c>
      <c r="AD31" s="2">
        <v>0.98499999999999999</v>
      </c>
      <c r="AE31" s="2" t="s">
        <v>94</v>
      </c>
      <c r="AF31" s="2" t="s">
        <v>94</v>
      </c>
      <c r="AG31" s="2" t="s">
        <v>94</v>
      </c>
      <c r="AH31" s="2" t="s">
        <v>94</v>
      </c>
      <c r="AI31" s="2" t="s">
        <v>94</v>
      </c>
      <c r="AJ31" s="2" t="s">
        <v>94</v>
      </c>
      <c r="AK31" s="2" t="s">
        <v>94</v>
      </c>
      <c r="AL31" s="2" t="s">
        <v>94</v>
      </c>
      <c r="AM31" s="2" t="s">
        <v>94</v>
      </c>
      <c r="AN31" s="2" t="s">
        <v>94</v>
      </c>
      <c r="AO31" s="2">
        <v>1E-4</v>
      </c>
      <c r="AP31" s="2">
        <v>1E-4</v>
      </c>
      <c r="AQ31" s="2">
        <v>1E-4</v>
      </c>
      <c r="AR31" s="2" t="s">
        <v>94</v>
      </c>
      <c r="AS31" s="2" t="s">
        <v>94</v>
      </c>
      <c r="AT31" s="2" t="s">
        <v>94</v>
      </c>
      <c r="AU31" s="2" t="s">
        <v>94</v>
      </c>
      <c r="AV31" s="2" t="s">
        <v>94</v>
      </c>
      <c r="AW31" s="2" t="s">
        <v>94</v>
      </c>
      <c r="BC31" s="2">
        <v>0</v>
      </c>
    </row>
    <row r="32" spans="2:56" x14ac:dyDescent="0.25">
      <c r="K32" s="2" t="s">
        <v>98</v>
      </c>
      <c r="L32" s="2" t="s">
        <v>99</v>
      </c>
      <c r="M32" s="2" t="s">
        <v>97</v>
      </c>
      <c r="N32" s="2" t="s">
        <v>94</v>
      </c>
      <c r="O32" s="2" t="s">
        <v>100</v>
      </c>
      <c r="P32" s="2">
        <v>1</v>
      </c>
      <c r="Q32" s="2">
        <v>2030</v>
      </c>
      <c r="R32" s="2" t="s">
        <v>94</v>
      </c>
      <c r="S32" s="2" t="s">
        <v>94</v>
      </c>
      <c r="T32" s="2" t="s">
        <v>94</v>
      </c>
      <c r="U32" s="2">
        <v>20</v>
      </c>
      <c r="V32" s="2">
        <v>25</v>
      </c>
      <c r="W32" s="2">
        <v>30</v>
      </c>
      <c r="X32" s="2">
        <v>14000</v>
      </c>
      <c r="Y32" s="2">
        <v>30000</v>
      </c>
      <c r="Z32" s="2">
        <v>50000</v>
      </c>
      <c r="AA32" s="2" t="s">
        <v>94</v>
      </c>
      <c r="AB32" s="2" t="s">
        <v>94</v>
      </c>
      <c r="AC32" s="2" t="s">
        <v>94</v>
      </c>
      <c r="AD32" s="2" t="s">
        <v>94</v>
      </c>
      <c r="AH32" s="2" t="s">
        <v>94</v>
      </c>
      <c r="AI32" s="2" t="s">
        <v>94</v>
      </c>
      <c r="AJ32" s="2" t="s">
        <v>94</v>
      </c>
      <c r="AK32" s="2">
        <v>-0.36499999999999999</v>
      </c>
      <c r="AL32" s="2">
        <v>-0.36499999999999999</v>
      </c>
      <c r="AM32" s="2">
        <v>-0.36499999999999999</v>
      </c>
      <c r="AN32" s="2" t="s">
        <v>94</v>
      </c>
      <c r="AO32" s="2">
        <f>('180 Lithium Ion Battery'!E25+'180 Lithium Ion Battery'!E27)/0.0000036</f>
        <v>41945.222222222219</v>
      </c>
      <c r="AP32" s="2">
        <f>('180 Lithium Ion Battery'!F25+'180 Lithium Ion Battery'!F27)/0.0000036</f>
        <v>27766.555555555551</v>
      </c>
      <c r="AQ32" s="2">
        <f>('180 Lithium Ion Battery'!G25+'180 Lithium Ion Battery'!G27)/0.0000036</f>
        <v>22154.166666666664</v>
      </c>
      <c r="AU32" s="2">
        <f>'180 Lithium Ion Battery'!E29/(1000000*0.0000036)</f>
        <v>0.53169999999999995</v>
      </c>
      <c r="AV32" s="2">
        <f>'180 Lithium Ion Battery'!F29/(1000000*0.0000036)</f>
        <v>0.50216111111111106</v>
      </c>
      <c r="AW32" s="2">
        <f>'180 Lithium Ion Battery'!G29/(1000000*0.0000036)</f>
        <v>0.47262222222222222</v>
      </c>
      <c r="AX32" s="2">
        <v>0.2</v>
      </c>
      <c r="AY32" s="2">
        <v>0.2</v>
      </c>
      <c r="AZ32" s="2">
        <v>0.2</v>
      </c>
      <c r="BC32" s="2">
        <v>0</v>
      </c>
    </row>
    <row r="33" spans="11:56" x14ac:dyDescent="0.25">
      <c r="K33" s="2" t="s">
        <v>101</v>
      </c>
      <c r="L33" s="2" t="s">
        <v>102</v>
      </c>
      <c r="M33" s="2" t="s">
        <v>100</v>
      </c>
      <c r="O33" s="2" t="s">
        <v>103</v>
      </c>
      <c r="P33" s="2">
        <v>31.536000000000001</v>
      </c>
      <c r="Q33" s="2">
        <v>2030</v>
      </c>
      <c r="R33" s="2" t="s">
        <v>94</v>
      </c>
      <c r="S33" s="2" t="s">
        <v>94</v>
      </c>
      <c r="T33" s="2" t="s">
        <v>94</v>
      </c>
      <c r="U33" s="2">
        <v>20</v>
      </c>
      <c r="V33" s="2">
        <v>25</v>
      </c>
      <c r="W33" s="2">
        <v>30</v>
      </c>
      <c r="X33" s="2" t="s">
        <v>94</v>
      </c>
      <c r="Y33" s="2" t="s">
        <v>94</v>
      </c>
      <c r="Z33" s="2" t="s">
        <v>94</v>
      </c>
      <c r="AA33" s="2" t="s">
        <v>94</v>
      </c>
      <c r="AB33" s="2">
        <v>0.97</v>
      </c>
      <c r="AC33" s="2">
        <v>0.97499999999999998</v>
      </c>
      <c r="AD33" s="2">
        <v>0.97499999999999998</v>
      </c>
      <c r="AE33" s="2" t="s">
        <v>94</v>
      </c>
      <c r="AF33" s="2" t="s">
        <v>94</v>
      </c>
      <c r="AG33" s="2" t="s">
        <v>94</v>
      </c>
      <c r="AH33" s="2" t="s">
        <v>94</v>
      </c>
      <c r="AI33" s="2" t="s">
        <v>94</v>
      </c>
      <c r="AJ33" s="2" t="s">
        <v>94</v>
      </c>
      <c r="AK33" s="2" t="s">
        <v>94</v>
      </c>
      <c r="AL33" s="2" t="s">
        <v>94</v>
      </c>
      <c r="AM33" s="2" t="s">
        <v>94</v>
      </c>
      <c r="AN33" s="2" t="s">
        <v>94</v>
      </c>
      <c r="AO33" s="2">
        <f>'180 Lithium Ion Battery'!E26*1000</f>
        <v>170.14399999999998</v>
      </c>
      <c r="AP33" s="2">
        <f>'180 Lithium Ion Battery'!F26*1000</f>
        <v>106.33999999999999</v>
      </c>
      <c r="AQ33" s="2">
        <f>'180 Lithium Ion Battery'!G26*1000</f>
        <v>63.803999999999988</v>
      </c>
      <c r="AR33" s="17">
        <f>'180 Lithium Ion Battery'!E28</f>
        <v>0.57423599999999997</v>
      </c>
      <c r="AS33" s="17">
        <f>'180 Lithium Ion Battery'!F28</f>
        <v>0.57423599999999997</v>
      </c>
      <c r="AT33" s="17">
        <f>'180 Lithium Ion Battery'!G28</f>
        <v>0.57423599999999997</v>
      </c>
      <c r="AU33" s="2" t="s">
        <v>94</v>
      </c>
      <c r="AV33" s="2" t="s">
        <v>94</v>
      </c>
      <c r="AW33" s="2" t="s">
        <v>94</v>
      </c>
      <c r="BC33" s="2">
        <v>1</v>
      </c>
      <c r="BD33" s="2">
        <v>1</v>
      </c>
    </row>
    <row r="39" spans="11:56" x14ac:dyDescent="0.25">
      <c r="N39" s="2" t="s">
        <v>94</v>
      </c>
    </row>
    <row r="45" spans="11:56" x14ac:dyDescent="0.25">
      <c r="N45"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abSelected="1" topLeftCell="A6" workbookViewId="0">
      <selection activeCell="G1" sqref="G1:G1048576"/>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422</v>
      </c>
      <c r="I3">
        <v>12.7</v>
      </c>
      <c r="J3" t="s">
        <v>430</v>
      </c>
      <c r="N3" s="119" t="s">
        <v>432</v>
      </c>
      <c r="R3">
        <v>250000</v>
      </c>
      <c r="S3" s="119" t="s">
        <v>424</v>
      </c>
    </row>
    <row r="4" spans="4:22" x14ac:dyDescent="0.25">
      <c r="M4" s="117">
        <v>9.9999999999999995E-7</v>
      </c>
      <c r="N4" t="s">
        <v>104</v>
      </c>
      <c r="R4">
        <v>100</v>
      </c>
      <c r="S4" s="119" t="s">
        <v>422</v>
      </c>
    </row>
    <row r="5" spans="4:22" x14ac:dyDescent="0.25">
      <c r="D5">
        <v>1000</v>
      </c>
      <c r="E5" t="s">
        <v>423</v>
      </c>
    </row>
    <row r="6" spans="4:22" x14ac:dyDescent="0.25">
      <c r="R6">
        <f>R4*I3</f>
        <v>1270</v>
      </c>
      <c r="S6" s="119" t="s">
        <v>431</v>
      </c>
    </row>
    <row r="7" spans="4:22" x14ac:dyDescent="0.25">
      <c r="D7">
        <f>D3*D5</f>
        <v>30000</v>
      </c>
      <c r="E7" t="s">
        <v>424</v>
      </c>
    </row>
    <row r="8" spans="4:22" x14ac:dyDescent="0.25">
      <c r="U8" s="119" t="s">
        <v>434</v>
      </c>
      <c r="V8">
        <v>0.5</v>
      </c>
    </row>
    <row r="9" spans="4:22" x14ac:dyDescent="0.25">
      <c r="H9" s="118">
        <f>D5/(1000*11.5*M4*1000000)</f>
        <v>8.6956521739130432E-2</v>
      </c>
      <c r="I9" t="s">
        <v>108</v>
      </c>
      <c r="R9" s="117">
        <f>R6*M4</f>
        <v>1.2699999999999999E-3</v>
      </c>
      <c r="S9" s="119" t="s">
        <v>433</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430</v>
      </c>
      <c r="P3" s="119" t="s">
        <v>432</v>
      </c>
      <c r="T3">
        <v>200000</v>
      </c>
      <c r="U3" s="119" t="s">
        <v>424</v>
      </c>
    </row>
    <row r="4" spans="9:21" x14ac:dyDescent="0.25">
      <c r="O4" s="117">
        <v>9.9999999999999995E-7</v>
      </c>
      <c r="P4" t="s">
        <v>104</v>
      </c>
      <c r="T4">
        <v>100</v>
      </c>
      <c r="U4" s="119" t="s">
        <v>422</v>
      </c>
    </row>
    <row r="7" spans="9:21" x14ac:dyDescent="0.25">
      <c r="T7">
        <f>T4*I3</f>
        <v>1580</v>
      </c>
      <c r="U7" s="119" t="s">
        <v>431</v>
      </c>
    </row>
    <row r="8" spans="9:21" x14ac:dyDescent="0.25">
      <c r="T8" s="119"/>
    </row>
    <row r="10" spans="9:21" x14ac:dyDescent="0.25">
      <c r="T10" s="117">
        <f>T7*O4</f>
        <v>1.58E-3</v>
      </c>
      <c r="U10" s="119" t="s">
        <v>433</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436</v>
      </c>
      <c r="I3" s="120">
        <v>4.3019999999999998E-5</v>
      </c>
      <c r="J3" t="s">
        <v>435</v>
      </c>
      <c r="Q3">
        <v>200000</v>
      </c>
      <c r="R3" s="119" t="s">
        <v>424</v>
      </c>
    </row>
    <row r="4" spans="5:18" x14ac:dyDescent="0.25">
      <c r="E4">
        <v>0.8</v>
      </c>
      <c r="F4" s="119" t="s">
        <v>437</v>
      </c>
      <c r="Q4">
        <v>100</v>
      </c>
      <c r="R4" s="119" t="s">
        <v>422</v>
      </c>
    </row>
    <row r="7" spans="5:18" x14ac:dyDescent="0.25">
      <c r="I7">
        <f>E4*I3</f>
        <v>3.4415999999999997E-5</v>
      </c>
      <c r="J7" s="119" t="s">
        <v>438</v>
      </c>
      <c r="Q7">
        <f>Q3/Q4</f>
        <v>2000</v>
      </c>
      <c r="R7" s="119" t="s">
        <v>423</v>
      </c>
    </row>
    <row r="11" spans="5:18" x14ac:dyDescent="0.25">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442</v>
      </c>
    </row>
    <row r="2" spans="3:11" x14ac:dyDescent="0.25">
      <c r="F2">
        <v>150000</v>
      </c>
      <c r="G2" s="119" t="s">
        <v>424</v>
      </c>
    </row>
    <row r="3" spans="3:11" x14ac:dyDescent="0.25">
      <c r="C3" s="119" t="s">
        <v>440</v>
      </c>
    </row>
    <row r="4" spans="3:11" x14ac:dyDescent="0.25">
      <c r="C4">
        <v>-15</v>
      </c>
      <c r="D4" s="119" t="s">
        <v>441</v>
      </c>
      <c r="F4" s="119">
        <v>100</v>
      </c>
      <c r="G4" s="119" t="s">
        <v>422</v>
      </c>
      <c r="I4">
        <f>F2/F4</f>
        <v>1500</v>
      </c>
      <c r="J4" s="119" t="s">
        <v>423</v>
      </c>
    </row>
    <row r="5" spans="3:11" x14ac:dyDescent="0.25">
      <c r="C5" s="119">
        <v>28</v>
      </c>
      <c r="D5" s="119" t="s">
        <v>443</v>
      </c>
    </row>
    <row r="6" spans="3:11" x14ac:dyDescent="0.25">
      <c r="I6">
        <f>I4/28</f>
        <v>53.571428571428569</v>
      </c>
      <c r="J6" s="119" t="s">
        <v>444</v>
      </c>
      <c r="K6" s="119" t="s">
        <v>445</v>
      </c>
    </row>
    <row r="8" spans="3:11" x14ac:dyDescent="0.25">
      <c r="I8">
        <f>I6/0.5</f>
        <v>107.14285714285714</v>
      </c>
      <c r="K8" s="119" t="s">
        <v>446</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2024-03-04T18:39:03Z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