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A5E11234-BECE-4864-888A-BBAB90F5B5C3}" xr6:coauthVersionLast="47" xr6:coauthVersionMax="47" xr10:uidLastSave="{00000000-0000-0000-0000-000000000000}"/>
  <bookViews>
    <workbookView xWindow="-108" yWindow="-108" windowWidth="23256" windowHeight="12456"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J17" i="6"/>
  <c r="J11" i="5"/>
  <c r="I11" i="5"/>
  <c r="N6" i="3"/>
  <c r="M6" i="3"/>
  <c r="N14" i="2"/>
  <c r="R15" i="21" l="1"/>
  <c r="R13" i="21"/>
  <c r="R11" i="21"/>
  <c r="S13" i="21"/>
  <c r="S15" i="21" s="1"/>
  <c r="S11" i="21"/>
  <c r="S21" i="5"/>
  <c r="S23" i="5" s="1"/>
  <c r="R15" i="20"/>
  <c r="R13" i="20"/>
  <c r="R11" i="20"/>
  <c r="S13" i="20"/>
  <c r="S15" i="20" s="1"/>
  <c r="S11" i="20"/>
  <c r="W20" i="3"/>
  <c r="W22" i="3" s="1"/>
  <c r="R14" i="18"/>
  <c r="R16" i="18" s="1"/>
  <c r="R18" i="18" s="1"/>
  <c r="S14" i="18"/>
  <c r="S16" i="18" s="1"/>
  <c r="S18" i="18" s="1"/>
  <c r="U18" i="2"/>
  <c r="U20" i="2" s="1"/>
  <c r="L15" i="16" s="1"/>
  <c r="M14" i="2"/>
  <c r="R18" i="16"/>
  <c r="R16" i="16"/>
  <c r="R14" i="16"/>
  <c r="S18" i="16"/>
  <c r="S16" i="16"/>
  <c r="S14" i="16"/>
  <c r="L14" i="20" l="1"/>
  <c r="L16" i="20" s="1"/>
  <c r="L12" i="20"/>
  <c r="L19" i="18"/>
  <c r="L17" i="18"/>
  <c r="L15" i="18"/>
  <c r="L19" i="16"/>
  <c r="L17" i="16"/>
  <c r="R11" i="15" l="1"/>
  <c r="I18" i="5"/>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R13" i="16"/>
  <c r="R12" i="16"/>
  <c r="R11" i="16"/>
  <c r="Q12" i="16"/>
  <c r="Q13" i="16"/>
  <c r="Q11" i="16"/>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2" i="21" l="1"/>
  <c r="L14" i="21"/>
  <c r="L16"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59" i="5" l="1"/>
  <c r="K75"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P27" i="3"/>
  <c r="O28" i="3"/>
  <c r="P28" i="3"/>
  <c r="O29" i="3"/>
  <c r="P29" i="3"/>
  <c r="O30" i="3"/>
  <c r="P30" i="3"/>
  <c r="P31" i="3"/>
  <c r="O37" i="3"/>
  <c r="O38" i="3"/>
  <c r="P38" i="3"/>
  <c r="P39" i="3"/>
  <c r="P40" i="3"/>
  <c r="P41" i="3"/>
  <c r="O42" i="3"/>
  <c r="P42" i="3"/>
  <c r="O43" i="3"/>
  <c r="P43" i="3"/>
  <c r="O44" i="3"/>
  <c r="O45" i="3"/>
  <c r="O46" i="3"/>
  <c r="O53" i="3"/>
  <c r="O54" i="3"/>
  <c r="P54" i="3"/>
  <c r="P55" i="3"/>
  <c r="O58" i="3"/>
  <c r="O59" i="3"/>
  <c r="O60" i="3"/>
  <c r="P60" i="3"/>
  <c r="O61" i="3"/>
  <c r="P61" i="3"/>
  <c r="O62" i="3"/>
  <c r="P62" i="3"/>
  <c r="P63" i="3"/>
  <c r="P64" i="3"/>
  <c r="P65" i="3"/>
  <c r="O69" i="3"/>
  <c r="O70" i="3"/>
  <c r="P72" i="3"/>
  <c r="P73" i="3"/>
  <c r="O74" i="3"/>
  <c r="P74" i="3"/>
  <c r="O75" i="3"/>
  <c r="P75" i="3"/>
  <c r="O76" i="3"/>
  <c r="P76" i="3"/>
  <c r="O77" i="3"/>
  <c r="O78" i="3"/>
  <c r="O85" i="3"/>
  <c r="O86" i="3"/>
  <c r="P86" i="3"/>
  <c r="P87" i="3"/>
  <c r="P88" i="3"/>
  <c r="P89" i="3"/>
  <c r="O90" i="3"/>
  <c r="O91" i="3"/>
  <c r="O92" i="3"/>
  <c r="O93" i="3"/>
  <c r="O94" i="3"/>
  <c r="P94" i="3"/>
  <c r="P95" i="3"/>
  <c r="P96" i="3"/>
  <c r="P97" i="3"/>
  <c r="P98" i="3"/>
  <c r="P99" i="3"/>
  <c r="O101" i="3"/>
  <c r="O102" i="3"/>
  <c r="O106" i="3"/>
  <c r="P106" i="3"/>
  <c r="O107" i="3"/>
  <c r="P107" i="3"/>
  <c r="O108" i="3"/>
  <c r="P108" i="3"/>
  <c r="O109" i="3"/>
  <c r="P109" i="3"/>
  <c r="O110" i="3"/>
  <c r="O117" i="3"/>
  <c r="O118" i="3"/>
  <c r="P118" i="3"/>
  <c r="P119" i="3"/>
  <c r="P120" i="3"/>
  <c r="P121" i="3"/>
  <c r="O122" i="3"/>
  <c r="P122" i="3"/>
  <c r="O23" i="3"/>
  <c r="N24" i="3"/>
  <c r="P24" i="3" s="1"/>
  <c r="N25" i="3"/>
  <c r="P25" i="3" s="1"/>
  <c r="N26" i="3"/>
  <c r="P26" i="3" s="1"/>
  <c r="N27" i="3"/>
  <c r="N28" i="3"/>
  <c r="N29" i="3"/>
  <c r="N30" i="3"/>
  <c r="N31" i="3"/>
  <c r="N32" i="3"/>
  <c r="P32" i="3" s="1"/>
  <c r="N33" i="3"/>
  <c r="P33" i="3" s="1"/>
  <c r="N34" i="3"/>
  <c r="P34" i="3" s="1"/>
  <c r="N35" i="3"/>
  <c r="P35" i="3" s="1"/>
  <c r="N36" i="3"/>
  <c r="P36" i="3" s="1"/>
  <c r="N37" i="3"/>
  <c r="P37" i="3" s="1"/>
  <c r="N38" i="3"/>
  <c r="N39" i="3"/>
  <c r="N40" i="3"/>
  <c r="N41" i="3"/>
  <c r="N42" i="3"/>
  <c r="N43" i="3"/>
  <c r="N44" i="3"/>
  <c r="P44" i="3" s="1"/>
  <c r="N45" i="3"/>
  <c r="P45" i="3" s="1"/>
  <c r="N46" i="3"/>
  <c r="P46" i="3" s="1"/>
  <c r="N47" i="3"/>
  <c r="P47" i="3" s="1"/>
  <c r="N48" i="3"/>
  <c r="P48" i="3" s="1"/>
  <c r="N49" i="3"/>
  <c r="P49" i="3" s="1"/>
  <c r="N50" i="3"/>
  <c r="P50" i="3" s="1"/>
  <c r="N51" i="3"/>
  <c r="P51" i="3" s="1"/>
  <c r="N52" i="3"/>
  <c r="P52" i="3" s="1"/>
  <c r="N53" i="3"/>
  <c r="P53" i="3" s="1"/>
  <c r="N54" i="3"/>
  <c r="N55" i="3"/>
  <c r="N56" i="3"/>
  <c r="P56" i="3" s="1"/>
  <c r="N57" i="3"/>
  <c r="P57" i="3" s="1"/>
  <c r="N58" i="3"/>
  <c r="P58" i="3" s="1"/>
  <c r="N59" i="3"/>
  <c r="P59" i="3" s="1"/>
  <c r="N60" i="3"/>
  <c r="N61" i="3"/>
  <c r="N62" i="3"/>
  <c r="N63" i="3"/>
  <c r="N64" i="3"/>
  <c r="N65" i="3"/>
  <c r="N66" i="3"/>
  <c r="P66" i="3" s="1"/>
  <c r="N67" i="3"/>
  <c r="P67" i="3" s="1"/>
  <c r="N68" i="3"/>
  <c r="P68" i="3" s="1"/>
  <c r="N69" i="3"/>
  <c r="P69" i="3" s="1"/>
  <c r="N70" i="3"/>
  <c r="P70" i="3" s="1"/>
  <c r="N71" i="3"/>
  <c r="P71" i="3" s="1"/>
  <c r="N72" i="3"/>
  <c r="N73" i="3"/>
  <c r="N74" i="3"/>
  <c r="N75" i="3"/>
  <c r="N76" i="3"/>
  <c r="N77" i="3"/>
  <c r="P77" i="3" s="1"/>
  <c r="N78" i="3"/>
  <c r="P78" i="3" s="1"/>
  <c r="N79" i="3"/>
  <c r="P79" i="3" s="1"/>
  <c r="N80" i="3"/>
  <c r="P80" i="3" s="1"/>
  <c r="N81" i="3"/>
  <c r="P81" i="3" s="1"/>
  <c r="N82" i="3"/>
  <c r="P82" i="3" s="1"/>
  <c r="N83" i="3"/>
  <c r="P83" i="3" s="1"/>
  <c r="N84" i="3"/>
  <c r="P84" i="3" s="1"/>
  <c r="N85" i="3"/>
  <c r="P85" i="3" s="1"/>
  <c r="N86" i="3"/>
  <c r="N87" i="3"/>
  <c r="N88" i="3"/>
  <c r="N89" i="3"/>
  <c r="N90" i="3"/>
  <c r="P90" i="3" s="1"/>
  <c r="N91" i="3"/>
  <c r="P91" i="3" s="1"/>
  <c r="N92" i="3"/>
  <c r="P92" i="3" s="1"/>
  <c r="N93" i="3"/>
  <c r="P93" i="3" s="1"/>
  <c r="N94" i="3"/>
  <c r="N95" i="3"/>
  <c r="N96" i="3"/>
  <c r="N97" i="3"/>
  <c r="N98" i="3"/>
  <c r="N99" i="3"/>
  <c r="N100" i="3"/>
  <c r="P100" i="3" s="1"/>
  <c r="N101" i="3"/>
  <c r="P101" i="3" s="1"/>
  <c r="N102" i="3"/>
  <c r="P102" i="3" s="1"/>
  <c r="N103" i="3"/>
  <c r="P103" i="3" s="1"/>
  <c r="N104" i="3"/>
  <c r="P104" i="3" s="1"/>
  <c r="N105" i="3"/>
  <c r="P105" i="3" s="1"/>
  <c r="N106" i="3"/>
  <c r="N107" i="3"/>
  <c r="N108" i="3"/>
  <c r="N109" i="3"/>
  <c r="N110" i="3"/>
  <c r="P110" i="3" s="1"/>
  <c r="N111" i="3"/>
  <c r="P111" i="3" s="1"/>
  <c r="N112" i="3"/>
  <c r="P112" i="3" s="1"/>
  <c r="N113" i="3"/>
  <c r="P113" i="3" s="1"/>
  <c r="N114" i="3"/>
  <c r="P114" i="3" s="1"/>
  <c r="N115" i="3"/>
  <c r="P115" i="3" s="1"/>
  <c r="N116" i="3"/>
  <c r="P116" i="3" s="1"/>
  <c r="N117" i="3"/>
  <c r="P117" i="3" s="1"/>
  <c r="N118" i="3"/>
  <c r="N119" i="3"/>
  <c r="N120" i="3"/>
  <c r="N121" i="3"/>
  <c r="N122" i="3"/>
  <c r="N23" i="3"/>
  <c r="P23" i="3" s="1"/>
  <c r="M24" i="3"/>
  <c r="O24" i="3" s="1"/>
  <c r="M25" i="3"/>
  <c r="O25" i="3" s="1"/>
  <c r="M26" i="3"/>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2" i="2"/>
  <c r="P83" i="2"/>
  <c r="O85" i="2"/>
  <c r="O86" i="2"/>
  <c r="O87" i="2"/>
  <c r="P91" i="2"/>
  <c r="P92" i="2"/>
  <c r="O93" i="2"/>
  <c r="P93" i="2"/>
  <c r="O94" i="2"/>
  <c r="P94" i="2"/>
  <c r="O95" i="2"/>
  <c r="O101" i="2"/>
  <c r="O102" i="2"/>
  <c r="O103" i="2"/>
  <c r="P105" i="2"/>
  <c r="P106" i="2"/>
  <c r="O109" i="2"/>
  <c r="O110" i="2"/>
  <c r="O111" i="2"/>
  <c r="P113" i="2"/>
  <c r="P114" i="2"/>
  <c r="P115" i="2"/>
  <c r="P116" i="2"/>
  <c r="O117" i="2"/>
  <c r="P117" i="2"/>
  <c r="O118" i="2"/>
  <c r="O119" i="2"/>
  <c r="P124" i="2"/>
  <c r="O125" i="2"/>
  <c r="P125" i="2"/>
  <c r="P27" i="2"/>
  <c r="P28" i="2"/>
  <c r="P29" i="2"/>
  <c r="P30" i="2"/>
  <c r="P31" i="2"/>
  <c r="P32" i="2"/>
  <c r="P35" i="2"/>
  <c r="P42" i="2"/>
  <c r="P43" i="2"/>
  <c r="P44" i="2"/>
  <c r="P45" i="2"/>
  <c r="P46" i="2"/>
  <c r="P48" i="2"/>
  <c r="P51" i="2"/>
  <c r="O52" i="2"/>
  <c r="P57" i="2"/>
  <c r="P58" i="2"/>
  <c r="P59" i="2"/>
  <c r="P60" i="2"/>
  <c r="P61" i="2"/>
  <c r="P62" i="2"/>
  <c r="P63" i="2"/>
  <c r="P73" i="2"/>
  <c r="P74" i="2"/>
  <c r="P75" i="2"/>
  <c r="P76" i="2"/>
  <c r="P77" i="2"/>
  <c r="P78" i="2"/>
  <c r="P79" i="2"/>
  <c r="M27" i="2"/>
  <c r="O27" i="2" s="1"/>
  <c r="N27" i="2"/>
  <c r="M28" i="2"/>
  <c r="O28" i="2" s="1"/>
  <c r="N28" i="2"/>
  <c r="M29" i="2"/>
  <c r="O29" i="2" s="1"/>
  <c r="N29" i="2"/>
  <c r="M30" i="2"/>
  <c r="O30" i="2" s="1"/>
  <c r="N30" i="2"/>
  <c r="M31" i="2"/>
  <c r="O31" i="2" s="1"/>
  <c r="N31" i="2"/>
  <c r="M32" i="2"/>
  <c r="O32" i="2" s="1"/>
  <c r="N32" i="2"/>
  <c r="M33" i="2"/>
  <c r="O33" i="2" s="1"/>
  <c r="N33" i="2"/>
  <c r="P33" i="2" s="1"/>
  <c r="M34" i="2"/>
  <c r="O34" i="2" s="1"/>
  <c r="N34" i="2"/>
  <c r="P34" i="2" s="1"/>
  <c r="M35" i="2"/>
  <c r="O35" i="2" s="1"/>
  <c r="N35" i="2"/>
  <c r="M36" i="2"/>
  <c r="O36" i="2" s="1"/>
  <c r="N36" i="2"/>
  <c r="P36" i="2" s="1"/>
  <c r="M37" i="2"/>
  <c r="O37" i="2" s="1"/>
  <c r="N37" i="2"/>
  <c r="P37" i="2" s="1"/>
  <c r="M38" i="2"/>
  <c r="O38" i="2" s="1"/>
  <c r="N38" i="2"/>
  <c r="P38" i="2" s="1"/>
  <c r="M39" i="2"/>
  <c r="O39" i="2" s="1"/>
  <c r="N39" i="2"/>
  <c r="P39" i="2" s="1"/>
  <c r="M40" i="2"/>
  <c r="O40" i="2" s="1"/>
  <c r="N40" i="2"/>
  <c r="P40" i="2" s="1"/>
  <c r="M41" i="2"/>
  <c r="O41" i="2" s="1"/>
  <c r="N41" i="2"/>
  <c r="P41" i="2" s="1"/>
  <c r="M42" i="2"/>
  <c r="O42" i="2" s="1"/>
  <c r="N42" i="2"/>
  <c r="M43" i="2"/>
  <c r="O43" i="2" s="1"/>
  <c r="N43" i="2"/>
  <c r="M44" i="2"/>
  <c r="O44" i="2" s="1"/>
  <c r="N44" i="2"/>
  <c r="M45" i="2"/>
  <c r="O45" i="2" s="1"/>
  <c r="N45" i="2"/>
  <c r="M46" i="2"/>
  <c r="O46" i="2" s="1"/>
  <c r="N46" i="2"/>
  <c r="M47" i="2"/>
  <c r="O47" i="2" s="1"/>
  <c r="N47" i="2"/>
  <c r="P47" i="2" s="1"/>
  <c r="M48" i="2"/>
  <c r="O48" i="2" s="1"/>
  <c r="N48" i="2"/>
  <c r="M49" i="2"/>
  <c r="O49" i="2" s="1"/>
  <c r="N49" i="2"/>
  <c r="P49" i="2" s="1"/>
  <c r="M50" i="2"/>
  <c r="O50" i="2" s="1"/>
  <c r="N50" i="2"/>
  <c r="P50" i="2" s="1"/>
  <c r="M51" i="2"/>
  <c r="O51" i="2" s="1"/>
  <c r="N51" i="2"/>
  <c r="M52" i="2"/>
  <c r="N52" i="2"/>
  <c r="P52" i="2" s="1"/>
  <c r="M53" i="2"/>
  <c r="O53" i="2" s="1"/>
  <c r="N53" i="2"/>
  <c r="P53" i="2" s="1"/>
  <c r="M54" i="2"/>
  <c r="O54" i="2" s="1"/>
  <c r="N54" i="2"/>
  <c r="P54" i="2" s="1"/>
  <c r="M55" i="2"/>
  <c r="O55" i="2" s="1"/>
  <c r="N55" i="2"/>
  <c r="P55" i="2" s="1"/>
  <c r="M56" i="2"/>
  <c r="O56" i="2" s="1"/>
  <c r="N56" i="2"/>
  <c r="P56" i="2" s="1"/>
  <c r="M57" i="2"/>
  <c r="O57" i="2" s="1"/>
  <c r="N57" i="2"/>
  <c r="M58" i="2"/>
  <c r="O58" i="2" s="1"/>
  <c r="N58" i="2"/>
  <c r="M59" i="2"/>
  <c r="O59" i="2" s="1"/>
  <c r="N59" i="2"/>
  <c r="M60" i="2"/>
  <c r="O60" i="2" s="1"/>
  <c r="N60" i="2"/>
  <c r="M61" i="2"/>
  <c r="O61" i="2" s="1"/>
  <c r="N61" i="2"/>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P70" i="2" s="1"/>
  <c r="M71" i="2"/>
  <c r="O71" i="2" s="1"/>
  <c r="N71" i="2"/>
  <c r="P71" i="2" s="1"/>
  <c r="M72" i="2"/>
  <c r="O72" i="2" s="1"/>
  <c r="N72" i="2"/>
  <c r="P72" i="2" s="1"/>
  <c r="M73" i="2"/>
  <c r="O73" i="2" s="1"/>
  <c r="N73" i="2"/>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M83" i="2"/>
  <c r="O83" i="2" s="1"/>
  <c r="N83" i="2"/>
  <c r="M84" i="2"/>
  <c r="O84" i="2" s="1"/>
  <c r="N84" i="2"/>
  <c r="P84" i="2" s="1"/>
  <c r="M85" i="2"/>
  <c r="N85" i="2"/>
  <c r="P85" i="2" s="1"/>
  <c r="M86" i="2"/>
  <c r="N86" i="2"/>
  <c r="P86" i="2" s="1"/>
  <c r="M87" i="2"/>
  <c r="N87" i="2"/>
  <c r="P87" i="2" s="1"/>
  <c r="M88" i="2"/>
  <c r="O88" i="2" s="1"/>
  <c r="N88" i="2"/>
  <c r="P88" i="2" s="1"/>
  <c r="M89" i="2"/>
  <c r="O89" i="2" s="1"/>
  <c r="N89" i="2"/>
  <c r="P89" i="2" s="1"/>
  <c r="M90" i="2"/>
  <c r="O90" i="2" s="1"/>
  <c r="N90" i="2"/>
  <c r="P90" i="2" s="1"/>
  <c r="M91" i="2"/>
  <c r="O91" i="2" s="1"/>
  <c r="N91" i="2"/>
  <c r="M92" i="2"/>
  <c r="O92" i="2" s="1"/>
  <c r="N92" i="2"/>
  <c r="M93" i="2"/>
  <c r="N93" i="2"/>
  <c r="M94" i="2"/>
  <c r="N94" i="2"/>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M106" i="2"/>
  <c r="O106" i="2" s="1"/>
  <c r="N106" i="2"/>
  <c r="M107" i="2"/>
  <c r="O107" i="2" s="1"/>
  <c r="N107" i="2"/>
  <c r="P107" i="2" s="1"/>
  <c r="M108" i="2"/>
  <c r="O108" i="2" s="1"/>
  <c r="N108" i="2"/>
  <c r="P108" i="2" s="1"/>
  <c r="M109" i="2"/>
  <c r="N109" i="2"/>
  <c r="P109" i="2" s="1"/>
  <c r="M110" i="2"/>
  <c r="N110" i="2"/>
  <c r="P110" i="2" s="1"/>
  <c r="M111" i="2"/>
  <c r="N111" i="2"/>
  <c r="P111" i="2" s="1"/>
  <c r="M112" i="2"/>
  <c r="O112" i="2" s="1"/>
  <c r="N112" i="2"/>
  <c r="P112" i="2" s="1"/>
  <c r="M113" i="2"/>
  <c r="O113" i="2" s="1"/>
  <c r="N113" i="2"/>
  <c r="M114" i="2"/>
  <c r="O114" i="2" s="1"/>
  <c r="N114" i="2"/>
  <c r="M115" i="2"/>
  <c r="O115" i="2" s="1"/>
  <c r="N115" i="2"/>
  <c r="M116" i="2"/>
  <c r="O116" i="2" s="1"/>
  <c r="N116" i="2"/>
  <c r="M117" i="2"/>
  <c r="N117" i="2"/>
  <c r="M118" i="2"/>
  <c r="N118" i="2"/>
  <c r="P118" i="2" s="1"/>
  <c r="M119" i="2"/>
  <c r="N119" i="2"/>
  <c r="P119" i="2" s="1"/>
  <c r="M120" i="2"/>
  <c r="O120" i="2" s="1"/>
  <c r="N120" i="2"/>
  <c r="P120" i="2" s="1"/>
  <c r="M121" i="2"/>
  <c r="O121" i="2" s="1"/>
  <c r="N121" i="2"/>
  <c r="P121" i="2" s="1"/>
  <c r="M122" i="2"/>
  <c r="O122" i="2" s="1"/>
  <c r="N122" i="2"/>
  <c r="P122" i="2" s="1"/>
  <c r="M123" i="2"/>
  <c r="O123" i="2" s="1"/>
  <c r="N123" i="2"/>
  <c r="P123" i="2" s="1"/>
  <c r="M124" i="2"/>
  <c r="O124" i="2" s="1"/>
  <c r="N124" i="2"/>
  <c r="M125" i="2"/>
  <c r="N125" i="2"/>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<sst xmlns="http://schemas.openxmlformats.org/spreadsheetml/2006/main" count="941" uniqueCount="322">
  <si>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</si>
  <si>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</si>
  <si>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</si>
  <si>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</si>
  <si>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</si>
  <si>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</si>
  <si>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</si>
  <si>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</si>
  <si>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</si>
  <si>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</si>
  <si>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</si>
  <si>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</si>
  <si>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</si>
  <si>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</si>
  <si>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</si>
  <si>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</si>
  <si>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</si>
  <si>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</si>
  <si>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</si>
  <si>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</si>
  <si>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</si>
  <si>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</si>
  <si>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</si>
  <si>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</si>
  <si>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</si>
  <si>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</si>
  <si>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</si>
  <si>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</si>
  <si>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</si>
  <si>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</si>
  <si>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</si>
  <si>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</si>
  <si>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</si>
  <si>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</si>
  <si>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</si>
  <si>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</si>
  <si>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</si>
  <si>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</si>
  <si>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</si>
  <si>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</si>
  <si>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</si>
  <si>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</si>
  <si>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</si>
  <si>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</si>
  <si>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</si>
  <si>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</si>
  <si>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</si>
  <si>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</si>
  <si>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</si>
  <si>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</si>
  <si>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</si>
  <si>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</si>
  <si>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</si>
  <si>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</si>
  <si>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</si>
  <si>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</si>
  <si>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</si>
  <si>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</si>
  <si>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</si>
  <si>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</si>
  <si>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</si>
  <si>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</si>
  <si>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</si>
  <si>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</si>
  <si>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</si>
  <si>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</si>
  <si>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</si>
  <si>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</si>
  <si>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</si>
  <si>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</si>
  <si>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</si>
  <si>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</si>
  <si>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</si>
  <si>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</si>
  <si>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</si>
  <si>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</si>
  <si>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</si>
  <si>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</si>
  <si>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</si>
  <si>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</si>
  <si>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</si>
  <si>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</si>
  <si>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</si>
  <si>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</si>
  <si>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</si>
  <si>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</si>
  <si>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</si>
  <si>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</si>
  <si>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</si>
  <si>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</si>
  <si>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</si>
  <si>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</si>
  <si>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</si>
  <si>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</si>
  <si>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</si>
  <si>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</si>
  <si>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</si>
  <si>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</si>
  <si>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</si>
  <si>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</si>
  <si>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</si>
  <si>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</si>
  <si>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</si>
  <si>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</si>
  <si>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</si>
  <si>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</si>
  <si>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</si>
  <si>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</si>
  <si>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</si>
  <si>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</si>
  <si>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</si>
  <si>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</si>
  <si>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</si>
  <si>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</si>
  <si>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</si>
  <si>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</si>
  <si>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</si>
  <si>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</si>
  <si>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</si>
  <si>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</si>
  <si>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</si>
  <si>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</si>
  <si>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</si>
  <si>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</si>
  <si>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</si>
  <si>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</si>
  <si>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</si>
  <si>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</si>
  <si>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</si>
  <si>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</si>
  <si>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</si>
  <si>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</si>
  <si>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</si>
  <si>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</si>
  <si>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</si>
  <si>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</si>
  <si>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</si>
  <si>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</si>
  <si>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</si>
  <si>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</si>
  <si>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</si>
  <si>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</si>
  <si>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</si>
  <si>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</si>
  <si>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</si>
  <si>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</si>
  <si>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</si>
  <si>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</si>
  <si>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</si>
  <si>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</si>
  <si>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</si>
  <si>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</si>
  <si>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</si>
  <si>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</si>
  <si>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</si>
  <si>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</si>
  <si>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</si>
  <si>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</si>
  <si>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</si>
  <si>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</si>
  <si>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</si>
  <si>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</si>
  <si>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</si>
  <si>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</si>
  <si>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</si>
  <si>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</si>
  <si>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</si>
  <si>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</si>
  <si>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</si>
  <si>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</si>
  <si>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</si>
  <si>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</si>
  <si>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</si>
  <si>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</si>
  <si>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</si>
  <si>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</si>
  <si>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</si>
  <si>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</si>
  <si>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</si>
  <si>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</si>
  <si>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</si>
  <si>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</si>
  <si>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</si>
  <si>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</si>
  <si>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</si>
  <si>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</si>
  <si>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</si>
  <si>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</si>
  <si>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</si>
  <si>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</si>
  <si>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</si>
  <si>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</si>
  <si>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</si>
  <si>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</si>
  <si>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</si>
  <si>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</si>
  <si>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</si>
  <si>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</si>
  <si>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</si>
  <si>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</si>
  <si>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</si>
  <si>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</si>
  <si>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</si>
  <si>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</si>
  <si>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</si>
  <si>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</si>
  <si>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</si>
  <si>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</si>
  <si>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</si>
  <si>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</si>
  <si>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</si>
  <si>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</si>
  <si>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</si>
  <si>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</si>
  <si>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</si>
  <si>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</si>
  <si>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</si>
  <si>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</si>
  <si>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</si>
  <si>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</si>
  <si>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</si>
  <si>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</si>
  <si>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</si>
  <si>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</si>
  <si>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</si>
  <si>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</si>
  <si>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</si>
  <si>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</si>
  <si>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</si>
  <si>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</si>
  <si>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</si>
  <si>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</si>
  <si>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</si>
  <si>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</si>
  <si>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</si>
  <si>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</si>
  <si>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</si>
  <si>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</si>
  <si>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</si>
  <si>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</si>
  <si>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</si>
  <si>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</si>
  <si>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</si>
  <si>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</si>
  <si>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</si>
  <si>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</si>
  <si>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</si>
  <si>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</si>
  <si>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</si>
  <si>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</si>
  <si>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</si>
  <si>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</si>
  <si>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</si>
  <si>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</si>
  <si>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</si>
  <si>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</si>
  <si>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</si>
  <si>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</si>
  <si>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</si>
  <si>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</si>
  <si>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</si>
  <si>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</si>
  <si>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</si>
  <si>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</si>
  <si>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</si>
  <si>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</si>
  <si>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</si>
  <si>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</si>
  <si>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</si>
  <si>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</si>
  <si>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</si>
  <si>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</si>
  <si>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</si>
  <si>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</si>
  <si>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</si>
  <si>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</si>
  <si>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</si>
  <si>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</si>
  <si>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</si>
  <si>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</si>
  <si>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</si>
  <si>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</si>
  <si>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</si>
  <si>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</si>
  <si>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</si>
  <si>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</si>
  <si>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</si>
  <si>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</si>
  <si>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</si>
  <si>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</si>
  <si>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</si>
  <si>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</si>
  <si>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</si>
  <si>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</si>
  <si>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</si>
  <si>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</si>
  <si>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</si>
  <si>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</si>
  <si>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</si>
  <si>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</si>
  <si>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</si>
  <si>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</si>
  <si>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</si>
  <si>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</si>
  <si>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</si>
  <si>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</si>
  <si>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</si>
  <si>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</si>
  <si>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</si>
  <si>
    <t>Compressed liquefied gas</t>
  </si>
  <si>
    <t>PIPE</t>
  </si>
  <si>
    <t>Compressed gas</t>
  </si>
  <si>
    <t>Ship</t>
  </si>
  <si>
    <t>Liquefied</t>
  </si>
  <si>
    <t>SHIP</t>
  </si>
  <si>
    <t>140 bar</t>
  </si>
  <si>
    <t>around 20 bar</t>
  </si>
  <si>
    <t>cryogenic cooling (FUTURE)</t>
  </si>
  <si>
    <t xml:space="preserve">140 KM TO PORT </t>
  </si>
  <si>
    <t>HFO USE</t>
  </si>
  <si>
    <t>PJ HFO/PJ H2</t>
  </si>
  <si>
    <t>140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</si>
</sst>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91440</xdr:colOff>
      <xdr:row>29</xdr:row>
      <xdr:rowOff>91440</xdr:rowOff>
    </xdr:from>
    <xdr:to>
      <xdr:col>33</xdr:col>
      <xdr:colOff>121920</xdr:colOff>
      <xdr:row>42</xdr:row>
      <xdr:rowOff>30480</xdr:rowOff>
    </xdr:to>
    <xdr:pic>
      <xdr:nvPicPr>
        <xdr:cNvPr id="2" name="Picture 1">
          <a:extLst>
            <a:ext uri="{FF2B5EF4-FFF2-40B4-BE49-F238E27FC236}">
              <a16:creationId xmlns:a16="http://schemas.microsoft.com/office/drawing/2014/main" id="{200AFAEC-D48E-575B-1D0A-E45EDAC5761B}"/>
            </a:ext>
          </a:extLst>
        </xdr:cNvPr>
        <xdr:cNvPicPr>
          <a:picLocks noChangeAspect="1"/>
        </xdr:cNvPicPr>
      </xdr:nvPicPr>
      <xdr:blipFill rotWithShape="1">
        <a:blip xmlns:r="http://schemas.openxmlformats.org/officeDocument/2006/relationships" r:embed="rId1"/>
        <a:srcRect l="27943" t="46827" r="30208" b="30582"/>
        <a:stretch/>
      </xdr:blipFill>
      <xdr:spPr>
        <a:xfrm>
          <a:off x="18958560" y="5455920"/>
          <a:ext cx="7680960" cy="23164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abSelected="1" topLeftCell="B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292</v>
      </c>
      <c r="F37" s="97"/>
      <c r="G37" s="97">
        <f>E27*120+E28*80+J57+J63</f>
        <v>706.43431635388743</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2" workbookViewId="0">
      <selection activeCell="P21" sqref="P21"/>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FUEL'!$J$38/'JET FUEL'!$S$22</f>
        <v>1.594607159460716E-4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FUEL'!$J$38/'JET FUEL'!$S$22</f>
        <v>1.594607159460716E-4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R11</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FUEL'!$J$38/'JET FUEL'!$S$22</f>
        <v>1.594607159460716E-4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zoomScale="88" workbookViewId="0">
      <selection activeCell="B13" sqref="B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topLeftCell="A4"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54" workbookViewId="0">
      <selection activeCell="D13" sqref="D13"/>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F1" zoomScale="75" workbookViewId="0">
      <selection activeCell="U20" sqref="U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P2" t="s">
        <v>156</v>
      </c>
    </row>
    <row r="3" spans="3:21" x14ac:dyDescent="0.3">
      <c r="C3" s="27" t="s">
        <v>98</v>
      </c>
      <c r="D3" s="48">
        <v>0.42534908720000009</v>
      </c>
      <c r="E3" s="66">
        <f>D3</f>
        <v>0.42534908720000009</v>
      </c>
      <c r="F3" t="s">
        <v>168</v>
      </c>
      <c r="L3" t="s">
        <v>318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c r="T18" t="s">
        <v>319</v>
      </c>
      <c r="U18">
        <f>N14*140</f>
        <v>2.2049999999999999E-4</v>
      </c>
      <c r="V18" t="s">
        <v>183</v>
      </c>
    </row>
    <row r="19" spans="3:22" x14ac:dyDescent="0.3">
      <c r="C19" s="47" t="s">
        <v>95</v>
      </c>
      <c r="D19" s="51">
        <v>1.6800000000000002</v>
      </c>
      <c r="E19" s="51">
        <v>1.47</v>
      </c>
    </row>
    <row r="20" spans="3:22" x14ac:dyDescent="0.3">
      <c r="L20" s="62" t="s">
        <v>256</v>
      </c>
      <c r="M20" s="63">
        <f>M16/(33.33*1000000*$P$11)</f>
        <v>124.07255768910225</v>
      </c>
      <c r="N20" s="63">
        <f>N16/(33.33*1000000*$P$11)</f>
        <v>88.623255492215904</v>
      </c>
      <c r="U20">
        <f>U18/T14</f>
        <v>1.8376837683768379E-4</v>
      </c>
      <c r="V20" t="s">
        <v>320</v>
      </c>
    </row>
    <row r="21" spans="3:22" x14ac:dyDescent="0.3">
      <c r="C21" t="s">
        <v>153</v>
      </c>
      <c r="D21" t="s">
        <v>172</v>
      </c>
      <c r="E21" t="s">
        <v>173</v>
      </c>
      <c r="F21" t="s">
        <v>174</v>
      </c>
      <c r="G21" t="s">
        <v>175</v>
      </c>
      <c r="L21" s="62" t="s">
        <v>257</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row>
    <row r="25" spans="3:22" x14ac:dyDescent="0.3">
      <c r="C25">
        <v>40</v>
      </c>
      <c r="D25">
        <f t="shared" si="3"/>
        <v>17.013963488000002</v>
      </c>
      <c r="E25">
        <f t="shared" si="4"/>
        <v>9.7830290056000013</v>
      </c>
      <c r="F25">
        <f t="shared" si="5"/>
        <v>1.063372718E-2</v>
      </c>
      <c r="G25">
        <f t="shared" si="1"/>
        <v>7.9752953850000009E-3</v>
      </c>
      <c r="L25" t="s">
        <v>153</v>
      </c>
      <c r="O25" t="s">
        <v>253</v>
      </c>
      <c r="P25" t="s">
        <v>254</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5"/>
  <sheetViews>
    <sheetView zoomScale="58" workbookViewId="0">
      <selection activeCell="C11" sqref="C11"/>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299</v>
      </c>
      <c r="AA7" t="s">
        <v>247</v>
      </c>
      <c r="AB7" s="78" t="s">
        <v>183</v>
      </c>
      <c r="AC7" s="78" t="s">
        <v>243</v>
      </c>
      <c r="AD7" s="72" t="s">
        <v>181</v>
      </c>
      <c r="AE7" t="s">
        <v>298</v>
      </c>
      <c r="AF7" s="78"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300</v>
      </c>
      <c r="AA8" t="s">
        <v>248</v>
      </c>
      <c r="AB8" t="s">
        <v>183</v>
      </c>
      <c r="AC8" t="s">
        <v>249</v>
      </c>
      <c r="AD8" s="72" t="s">
        <v>181</v>
      </c>
      <c r="AE8" t="s">
        <v>298</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299</v>
      </c>
      <c r="D11" t="s">
        <v>247</v>
      </c>
      <c r="F11" s="98" t="s">
        <v>308</v>
      </c>
      <c r="G11" t="s">
        <v>298</v>
      </c>
      <c r="I11">
        <v>2020</v>
      </c>
      <c r="J11">
        <v>2030</v>
      </c>
      <c r="K11">
        <v>0.97</v>
      </c>
      <c r="N11">
        <v>0.95</v>
      </c>
      <c r="O11" s="77">
        <v>50</v>
      </c>
      <c r="P11" s="79">
        <v>31.536000000000001</v>
      </c>
      <c r="Q11">
        <f>'H2'!$E$41</f>
        <v>48.915145028000005</v>
      </c>
      <c r="R11">
        <f>'H2'!$F$41</f>
        <v>5.3168635900000004E-2</v>
      </c>
      <c r="T11" s="76">
        <v>1</v>
      </c>
    </row>
    <row r="12" spans="3:32" x14ac:dyDescent="0.3">
      <c r="I12" s="72">
        <v>2030</v>
      </c>
      <c r="J12" s="72"/>
      <c r="K12">
        <v>0.97</v>
      </c>
      <c r="N12">
        <v>0.95</v>
      </c>
      <c r="O12" s="77">
        <v>50</v>
      </c>
      <c r="P12" s="79">
        <v>31.536000000000001</v>
      </c>
      <c r="Q12">
        <f>'H2'!$E$41</f>
        <v>48.915145028000005</v>
      </c>
      <c r="R12">
        <f>'H2'!$F$41</f>
        <v>5.3168635900000004E-2</v>
      </c>
      <c r="T12" s="76">
        <v>1</v>
      </c>
    </row>
    <row r="13" spans="3:32" x14ac:dyDescent="0.3">
      <c r="I13">
        <v>2050</v>
      </c>
      <c r="K13">
        <v>0.97</v>
      </c>
      <c r="N13">
        <v>0.95</v>
      </c>
      <c r="O13" s="77">
        <v>50</v>
      </c>
      <c r="P13" s="79">
        <v>31.536000000000001</v>
      </c>
      <c r="Q13">
        <f>'H2'!$E$41</f>
        <v>48.915145028000005</v>
      </c>
      <c r="R13">
        <f>'H2'!G41</f>
        <v>3.9876476925000001E-2</v>
      </c>
      <c r="T13" s="76">
        <v>1</v>
      </c>
    </row>
    <row r="14" spans="3:32" x14ac:dyDescent="0.3">
      <c r="C14" t="s">
        <v>300</v>
      </c>
      <c r="D14" s="80" t="s">
        <v>248</v>
      </c>
      <c r="E14" s="80"/>
      <c r="F14" s="98" t="s">
        <v>308</v>
      </c>
      <c r="G14" t="s">
        <v>298</v>
      </c>
      <c r="H14" s="80"/>
      <c r="I14" s="80">
        <v>2020</v>
      </c>
      <c r="J14" s="80">
        <v>2030</v>
      </c>
      <c r="K14" s="80">
        <v>1</v>
      </c>
      <c r="L14" s="80"/>
      <c r="M14" s="80"/>
      <c r="N14" s="80"/>
      <c r="O14" s="81">
        <v>20</v>
      </c>
      <c r="P14" s="80">
        <v>1</v>
      </c>
      <c r="Q14" s="80">
        <v>9.9999999999999995E-8</v>
      </c>
      <c r="R14" s="80">
        <f>'H2'!M21</f>
        <v>0.62036278844551129</v>
      </c>
      <c r="S14" s="80">
        <f>'H2'!$M$20</f>
        <v>124.07255768910225</v>
      </c>
      <c r="T14" s="82"/>
    </row>
    <row r="15" spans="3:32" x14ac:dyDescent="0.3">
      <c r="E15" t="s">
        <v>267</v>
      </c>
      <c r="F15" s="98"/>
      <c r="I15">
        <v>2020</v>
      </c>
      <c r="L15">
        <f>'H2'!U20</f>
        <v>1.8376837683768379E-4</v>
      </c>
      <c r="O15" s="77"/>
      <c r="T15" s="76"/>
    </row>
    <row r="16" spans="3:32" x14ac:dyDescent="0.3">
      <c r="I16" s="72">
        <v>2030</v>
      </c>
      <c r="J16" s="72"/>
      <c r="K16">
        <v>1</v>
      </c>
      <c r="O16" s="77">
        <v>20</v>
      </c>
      <c r="P16" s="79">
        <v>1</v>
      </c>
      <c r="Q16">
        <v>9.9999999999999995E-8</v>
      </c>
      <c r="R16">
        <f>'H2'!M21</f>
        <v>0.62036278844551129</v>
      </c>
      <c r="S16">
        <f>'H2'!$M$20</f>
        <v>124.07255768910225</v>
      </c>
      <c r="T16" s="76"/>
    </row>
    <row r="17" spans="5:20" x14ac:dyDescent="0.3">
      <c r="E17" t="s">
        <v>267</v>
      </c>
      <c r="I17" s="72">
        <v>2030</v>
      </c>
      <c r="J17" s="72"/>
      <c r="L17">
        <f>L15</f>
        <v>1.8376837683768379E-4</v>
      </c>
      <c r="O17" s="77"/>
      <c r="P17" s="79"/>
      <c r="T17" s="76"/>
    </row>
    <row r="18" spans="5:20" x14ac:dyDescent="0.3">
      <c r="I18">
        <v>2050</v>
      </c>
      <c r="K18">
        <v>1</v>
      </c>
      <c r="O18" s="77">
        <v>20</v>
      </c>
      <c r="P18" s="79">
        <v>1</v>
      </c>
      <c r="Q18">
        <v>9.9999999999999995E-8</v>
      </c>
      <c r="R18">
        <f>'H2'!N21</f>
        <v>0.44311627746107951</v>
      </c>
      <c r="S18">
        <f>'H2'!$N$20</f>
        <v>88.623255492215904</v>
      </c>
      <c r="T18" s="76"/>
    </row>
    <row r="19" spans="5:20" x14ac:dyDescent="0.3">
      <c r="E19" t="s">
        <v>267</v>
      </c>
      <c r="I19">
        <v>2050</v>
      </c>
      <c r="L19">
        <f>L15</f>
        <v>1.8376837683768379E-4</v>
      </c>
    </row>
    <row r="24" spans="5:20" x14ac:dyDescent="0.3">
      <c r="N24" t="s">
        <v>310</v>
      </c>
      <c r="O24" t="s">
        <v>311</v>
      </c>
      <c r="Q24" t="s">
        <v>315</v>
      </c>
    </row>
    <row r="25" spans="5:20" x14ac:dyDescent="0.3">
      <c r="N25" t="s">
        <v>312</v>
      </c>
      <c r="O25" t="s">
        <v>313</v>
      </c>
      <c r="Q25" t="s">
        <v>317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X122"/>
  <sheetViews>
    <sheetView topLeftCell="M20" zoomScale="74" workbookViewId="0">
      <selection activeCell="N7" sqref="N7"/>
    </sheetView>
  </sheetViews>
  <sheetFormatPr defaultRowHeight="14.4" x14ac:dyDescent="0.3"/>
  <cols>
    <col min="2" max="2" width="42.109375" customWidth="1"/>
    <col min="3" max="3" width="20.5546875" customWidth="1"/>
    <col min="4" max="4" width="20.88671875" customWidth="1"/>
    <col min="12" max="12" width="26.33203125" customWidth="1"/>
    <col min="13" max="13" width="12.109375" bestFit="1" customWidth="1"/>
    <col min="14" max="14" width="13.44140625" bestFit="1" customWidth="1"/>
    <col min="15" max="15" width="12.109375" bestFit="1" customWidth="1"/>
    <col min="16" max="16" width="9" bestFit="1" customWidth="1"/>
    <col min="18" max="18" width="9" bestFit="1" customWidth="1"/>
    <col min="19" max="19" width="12.44140625" bestFit="1" customWidth="1"/>
    <col min="20" max="20" width="9" bestFit="1" customWidth="1"/>
    <col min="22" max="22" width="13.6640625" bestFit="1" customWidth="1"/>
  </cols>
  <sheetData>
    <row r="2" spans="2:23" ht="18" x14ac:dyDescent="0.35">
      <c r="C2" s="65" t="s">
        <v>154</v>
      </c>
      <c r="D2" t="s">
        <v>309</v>
      </c>
      <c r="L2" s="65" t="s">
        <v>155</v>
      </c>
      <c r="R2" t="s">
        <v>162</v>
      </c>
    </row>
    <row r="3" spans="2:23" x14ac:dyDescent="0.3">
      <c r="L3" t="s">
        <v>318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294</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4" x14ac:dyDescent="0.3">
      <c r="B17">
        <v>10</v>
      </c>
      <c r="C17">
        <f>$D$10*B17</f>
        <v>2.1267454360000002</v>
      </c>
      <c r="D17">
        <f>$D$13*B17</f>
        <v>1.0633727180000001E-3</v>
      </c>
      <c r="V17">
        <f>V15*S13*R6</f>
        <v>0.84240000000000004</v>
      </c>
      <c r="W17" t="s">
        <v>262</v>
      </c>
    </row>
    <row r="18" spans="2:24" x14ac:dyDescent="0.3">
      <c r="B18">
        <v>20</v>
      </c>
      <c r="C18">
        <f t="shared" ref="C18:C81" si="1">$D$10*B18</f>
        <v>4.2534908720000004</v>
      </c>
      <c r="D18">
        <f t="shared" ref="D18:D81" si="2">$D$13*B18</f>
        <v>2.1267454360000002E-3</v>
      </c>
    </row>
    <row r="19" spans="2:24" x14ac:dyDescent="0.3">
      <c r="B19">
        <v>30</v>
      </c>
      <c r="C19">
        <f t="shared" si="1"/>
        <v>6.3802363080000015</v>
      </c>
      <c r="D19">
        <f t="shared" si="2"/>
        <v>3.1901181540000003E-3</v>
      </c>
    </row>
    <row r="20" spans="2:24" x14ac:dyDescent="0.3">
      <c r="B20">
        <v>40</v>
      </c>
      <c r="C20">
        <f t="shared" si="1"/>
        <v>8.5069817440000008</v>
      </c>
      <c r="D20">
        <f t="shared" si="2"/>
        <v>4.2534908720000004E-3</v>
      </c>
      <c r="V20" t="s">
        <v>319</v>
      </c>
      <c r="W20">
        <f>N6*140</f>
        <v>2.4010000000000001E-4</v>
      </c>
      <c r="X20" t="s">
        <v>183</v>
      </c>
    </row>
    <row r="21" spans="2:24" x14ac:dyDescent="0.3">
      <c r="B21">
        <v>50</v>
      </c>
      <c r="C21">
        <f t="shared" si="1"/>
        <v>10.633727180000003</v>
      </c>
      <c r="D21">
        <f t="shared" si="2"/>
        <v>5.31686359E-3</v>
      </c>
    </row>
    <row r="22" spans="2:24" x14ac:dyDescent="0.3">
      <c r="B22">
        <v>60</v>
      </c>
      <c r="C22">
        <f t="shared" si="1"/>
        <v>12.760472616000003</v>
      </c>
      <c r="D22">
        <f t="shared" si="2"/>
        <v>6.3802363080000006E-3</v>
      </c>
      <c r="L22" t="s">
        <v>153</v>
      </c>
      <c r="O22" t="s">
        <v>253</v>
      </c>
      <c r="P22" t="s">
        <v>254</v>
      </c>
      <c r="W22">
        <f>W20/V17</f>
        <v>2.8501899335232667E-4</v>
      </c>
      <c r="X22" t="s">
        <v>320</v>
      </c>
    </row>
    <row r="23" spans="2:24"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4"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4"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4"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4"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4"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4"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4"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4"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4"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4:AF24"/>
  <sheetViews>
    <sheetView topLeftCell="A2" zoomScale="70" workbookViewId="0">
      <selection activeCell="Q14" sqref="Q14:Q19"/>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302</v>
      </c>
      <c r="AA8" t="s">
        <v>259</v>
      </c>
      <c r="AB8" s="78" t="s">
        <v>183</v>
      </c>
      <c r="AC8" s="78" t="s">
        <v>243</v>
      </c>
      <c r="AD8" s="72" t="s">
        <v>181</v>
      </c>
      <c r="AE8" t="s">
        <v>301</v>
      </c>
      <c r="AF8" s="7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t="s">
        <v>240</v>
      </c>
      <c r="Z9" t="s">
        <v>303</v>
      </c>
      <c r="AA9" t="s">
        <v>260</v>
      </c>
      <c r="AB9" t="s">
        <v>183</v>
      </c>
      <c r="AC9" t="s">
        <v>249</v>
      </c>
      <c r="AD9" s="72" t="s">
        <v>181</v>
      </c>
      <c r="AE9" t="s">
        <v>301</v>
      </c>
      <c r="AF9" t="s">
        <v>241</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302</v>
      </c>
      <c r="D11" t="s">
        <v>259</v>
      </c>
      <c r="F11" t="s">
        <v>261</v>
      </c>
      <c r="G11" t="s">
        <v>301</v>
      </c>
      <c r="I11">
        <v>2020</v>
      </c>
      <c r="J11">
        <v>2030</v>
      </c>
      <c r="K11">
        <v>0.995</v>
      </c>
      <c r="N11">
        <v>0.95</v>
      </c>
      <c r="O11" s="77">
        <v>50</v>
      </c>
      <c r="P11" s="79">
        <v>31.536000000000001</v>
      </c>
      <c r="Q11">
        <f>'NH3'!$C$36</f>
        <v>42.534908720000011</v>
      </c>
      <c r="R11">
        <f>'NH3'!$D$36</f>
        <v>2.126745436E-2</v>
      </c>
      <c r="T11" s="76">
        <v>1</v>
      </c>
    </row>
    <row r="12" spans="3:32" x14ac:dyDescent="0.3">
      <c r="I12" s="72">
        <v>2030</v>
      </c>
      <c r="J12" s="72"/>
      <c r="K12">
        <v>0.995</v>
      </c>
      <c r="N12">
        <v>0.95</v>
      </c>
      <c r="O12" s="77">
        <v>50</v>
      </c>
      <c r="P12" s="79">
        <v>31.536000000000001</v>
      </c>
      <c r="Q12">
        <f>'NH3'!$C$36</f>
        <v>42.534908720000011</v>
      </c>
      <c r="R12">
        <f>'NH3'!$D$36</f>
        <v>2.126745436E-2</v>
      </c>
      <c r="T12" s="76">
        <v>1</v>
      </c>
    </row>
    <row r="13" spans="3:32" x14ac:dyDescent="0.3">
      <c r="I13">
        <v>2050</v>
      </c>
      <c r="K13">
        <v>0.995</v>
      </c>
      <c r="N13">
        <v>0.95</v>
      </c>
      <c r="O13" s="77">
        <v>50</v>
      </c>
      <c r="P13" s="79">
        <v>31.536000000000001</v>
      </c>
      <c r="Q13">
        <f>'NH3'!$C$36</f>
        <v>42.534908720000011</v>
      </c>
      <c r="R13">
        <f>'NH3'!$D$36</f>
        <v>2.126745436E-2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267</v>
      </c>
      <c r="I15">
        <v>2020</v>
      </c>
      <c r="L15">
        <f>'NH3'!W22</f>
        <v>2.8501899335232667E-4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v>2030</v>
      </c>
      <c r="J17" s="72"/>
      <c r="L17">
        <f>'NH3'!W22</f>
        <v>2.8501899335232667E-4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267</v>
      </c>
      <c r="I19">
        <v>2050</v>
      </c>
      <c r="L19">
        <f>'NH3'!W22</f>
        <v>2.8501899335232667E-4</v>
      </c>
    </row>
    <row r="23" spans="5:20" x14ac:dyDescent="0.3">
      <c r="M23" t="s">
        <v>310</v>
      </c>
      <c r="N23" t="s">
        <v>309</v>
      </c>
      <c r="Q23" t="s">
        <v>316</v>
      </c>
    </row>
    <row r="24" spans="5:20" x14ac:dyDescent="0.3">
      <c r="M24" t="s">
        <v>314</v>
      </c>
      <c r="N24" t="s">
        <v>309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J12" sqref="J12"/>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321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20" x14ac:dyDescent="0.3">
      <c r="H17" s="27"/>
    </row>
    <row r="18" spans="8:20" x14ac:dyDescent="0.3">
      <c r="H18" s="62" t="s">
        <v>269</v>
      </c>
      <c r="I18" s="63">
        <f>I12/(O8*O15*1000000)</f>
        <v>39.212826970469628</v>
      </c>
      <c r="R18">
        <f>R15*O8*O15</f>
        <v>0.895374</v>
      </c>
      <c r="S18" t="s">
        <v>183</v>
      </c>
    </row>
    <row r="19" spans="8:20" x14ac:dyDescent="0.3">
      <c r="H19" s="62" t="s">
        <v>270</v>
      </c>
      <c r="I19" s="63">
        <f>I13/($O$8*1000000*O15)</f>
        <v>0.21377333856019948</v>
      </c>
    </row>
    <row r="20" spans="8:20" x14ac:dyDescent="0.3">
      <c r="H20" s="62" t="s">
        <v>271</v>
      </c>
      <c r="I20" s="63">
        <f>I14/($O$8*1000000*O15)</f>
        <v>7.4820668496069803E-2</v>
      </c>
    </row>
    <row r="21" spans="8:20" x14ac:dyDescent="0.3">
      <c r="R21" t="s">
        <v>319</v>
      </c>
      <c r="S21">
        <f>J11*140</f>
        <v>2.4010000000000001E-4</v>
      </c>
      <c r="T21" t="s">
        <v>183</v>
      </c>
    </row>
    <row r="23" spans="8:20" x14ac:dyDescent="0.3">
      <c r="S23">
        <f>S21/R18</f>
        <v>2.6815610013245861E-4</v>
      </c>
      <c r="T23" t="s">
        <v>320</v>
      </c>
    </row>
    <row r="25" spans="8:20" x14ac:dyDescent="0.3">
      <c r="H25" t="s">
        <v>153</v>
      </c>
      <c r="K25" t="s">
        <v>253</v>
      </c>
      <c r="L25" t="s">
        <v>254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4:AF20"/>
  <sheetViews>
    <sheetView zoomScale="63" zoomScaleNormal="100" workbookViewId="0">
      <selection activeCell="Q11" sqref="Q11:Q16"/>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305</v>
      </c>
      <c r="AA8" t="s">
        <v>268</v>
      </c>
      <c r="AB8" t="s">
        <v>183</v>
      </c>
      <c r="AC8" t="s">
        <v>249</v>
      </c>
      <c r="AD8" s="72" t="s">
        <v>181</v>
      </c>
      <c r="AE8" t="s">
        <v>304</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3" t="s">
        <v>219</v>
      </c>
      <c r="L10" s="73" t="s">
        <v>220</v>
      </c>
      <c r="M10" s="73" t="s">
        <v>220</v>
      </c>
      <c r="N10" s="73" t="s">
        <v>221</v>
      </c>
      <c r="O10" s="73" t="s">
        <v>222</v>
      </c>
      <c r="P10" s="73" t="s">
        <v>223</v>
      </c>
      <c r="Q10" s="73" t="s">
        <v>255</v>
      </c>
      <c r="R10" s="73" t="s">
        <v>255</v>
      </c>
      <c r="S10" s="73" t="s">
        <v>224</v>
      </c>
      <c r="T10" s="73" t="s">
        <v>222</v>
      </c>
    </row>
    <row r="11" spans="3:32" x14ac:dyDescent="0.3">
      <c r="C11" t="s">
        <v>305</v>
      </c>
      <c r="D11" t="s">
        <v>268</v>
      </c>
      <c r="F11" s="80" t="s">
        <v>275</v>
      </c>
      <c r="G11" t="s">
        <v>304</v>
      </c>
      <c r="I11" s="80">
        <v>2020</v>
      </c>
      <c r="J11" s="80">
        <v>2030</v>
      </c>
      <c r="K11" s="80">
        <v>1</v>
      </c>
      <c r="L11" s="80"/>
      <c r="M11" s="80"/>
      <c r="N11" s="80"/>
      <c r="O11" s="80">
        <v>20</v>
      </c>
      <c r="P11" s="80">
        <v>1</v>
      </c>
      <c r="Q11" s="80">
        <v>9.9999999999999995E-8</v>
      </c>
      <c r="R11" s="80">
        <f>METHANOL!I19</f>
        <v>0.21377333856019948</v>
      </c>
      <c r="S11" s="80">
        <f>METHANOL!I18</f>
        <v>39.212826970469628</v>
      </c>
      <c r="T11" s="80"/>
    </row>
    <row r="12" spans="3:32" x14ac:dyDescent="0.3">
      <c r="E12" t="s">
        <v>267</v>
      </c>
      <c r="I12">
        <v>2020</v>
      </c>
      <c r="L12">
        <f>METHANOL!S23</f>
        <v>2.6815610013245861E-4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METHANOL!S23</f>
        <v>2.6815610013245861E-4</v>
      </c>
      <c r="O14" s="77"/>
      <c r="P14" s="79"/>
      <c r="T14" s="76"/>
    </row>
    <row r="15" spans="3:32" x14ac:dyDescent="0.3">
      <c r="I15">
        <v>2050</v>
      </c>
      <c r="K15">
        <v>1</v>
      </c>
      <c r="O15" s="77">
        <v>20</v>
      </c>
      <c r="P15" s="79">
        <v>1</v>
      </c>
      <c r="Q15">
        <v>9.9999999999999995E-8</v>
      </c>
      <c r="R15">
        <f>R11</f>
        <v>0.21377333856019948</v>
      </c>
      <c r="S15">
        <f>S13</f>
        <v>39.212826970469628</v>
      </c>
      <c r="T15" s="76"/>
    </row>
    <row r="16" spans="3:32" x14ac:dyDescent="0.3">
      <c r="E16" t="s">
        <v>267</v>
      </c>
      <c r="I16">
        <v>2050</v>
      </c>
      <c r="L16">
        <f>L14</f>
        <v>2.6815610013245861E-4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7" workbookViewId="0">
      <selection activeCell="K18" sqref="K18"/>
    </sheetView>
  </sheetViews>
  <sheetFormatPr defaultRowHeight="14.4" x14ac:dyDescent="0.3"/>
  <cols>
    <col min="9" max="9" width="30.33203125" customWidth="1"/>
    <col min="10" max="10" width="13.5546875" customWidth="1"/>
    <col min="11" max="11" width="12" bestFit="1" customWidth="1"/>
    <col min="16" max="16" width="10.109375" bestFit="1" customWidth="1"/>
    <col min="18"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2024-03-08T22:16:52Z</dcterms:modified>
</cp:coreProperties>
</file>