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68904BC0-5AE8-4C08-AE61-3258D60D0261}" xr6:coauthVersionLast="47" xr6:coauthVersionMax="47" xr10:uidLastSave="{00000000-0000-0000-0000-000000000000}"/>
  <bookViews>
    <workbookView xWindow="-108" yWindow="-108" windowWidth="23256" windowHeight="12456" tabRatio="770"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34" i="24" l="1"/>
  <c r="AW34" i="24" s="1"/>
  <c r="AP34" i="24"/>
  <c r="AV34" i="24" s="1"/>
  <c r="AO34" i="24"/>
  <c r="AU34" i="24" s="1"/>
  <c r="AP23" i="24" l="1"/>
  <c r="AV23" i="24" s="1"/>
  <c r="AQ23" i="24"/>
  <c r="AW23" i="24" s="1"/>
  <c r="AO23" i="24"/>
  <c r="AU23" i="24" s="1"/>
  <c r="AP18" i="24"/>
  <c r="AV18" i="24" s="1"/>
  <c r="AQ18" i="24"/>
  <c r="AW18" i="24" s="1"/>
  <c r="AO18" i="24"/>
  <c r="AU18" i="24" s="1"/>
  <c r="AP13" i="24"/>
  <c r="AV13" i="24" s="1"/>
  <c r="AQ13" i="24"/>
  <c r="AW13" i="24" s="1"/>
  <c r="AO13" i="24"/>
  <c r="AU13" i="24" s="1"/>
  <c r="I4" i="31"/>
  <c r="I6" i="31" s="1"/>
  <c r="I8" i="31" s="1"/>
  <c r="R6" i="27"/>
  <c r="R9" i="27"/>
  <c r="R11" i="27" s="1"/>
  <c r="T7" i="28"/>
  <c r="T10" i="28" s="1"/>
  <c r="T12" i="28" s="1"/>
  <c r="Q7" i="30"/>
  <c r="Q11" i="30" s="1"/>
  <c r="I7" i="30"/>
  <c r="H9" i="27" l="1"/>
  <c r="D7" i="27"/>
  <c r="AV41" i="24" l="1"/>
  <c r="AW41" i="24"/>
  <c r="AU41" i="24"/>
  <c r="AS42" i="24"/>
  <c r="AT42" i="24"/>
  <c r="AR42" i="24"/>
  <c r="AQ41" i="24"/>
  <c r="AP41" i="24"/>
  <c r="AQ42" i="24"/>
  <c r="AP42" i="24"/>
  <c r="AO42" i="24"/>
  <c r="AO41" i="24"/>
  <c r="AT9" i="24"/>
  <c r="AS9" i="24"/>
  <c r="AR9" i="24"/>
  <c r="AQ8" i="24"/>
  <c r="AP8" i="24"/>
  <c r="AO8"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<sst xmlns="http://schemas.openxmlformats.org/spreadsheetml/2006/main" count="1023" uniqueCount="454">
  <si>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</si>
  <si>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</si>
  <si>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</si>
  <si>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</si>
  <si>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</si>
  <si>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</si>
  <si>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</si>
  <si>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</si>
  <si>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</si>
  <si>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</si>
  <si>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</si>
  <si>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</si>
  <si>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</si>
  <si>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</si>
  <si>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</si>
  <si>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</si>
  <si>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</si>
  <si>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</si>
  <si>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</si>
  <si>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</si>
  <si>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</si>
  <si>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</si>
  <si>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</si>
  <si>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</si>
  <si>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</si>
  <si>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</si>
  <si>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</si>
  <si>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</si>
  <si>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</si>
  <si>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</si>
  <si>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</si>
  <si>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</si>
  <si>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</si>
  <si>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</si>
  <si>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</si>
  <si>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</si>
  <si>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</si>
  <si>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</si>
  <si>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</si>
  <si>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</si>
  <si>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</si>
  <si>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</si>
  <si>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</si>
  <si>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</si>
  <si>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</si>
  <si>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</si>
  <si>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</si>
  <si>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</si>
  <si>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</si>
  <si>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</si>
  <si>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</si>
  <si>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</si>
  <si>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</si>
  <si>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</si>
  <si>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</si>
  <si>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</si>
  <si>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</si>
  <si>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</si>
  <si>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</si>
  <si>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</si>
  <si>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</si>
  <si>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</si>
  <si>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</si>
  <si>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</si>
  <si>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</si>
  <si>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</si>
  <si>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</si>
  <si>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</si>
  <si>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</si>
  <si>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</si>
  <si>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</si>
  <si>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</si>
  <si>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</si>
  <si>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</si>
  <si>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</si>
  <si>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</si>
  <si>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</si>
  <si>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</si>
  <si>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</si>
  <si>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</si>
  <si>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</si>
  <si>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</si>
  <si>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</si>
  <si>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</si>
  <si>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</si>
  <si>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</si>
  <si>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</si>
  <si>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</si>
  <si>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</si>
  <si>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</si>
  <si>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</si>
  <si>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</si>
  <si>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</si>
  <si>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</si>
  <si>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</si>
  <si>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</si>
  <si>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</si>
  <si>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</si>
  <si>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</si>
  <si>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</si>
  <si>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</si>
  <si>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</si>
  <si>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</si>
  <si>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</si>
  <si>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</si>
  <si>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</si>
  <si>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</si>
  <si>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</si>
  <si>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</si>
  <si>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</si>
  <si>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</si>
  <si>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</si>
  <si>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</si>
  <si>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</si>
  <si>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</si>
  <si>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</si>
  <si>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</si>
  <si>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</si>
  <si>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</si>
  <si>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</si>
  <si>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</si>
  <si>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</si>
  <si>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</si>
  <si>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</si>
  <si>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</si>
  <si>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</si>
  <si>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</si>
  <si>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</si>
  <si>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</si>
  <si>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</si>
  <si>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</si>
  <si>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</si>
  <si>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</si>
  <si>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</si>
  <si>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</si>
  <si>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</si>
  <si>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</si>
  <si>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</si>
  <si>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</si>
  <si>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</si>
  <si>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</si>
  <si>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</si>
  <si>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</si>
  <si>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</si>
  <si>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</si>
  <si>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</si>
  <si>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</si>
  <si>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</si>
  <si>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</si>
  <si>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</si>
  <si>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</si>
  <si>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</si>
  <si>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</si>
  <si>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</si>
  <si>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</si>
  <si>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</si>
  <si>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</si>
  <si>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</si>
  <si>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</si>
  <si>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</si>
  <si>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</si>
  <si>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</si>
  <si>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</si>
  <si>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</si>
  <si>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</si>
  <si>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</si>
  <si>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</si>
  <si>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</si>
  <si>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</si>
  <si>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</si>
  <si>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</si>
  <si>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</si>
  <si>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</si>
  <si>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</si>
  <si>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</si>
  <si>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</si>
  <si>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</si>
  <si>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</si>
  <si>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</si>
  <si>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</si>
  <si>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</si>
  <si>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</si>
  <si>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</si>
  <si>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</si>
  <si>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</si>
  <si>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</si>
  <si>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</si>
  <si>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</si>
  <si>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</si>
  <si>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</si>
  <si>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</si>
  <si>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</si>
  <si>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</si>
  <si>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</si>
  <si>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</si>
  <si>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</si>
  <si>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</si>
  <si>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</si>
  <si>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</si>
  <si>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</si>
  <si>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</si>
  <si>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</si>
  <si>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</si>
  <si>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</si>
  <si>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</si>
  <si>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</si>
  <si>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</si>
  <si>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</si>
  <si>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</si>
  <si>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</si>
  <si>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</si>
  <si>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</si>
  <si>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</si>
  <si>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</si>
  <si>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</si>
  <si>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</si>
  <si>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</si>
  <si>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</si>
  <si>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</si>
  <si>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</si>
  <si>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</si>
  <si>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</si>
  <si>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</si>
  <si>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</si>
  <si>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</si>
  <si>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</si>
  <si>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</si>
  <si>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</si>
  <si>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</si>
  <si>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</si>
  <si>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</si>
  <si>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</si>
  <si>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</si>
  <si>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</si>
  <si>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</si>
  <si>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</si>
  <si>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</si>
  <si>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</si>
  <si>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</si>
  <si>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</si>
  <si>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</si>
  <si>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</si>
  <si>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</si>
  <si>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</si>
  <si>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</si>
  <si>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</si>
  <si>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</si>
  <si>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</si>
  <si>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</si>
  <si>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</si>
  <si>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</si>
  <si>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</si>
  <si>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</si>
  <si>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</si>
  <si>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</si>
  <si>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</si>
  <si>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</si>
  <si>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</si>
  <si>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</si>
  <si>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</si>
  <si>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</si>
  <si>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</si>
  <si>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</si>
  <si>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</si>
  <si>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</si>
  <si>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</si>
  <si>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</si>
  <si>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</si>
  <si>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</si>
  <si>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</si>
  <si>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</si>
  <si>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</si>
  <si>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</si>
  <si>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</si>
  <si>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</si>
  <si>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</si>
  <si>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</si>
  <si>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</si>
  <si>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</si>
  <si>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</si>
  <si>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</si>
  <si>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</si>
  <si>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</si>
  <si>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</si>
  <si>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</si>
  <si>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</si>
  <si>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</si>
  <si>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</si>
  <si>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</si>
  <si>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</si>
  <si>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</si>
  <si>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</si>
  <si>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</si>
  <si>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</si>
  <si>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</si>
  <si>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</si>
  <si>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</si>
  <si>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</si>
  <si>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</si>
  <si>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</si>
  <si>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</si>
  <si>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</si>
  <si>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</si>
  <si>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</si>
  <si>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</si>
  <si>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</si>
  <si>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</si>
  <si>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</si>
  <si>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</si>
  <si>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</si>
  <si>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</si>
  <si>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</si>
  <si>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</si>
  <si>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</si>
  <si>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</si>
  <si>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</si>
  <si>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</si>
  <si>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</si>
  <si>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</si>
  <si>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</si>
  <si>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</si>
  <si>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</si>
  <si>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</si>
  <si>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</si>
  <si>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</si>
  <si>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</si>
  <si>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</si>
  <si>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</si>
  <si>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</si>
  <si>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</si>
  <si>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</si>
  <si>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</si>
  <si>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</si>
  <si>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</si>
  <si>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</si>
  <si>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</si>
  <si>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</si>
  <si>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</si>
  <si>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</si>
  <si>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</si>
  <si>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</si>
  <si>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</si>
  <si>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</si>
  <si>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</si>
  <si>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</si>
  <si>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</si>
  <si>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</si>
  <si>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</si>
  <si>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</si>
  <si>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</si>
  <si>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</si>
  <si>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</si>
  <si>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</si>
  <si>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</si>
  <si>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</si>
  <si>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</si>
  <si>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</si>
  <si>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</si>
  <si>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</si>
  <si>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</si>
  <si>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</si>
  <si>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</si>
  <si>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</si>
  <si>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</si>
  <si>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</si>
  <si>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</si>
  <si>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</si>
  <si>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</si>
  <si>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</si>
  <si>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</si>
  <si>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</si>
  <si>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</si>
  <si>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</si>
  <si>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</si>
  <si>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</si>
  <si>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</si>
  <si>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</si>
  <si>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</si>
  <si>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</si>
  <si>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INPUT~2030</t>
  </si>
  <si>
    <t>INPUT~2040</t>
  </si>
  <si>
    <t>INPUT~2050</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</si>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</sst>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C17" sqref="C17"/>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391</v>
      </c>
      <c r="D10" s="1" t="s">
        <v>120</v>
      </c>
      <c r="E10" s="1" t="s">
        <v>104</v>
      </c>
      <c r="F10" s="1" t="s">
        <v>121</v>
      </c>
      <c r="G10" s="1" t="s">
        <v>80</v>
      </c>
      <c r="H10" s="1"/>
      <c r="I10" s="1"/>
    </row>
    <row r="11" spans="2:9" x14ac:dyDescent="0.25">
      <c r="B11" s="1" t="s">
        <v>119</v>
      </c>
      <c r="C11" s="1" t="s">
        <v>392</v>
      </c>
      <c r="D11" s="1" t="s">
        <v>122</v>
      </c>
      <c r="E11" s="1" t="s">
        <v>104</v>
      </c>
      <c r="F11" s="1" t="s">
        <v>121</v>
      </c>
      <c r="G11" s="1" t="s">
        <v>80</v>
      </c>
      <c r="H11" s="1"/>
      <c r="I11" s="1"/>
    </row>
    <row r="12" spans="2:9" x14ac:dyDescent="0.25">
      <c r="B12" s="1" t="s">
        <v>119</v>
      </c>
      <c r="C12" s="1" t="s">
        <v>399</v>
      </c>
      <c r="D12" s="1" t="s">
        <v>120</v>
      </c>
      <c r="E12" s="1" t="s">
        <v>104</v>
      </c>
      <c r="F12" s="1" t="s">
        <v>121</v>
      </c>
      <c r="G12" s="1" t="s">
        <v>80</v>
      </c>
      <c r="H12" s="1"/>
      <c r="I12" s="1"/>
    </row>
    <row r="13" spans="2:9" x14ac:dyDescent="0.25">
      <c r="B13" s="1" t="s">
        <v>119</v>
      </c>
      <c r="C13" s="1" t="s">
        <v>400</v>
      </c>
      <c r="D13" s="1" t="s">
        <v>122</v>
      </c>
      <c r="E13" s="1" t="s">
        <v>104</v>
      </c>
      <c r="F13" s="1" t="s">
        <v>121</v>
      </c>
      <c r="G13" s="1" t="s">
        <v>80</v>
      </c>
      <c r="H13" s="1"/>
      <c r="I13" s="1"/>
    </row>
    <row r="14" spans="2:9" x14ac:dyDescent="0.25">
      <c r="B14" s="1" t="s">
        <v>119</v>
      </c>
      <c r="C14" s="1" t="s">
        <v>407</v>
      </c>
      <c r="D14" s="1" t="s">
        <v>120</v>
      </c>
      <c r="E14" s="1" t="s">
        <v>104</v>
      </c>
      <c r="F14" s="1" t="s">
        <v>121</v>
      </c>
      <c r="G14" s="1" t="s">
        <v>80</v>
      </c>
      <c r="H14" s="1"/>
      <c r="I14" s="1"/>
    </row>
    <row r="15" spans="2:9" x14ac:dyDescent="0.25">
      <c r="B15" s="1" t="s">
        <v>119</v>
      </c>
      <c r="C15" s="1" t="s">
        <v>408</v>
      </c>
      <c r="D15" s="1" t="s">
        <v>122</v>
      </c>
      <c r="E15" s="1" t="s">
        <v>104</v>
      </c>
      <c r="F15" s="1" t="s">
        <v>121</v>
      </c>
      <c r="G15" s="1" t="s">
        <v>80</v>
      </c>
      <c r="H15" s="1"/>
      <c r="I15" s="1"/>
    </row>
    <row r="16" spans="2:9" x14ac:dyDescent="0.25">
      <c r="B16" s="1" t="s">
        <v>119</v>
      </c>
      <c r="C16" s="1" t="s">
        <v>415</v>
      </c>
      <c r="D16" s="1" t="s">
        <v>120</v>
      </c>
      <c r="E16" s="1" t="s">
        <v>417</v>
      </c>
      <c r="F16" s="1" t="s">
        <v>121</v>
      </c>
      <c r="G16" s="1" t="s">
        <v>80</v>
      </c>
      <c r="H16" s="1"/>
      <c r="I16" s="1"/>
    </row>
    <row r="17" spans="2:9" x14ac:dyDescent="0.25">
      <c r="B17" s="1" t="s">
        <v>119</v>
      </c>
      <c r="C17" s="1" t="s">
        <v>416</v>
      </c>
      <c r="D17" s="1" t="s">
        <v>122</v>
      </c>
      <c r="E17" s="1" t="s">
        <v>417</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44"/>
  <sheetViews>
    <sheetView tabSelected="1" topLeftCell="D2" zoomScale="56" zoomScaleNormal="100" workbookViewId="0">
      <selection activeCell="L29" sqref="L29"/>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1" width="34.5546875"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379</v>
      </c>
      <c r="S3" s="11" t="s">
        <v>380</v>
      </c>
      <c r="T3" s="11" t="s">
        <v>381</v>
      </c>
      <c r="U3" s="12" t="s">
        <v>57</v>
      </c>
      <c r="V3" s="12" t="s">
        <v>382</v>
      </c>
      <c r="W3" s="12" t="s">
        <v>82</v>
      </c>
      <c r="X3" s="12" t="s">
        <v>68</v>
      </c>
      <c r="Y3" s="11" t="s">
        <v>383</v>
      </c>
      <c r="Z3" s="11" t="s">
        <v>69</v>
      </c>
      <c r="AA3" s="11" t="s">
        <v>41</v>
      </c>
      <c r="AB3" s="11" t="s">
        <v>65</v>
      </c>
      <c r="AC3" s="11" t="s">
        <v>384</v>
      </c>
      <c r="AD3" s="11" t="s">
        <v>83</v>
      </c>
      <c r="AE3" s="12" t="s">
        <v>66</v>
      </c>
      <c r="AF3" s="11" t="s">
        <v>385</v>
      </c>
      <c r="AG3" s="11" t="s">
        <v>84</v>
      </c>
      <c r="AH3" s="11" t="s">
        <v>87</v>
      </c>
      <c r="AI3" s="11" t="s">
        <v>386</v>
      </c>
      <c r="AJ3" s="11" t="s">
        <v>88</v>
      </c>
      <c r="AK3" s="11" t="s">
        <v>67</v>
      </c>
      <c r="AL3" s="12" t="s">
        <v>387</v>
      </c>
      <c r="AM3" s="12" t="s">
        <v>85</v>
      </c>
      <c r="AN3" s="12" t="s">
        <v>22</v>
      </c>
      <c r="AO3" s="11" t="s">
        <v>55</v>
      </c>
      <c r="AP3" s="11" t="s">
        <v>388</v>
      </c>
      <c r="AQ3" s="11" t="s">
        <v>56</v>
      </c>
      <c r="AR3" s="11" t="s">
        <v>70</v>
      </c>
      <c r="AS3" s="11" t="s">
        <v>389</v>
      </c>
      <c r="AT3" s="11" t="s">
        <v>86</v>
      </c>
      <c r="AU3" s="12" t="s">
        <v>58</v>
      </c>
      <c r="AV3" s="12" t="s">
        <v>390</v>
      </c>
      <c r="AW3" s="12" t="s">
        <v>59</v>
      </c>
      <c r="AX3" s="12" t="s">
        <v>428</v>
      </c>
      <c r="AY3" s="12" t="s">
        <v>429</v>
      </c>
      <c r="AZ3" s="12" t="s">
        <v>430</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431</v>
      </c>
      <c r="AY4" s="14" t="s">
        <v>431</v>
      </c>
      <c r="AZ4" s="14" t="s">
        <v>431</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432</v>
      </c>
      <c r="AY5" s="14" t="s">
        <v>432</v>
      </c>
      <c r="AZ5" s="14" t="s">
        <v>432</v>
      </c>
      <c r="BC5" s="15" t="s">
        <v>48</v>
      </c>
      <c r="BD5" s="15" t="s">
        <v>52</v>
      </c>
      <c r="BE5" s="2"/>
    </row>
    <row r="6" spans="1:57" x14ac:dyDescent="0.25">
      <c r="B6" s="2" t="s">
        <v>109</v>
      </c>
      <c r="C6" s="2" t="s">
        <v>110</v>
      </c>
      <c r="D6" s="2" t="s">
        <v>111</v>
      </c>
      <c r="E6" s="2" t="s">
        <v>104</v>
      </c>
      <c r="F6" s="2" t="s">
        <v>105</v>
      </c>
      <c r="G6" s="2" t="s">
        <v>80</v>
      </c>
      <c r="I6" s="2" t="s">
        <v>79</v>
      </c>
      <c r="K6" s="1" t="s">
        <v>110</v>
      </c>
      <c r="L6" s="1" t="s">
        <v>111</v>
      </c>
      <c r="M6" s="2" t="s">
        <v>378</v>
      </c>
      <c r="O6" s="2" t="s">
        <v>112</v>
      </c>
      <c r="P6" s="2">
        <v>31.536000000000001</v>
      </c>
      <c r="Q6" s="2">
        <v>2030</v>
      </c>
      <c r="U6" s="2">
        <v>25</v>
      </c>
      <c r="V6" s="2">
        <v>30</v>
      </c>
      <c r="W6" s="2">
        <v>30</v>
      </c>
      <c r="X6" s="2" t="s">
        <v>94</v>
      </c>
      <c r="Y6" s="2" t="s">
        <v>94</v>
      </c>
      <c r="Z6" s="2" t="s">
        <v>94</v>
      </c>
      <c r="AA6" s="17" t="s">
        <v>94</v>
      </c>
      <c r="AB6" s="18">
        <v>0.88</v>
      </c>
      <c r="AC6" s="18">
        <v>0.88</v>
      </c>
      <c r="AD6" s="18">
        <v>0.88</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x14ac:dyDescent="0.25">
      <c r="B7" s="2" t="s">
        <v>77</v>
      </c>
      <c r="C7" s="2" t="s">
        <v>113</v>
      </c>
      <c r="D7" s="2" t="s">
        <v>114</v>
      </c>
      <c r="E7" s="2" t="s">
        <v>104</v>
      </c>
      <c r="F7" s="2" t="s">
        <v>118</v>
      </c>
      <c r="G7" s="2" t="s">
        <v>80</v>
      </c>
      <c r="I7" s="2" t="s">
        <v>79</v>
      </c>
      <c r="K7" s="1"/>
      <c r="L7" s="1"/>
      <c r="N7" s="2" t="s">
        <v>103</v>
      </c>
      <c r="R7" s="2">
        <v>0.01</v>
      </c>
      <c r="S7" s="2">
        <v>0.01</v>
      </c>
      <c r="T7" s="2">
        <v>0.01</v>
      </c>
      <c r="AA7" s="17"/>
      <c r="AB7" s="18"/>
      <c r="AC7" s="18"/>
      <c r="AD7" s="18"/>
      <c r="AE7" s="19"/>
      <c r="AF7" s="19"/>
      <c r="AG7" s="19"/>
      <c r="AH7" s="20"/>
      <c r="AI7" s="20"/>
      <c r="AJ7" s="20"/>
      <c r="AK7" s="19"/>
      <c r="AL7" s="19"/>
      <c r="AM7" s="19"/>
      <c r="AO7" s="19"/>
      <c r="AP7" s="19"/>
      <c r="AQ7" s="19"/>
      <c r="AR7" s="19"/>
      <c r="AS7" s="19"/>
      <c r="AT7" s="19"/>
      <c r="AU7" s="19"/>
      <c r="AV7" s="19"/>
      <c r="AW7" s="19"/>
      <c r="BC7" s="16"/>
      <c r="BD7" s="16"/>
    </row>
    <row r="8" spans="1:57" x14ac:dyDescent="0.25">
      <c r="B8" s="2" t="s">
        <v>109</v>
      </c>
      <c r="C8" s="2" t="s">
        <v>116</v>
      </c>
      <c r="D8" s="2" t="s">
        <v>117</v>
      </c>
      <c r="E8" s="2" t="s">
        <v>104</v>
      </c>
      <c r="F8" s="2" t="s">
        <v>105</v>
      </c>
      <c r="G8" s="2" t="s">
        <v>80</v>
      </c>
      <c r="I8" s="2" t="s">
        <v>79</v>
      </c>
      <c r="K8" s="1" t="s">
        <v>113</v>
      </c>
      <c r="L8" s="1" t="s">
        <v>114</v>
      </c>
      <c r="M8" s="2" t="s">
        <v>112</v>
      </c>
      <c r="O8" s="2" t="s">
        <v>115</v>
      </c>
      <c r="P8" s="2">
        <v>1</v>
      </c>
      <c r="Q8" s="2">
        <v>2030</v>
      </c>
      <c r="R8" s="2" t="s">
        <v>94</v>
      </c>
      <c r="S8" s="2" t="s">
        <v>94</v>
      </c>
      <c r="T8" s="2" t="s">
        <v>94</v>
      </c>
      <c r="U8" s="2">
        <v>25</v>
      </c>
      <c r="V8" s="2">
        <v>30</v>
      </c>
      <c r="W8" s="2">
        <v>30</v>
      </c>
      <c r="X8" s="2" t="s">
        <v>94</v>
      </c>
      <c r="Y8" s="2" t="s">
        <v>94</v>
      </c>
      <c r="Z8" s="2" t="s">
        <v>94</v>
      </c>
      <c r="AA8" s="17" t="s">
        <v>94</v>
      </c>
      <c r="AB8" s="18" t="s">
        <v>94</v>
      </c>
      <c r="AC8" s="18" t="s">
        <v>94</v>
      </c>
      <c r="AD8" s="18" t="s">
        <v>94</v>
      </c>
      <c r="AE8" s="19" t="s">
        <v>94</v>
      </c>
      <c r="AF8" s="19" t="s">
        <v>94</v>
      </c>
      <c r="AG8" s="19" t="s">
        <v>94</v>
      </c>
      <c r="AH8" s="20" t="s">
        <v>94</v>
      </c>
      <c r="AI8" s="20" t="s">
        <v>94</v>
      </c>
      <c r="AJ8" s="20" t="s">
        <v>94</v>
      </c>
      <c r="AK8" s="19">
        <v>-3.65</v>
      </c>
      <c r="AL8" s="19">
        <v>-3.65</v>
      </c>
      <c r="AM8" s="19">
        <v>-3.65</v>
      </c>
      <c r="AN8" s="2" t="s">
        <v>94</v>
      </c>
      <c r="AO8" s="19">
        <f>'151a Hydrogen Storage - Tanks'!E24/0.0000036</f>
        <v>13265.914999999999</v>
      </c>
      <c r="AP8" s="19">
        <f>'151a Hydrogen Storage - Tanks'!F24/0.0000036</f>
        <v>7990.3876000000009</v>
      </c>
      <c r="AQ8" s="19">
        <f>'151a Hydrogen Storage - Tanks'!G24/0.0000036</f>
        <v>6203.1666666666661</v>
      </c>
      <c r="AR8" s="19" t="s">
        <v>94</v>
      </c>
      <c r="AS8" s="19" t="s">
        <v>94</v>
      </c>
      <c r="AT8" s="19" t="s">
        <v>94</v>
      </c>
      <c r="AU8" s="19" t="s">
        <v>94</v>
      </c>
      <c r="AV8" s="19" t="s">
        <v>94</v>
      </c>
      <c r="AW8" s="19" t="s">
        <v>94</v>
      </c>
      <c r="AX8" s="2">
        <v>0.5</v>
      </c>
      <c r="AY8" s="2">
        <v>0.4</v>
      </c>
      <c r="AZ8" s="2">
        <v>0.4</v>
      </c>
      <c r="BC8" s="16">
        <v>0</v>
      </c>
      <c r="BD8" s="16"/>
    </row>
    <row r="9" spans="1:57" x14ac:dyDescent="0.25">
      <c r="B9" s="2" t="s">
        <v>109</v>
      </c>
      <c r="C9" s="2" t="s">
        <v>393</v>
      </c>
      <c r="D9" s="2" t="s">
        <v>397</v>
      </c>
      <c r="E9" s="2" t="s">
        <v>104</v>
      </c>
      <c r="F9" s="2" t="s">
        <v>105</v>
      </c>
      <c r="G9" s="2" t="s">
        <v>80</v>
      </c>
      <c r="I9" s="2" t="s">
        <v>79</v>
      </c>
      <c r="K9" s="1" t="s">
        <v>116</v>
      </c>
      <c r="L9" s="1" t="s">
        <v>117</v>
      </c>
      <c r="M9" s="2" t="s">
        <v>115</v>
      </c>
      <c r="O9" s="2" t="s">
        <v>378</v>
      </c>
      <c r="P9" s="2">
        <v>31.536000000000001</v>
      </c>
      <c r="Q9" s="2">
        <v>2030</v>
      </c>
      <c r="U9" s="2">
        <v>25</v>
      </c>
      <c r="V9" s="2">
        <v>30</v>
      </c>
      <c r="W9" s="2">
        <v>30</v>
      </c>
      <c r="X9" s="2" t="s">
        <v>94</v>
      </c>
      <c r="Y9" s="2" t="s">
        <v>94</v>
      </c>
      <c r="Z9" s="2" t="s">
        <v>94</v>
      </c>
      <c r="AA9" s="17" t="s">
        <v>94</v>
      </c>
      <c r="AB9" s="18">
        <v>1</v>
      </c>
      <c r="AC9" s="18">
        <v>1</v>
      </c>
      <c r="AD9" s="18">
        <v>1</v>
      </c>
      <c r="AE9" s="19" t="s">
        <v>94</v>
      </c>
      <c r="AF9" s="19" t="s">
        <v>94</v>
      </c>
      <c r="AG9" s="19" t="s">
        <v>94</v>
      </c>
      <c r="AH9" s="20" t="s">
        <v>94</v>
      </c>
      <c r="AI9" s="20" t="s">
        <v>94</v>
      </c>
      <c r="AJ9" s="20" t="s">
        <v>94</v>
      </c>
      <c r="AK9" s="19" t="s">
        <v>94</v>
      </c>
      <c r="AL9" s="19" t="s">
        <v>94</v>
      </c>
      <c r="AM9" s="19" t="s">
        <v>94</v>
      </c>
      <c r="AN9" s="2" t="s">
        <v>94</v>
      </c>
      <c r="AO9" s="19">
        <v>1E-4</v>
      </c>
      <c r="AP9" s="19">
        <v>1E-4</v>
      </c>
      <c r="AQ9" s="19">
        <v>1E-4</v>
      </c>
      <c r="AR9" s="19">
        <f>'151a Hydrogen Storage - Tanks'!E28/1000</f>
        <v>0.53169999999999995</v>
      </c>
      <c r="AS9" s="19">
        <f>'151a Hydrogen Storage - Tanks'!F28/1000</f>
        <v>0.53169999999999995</v>
      </c>
      <c r="AT9" s="19">
        <f>'151a Hydrogen Storage - Tanks'!G28/1000</f>
        <v>0.42535999999999996</v>
      </c>
      <c r="AU9" s="19" t="s">
        <v>94</v>
      </c>
      <c r="AV9" s="19" t="s">
        <v>94</v>
      </c>
      <c r="AW9" s="19" t="s">
        <v>94</v>
      </c>
      <c r="BC9" s="16">
        <v>1</v>
      </c>
      <c r="BD9" s="16">
        <v>1</v>
      </c>
    </row>
    <row r="10" spans="1:57" x14ac:dyDescent="0.25">
      <c r="B10" s="2" t="s">
        <v>77</v>
      </c>
      <c r="C10" s="2" t="s">
        <v>394</v>
      </c>
      <c r="D10" s="2" t="s">
        <v>396</v>
      </c>
      <c r="E10" s="2" t="s">
        <v>104</v>
      </c>
      <c r="F10" s="2" t="s">
        <v>118</v>
      </c>
      <c r="G10" s="2" t="s">
        <v>80</v>
      </c>
      <c r="I10" s="2" t="s">
        <v>79</v>
      </c>
      <c r="K10" s="1"/>
      <c r="L10" s="1"/>
      <c r="N10" s="2" t="s">
        <v>103</v>
      </c>
      <c r="R10" s="2">
        <v>0.01</v>
      </c>
      <c r="S10" s="2">
        <v>0.01</v>
      </c>
      <c r="T10" s="2">
        <v>0.01</v>
      </c>
      <c r="AA10" s="17"/>
      <c r="AB10" s="18"/>
      <c r="AC10" s="18"/>
      <c r="AD10" s="18"/>
      <c r="AE10" s="19"/>
      <c r="AF10" s="19"/>
      <c r="AG10" s="19"/>
      <c r="AH10" s="20"/>
      <c r="AI10" s="20"/>
      <c r="AJ10" s="20"/>
      <c r="AK10" s="19"/>
      <c r="AL10" s="19"/>
      <c r="AM10" s="19"/>
      <c r="AO10" s="19"/>
      <c r="AP10" s="19"/>
      <c r="AQ10" s="19"/>
      <c r="AR10" s="19"/>
      <c r="AS10" s="19"/>
      <c r="AT10" s="19"/>
      <c r="AU10" s="19"/>
      <c r="AV10" s="19"/>
      <c r="AW10" s="19"/>
      <c r="BC10" s="16"/>
      <c r="BD10" s="16"/>
    </row>
    <row r="11" spans="1:57" x14ac:dyDescent="0.25">
      <c r="B11" s="2" t="s">
        <v>109</v>
      </c>
      <c r="C11" s="2" t="s">
        <v>395</v>
      </c>
      <c r="D11" s="2" t="s">
        <v>398</v>
      </c>
      <c r="E11" s="2" t="s">
        <v>104</v>
      </c>
      <c r="F11" s="2" t="s">
        <v>105</v>
      </c>
      <c r="G11" s="2" t="s">
        <v>80</v>
      </c>
      <c r="I11" s="2" t="s">
        <v>79</v>
      </c>
      <c r="K11" s="2" t="s">
        <v>393</v>
      </c>
      <c r="L11" s="2" t="s">
        <v>397</v>
      </c>
      <c r="M11" s="2" t="s">
        <v>450</v>
      </c>
      <c r="O11" s="1" t="s">
        <v>391</v>
      </c>
      <c r="P11" s="2">
        <v>31.536000000000001</v>
      </c>
      <c r="Q11" s="2">
        <v>2030</v>
      </c>
      <c r="U11" s="2">
        <v>20</v>
      </c>
      <c r="V11" s="2">
        <v>20</v>
      </c>
      <c r="W11" s="2">
        <v>25</v>
      </c>
      <c r="AB11" s="18">
        <v>0.95</v>
      </c>
      <c r="AC11" s="18">
        <v>0.95</v>
      </c>
      <c r="AD11" s="18">
        <v>0.95</v>
      </c>
      <c r="AK11" s="19" t="s">
        <v>94</v>
      </c>
      <c r="AL11" s="19" t="s">
        <v>94</v>
      </c>
      <c r="AM11" s="19" t="s">
        <v>94</v>
      </c>
      <c r="AO11" s="19">
        <v>1E-4</v>
      </c>
      <c r="AP11" s="19">
        <v>1E-4</v>
      </c>
      <c r="AQ11" s="19">
        <v>1E-4</v>
      </c>
      <c r="AR11" s="19" t="s">
        <v>94</v>
      </c>
      <c r="AS11" s="19" t="s">
        <v>94</v>
      </c>
      <c r="AT11" s="19" t="s">
        <v>94</v>
      </c>
      <c r="BC11" s="2">
        <v>0</v>
      </c>
    </row>
    <row r="12" spans="1:57" x14ac:dyDescent="0.25">
      <c r="B12" s="2" t="s">
        <v>109</v>
      </c>
      <c r="C12" s="2" t="s">
        <v>401</v>
      </c>
      <c r="D12" s="2" t="s">
        <v>404</v>
      </c>
      <c r="E12" s="2" t="s">
        <v>104</v>
      </c>
      <c r="F12" s="2" t="s">
        <v>105</v>
      </c>
      <c r="G12" s="2" t="s">
        <v>80</v>
      </c>
      <c r="I12" s="2" t="s">
        <v>79</v>
      </c>
      <c r="N12" s="2" t="s">
        <v>103</v>
      </c>
      <c r="O12" s="1"/>
      <c r="R12" s="2">
        <v>0.01</v>
      </c>
      <c r="S12" s="2">
        <v>0.01</v>
      </c>
      <c r="T12" s="2">
        <v>0.01</v>
      </c>
      <c r="AB12" s="18"/>
      <c r="AC12" s="18"/>
      <c r="AD12" s="18"/>
      <c r="AK12" s="19"/>
      <c r="AL12" s="19"/>
      <c r="AM12" s="19"/>
      <c r="AO12" s="19"/>
      <c r="AP12" s="19"/>
      <c r="AQ12" s="19"/>
      <c r="AR12" s="19"/>
      <c r="AS12" s="19"/>
      <c r="AT12" s="19"/>
    </row>
    <row r="13" spans="1:57" x14ac:dyDescent="0.25">
      <c r="B13" s="2" t="s">
        <v>77</v>
      </c>
      <c r="C13" s="2" t="s">
        <v>402</v>
      </c>
      <c r="D13" s="2" t="s">
        <v>405</v>
      </c>
      <c r="E13" s="2" t="s">
        <v>104</v>
      </c>
      <c r="F13" s="2" t="s">
        <v>118</v>
      </c>
      <c r="G13" s="2" t="s">
        <v>80</v>
      </c>
      <c r="I13" s="2" t="s">
        <v>79</v>
      </c>
      <c r="K13" s="2" t="s">
        <v>394</v>
      </c>
      <c r="L13" s="2" t="s">
        <v>396</v>
      </c>
      <c r="M13" s="1" t="s">
        <v>391</v>
      </c>
      <c r="O13" s="1" t="s">
        <v>392</v>
      </c>
      <c r="P13" s="2">
        <v>1</v>
      </c>
      <c r="Q13" s="2">
        <v>2030</v>
      </c>
      <c r="U13" s="2">
        <v>20</v>
      </c>
      <c r="V13" s="2">
        <v>20</v>
      </c>
      <c r="W13" s="2">
        <v>25</v>
      </c>
      <c r="AB13" s="18" t="s">
        <v>94</v>
      </c>
      <c r="AC13" s="18" t="s">
        <v>94</v>
      </c>
      <c r="AD13" s="18" t="s">
        <v>94</v>
      </c>
      <c r="AK13" s="19">
        <v>-3.65</v>
      </c>
      <c r="AL13" s="19">
        <v>-3.65</v>
      </c>
      <c r="AM13" s="19">
        <v>-3.65</v>
      </c>
      <c r="AO13" s="19">
        <f>'Ammonia storage'!$R$11</f>
        <v>393.70078740157487</v>
      </c>
      <c r="AP13" s="19">
        <f>'Ammonia storage'!$R$11</f>
        <v>393.70078740157487</v>
      </c>
      <c r="AQ13" s="19">
        <f>'Ammonia storage'!$R$11</f>
        <v>393.70078740157487</v>
      </c>
      <c r="AR13" s="19" t="s">
        <v>94</v>
      </c>
      <c r="AS13" s="19" t="s">
        <v>94</v>
      </c>
      <c r="AT13" s="19" t="s">
        <v>94</v>
      </c>
      <c r="AU13" s="2">
        <f>0.05*AO13</f>
        <v>19.685039370078744</v>
      </c>
      <c r="AV13" s="2">
        <f t="shared" ref="AV13:AW13" si="0">0.05*AP13</f>
        <v>19.685039370078744</v>
      </c>
      <c r="AW13" s="2">
        <f t="shared" si="0"/>
        <v>19.685039370078744</v>
      </c>
      <c r="AX13" s="2">
        <v>0.5</v>
      </c>
      <c r="AY13" s="2">
        <v>0.4</v>
      </c>
      <c r="AZ13" s="2">
        <v>0.4</v>
      </c>
      <c r="BC13" s="2">
        <v>0</v>
      </c>
    </row>
    <row r="14" spans="1:57" x14ac:dyDescent="0.25">
      <c r="B14" s="2" t="s">
        <v>109</v>
      </c>
      <c r="C14" s="2" t="s">
        <v>403</v>
      </c>
      <c r="D14" s="2" t="s">
        <v>406</v>
      </c>
      <c r="E14" s="2" t="s">
        <v>104</v>
      </c>
      <c r="F14" s="2" t="s">
        <v>105</v>
      </c>
      <c r="G14" s="2" t="s">
        <v>80</v>
      </c>
      <c r="I14" s="2" t="s">
        <v>79</v>
      </c>
      <c r="K14" s="2" t="s">
        <v>395</v>
      </c>
      <c r="L14" s="2" t="s">
        <v>398</v>
      </c>
      <c r="M14" s="1" t="s">
        <v>392</v>
      </c>
      <c r="O14" s="2" t="s">
        <v>450</v>
      </c>
      <c r="P14" s="2">
        <v>31.536000000000001</v>
      </c>
      <c r="Q14" s="2">
        <v>2030</v>
      </c>
      <c r="U14" s="2">
        <v>20</v>
      </c>
      <c r="V14" s="2">
        <v>20</v>
      </c>
      <c r="W14" s="2">
        <v>25</v>
      </c>
      <c r="AB14" s="18">
        <v>0.95</v>
      </c>
      <c r="AC14" s="18">
        <v>0.95</v>
      </c>
      <c r="AD14" s="18">
        <v>0.95</v>
      </c>
      <c r="AK14" s="19" t="s">
        <v>94</v>
      </c>
      <c r="AL14" s="19" t="s">
        <v>94</v>
      </c>
      <c r="AM14" s="19" t="s">
        <v>94</v>
      </c>
      <c r="AO14" s="19">
        <v>1E-4</v>
      </c>
      <c r="AP14" s="19">
        <v>1E-4</v>
      </c>
      <c r="AQ14" s="19">
        <v>1E-4</v>
      </c>
      <c r="AR14" s="19"/>
      <c r="AS14" s="19"/>
      <c r="AT14" s="19"/>
      <c r="BC14" s="2">
        <v>1</v>
      </c>
      <c r="BD14" s="2">
        <v>1</v>
      </c>
    </row>
    <row r="15" spans="1:57" x14ac:dyDescent="0.25">
      <c r="B15" s="2" t="s">
        <v>109</v>
      </c>
      <c r="C15" s="2" t="s">
        <v>409</v>
      </c>
      <c r="D15" s="2" t="s">
        <v>414</v>
      </c>
      <c r="E15" s="2" t="s">
        <v>104</v>
      </c>
      <c r="F15" s="2" t="s">
        <v>105</v>
      </c>
      <c r="G15" s="2" t="s">
        <v>80</v>
      </c>
      <c r="I15" s="2" t="s">
        <v>79</v>
      </c>
      <c r="M15" s="1"/>
      <c r="N15" s="2" t="s">
        <v>103</v>
      </c>
      <c r="R15" s="2">
        <v>0.01</v>
      </c>
      <c r="S15" s="2">
        <v>0.01</v>
      </c>
      <c r="T15" s="2">
        <v>0.01</v>
      </c>
      <c r="AB15" s="18"/>
      <c r="AC15" s="18"/>
      <c r="AD15" s="18"/>
      <c r="AK15" s="19"/>
      <c r="AL15" s="19"/>
      <c r="AM15" s="19"/>
      <c r="AO15" s="19"/>
      <c r="AP15" s="19"/>
      <c r="AQ15" s="19"/>
      <c r="AR15" s="19"/>
      <c r="AS15" s="19"/>
      <c r="AT15" s="19"/>
    </row>
    <row r="16" spans="1:57" x14ac:dyDescent="0.25">
      <c r="B16" s="2" t="s">
        <v>77</v>
      </c>
      <c r="C16" s="2" t="s">
        <v>410</v>
      </c>
      <c r="D16" s="2" t="s">
        <v>412</v>
      </c>
      <c r="E16" s="2" t="s">
        <v>104</v>
      </c>
      <c r="F16" s="2" t="s">
        <v>118</v>
      </c>
      <c r="G16" s="2" t="s">
        <v>80</v>
      </c>
      <c r="I16" s="2" t="s">
        <v>79</v>
      </c>
      <c r="K16" s="2" t="s">
        <v>401</v>
      </c>
      <c r="L16" s="2" t="s">
        <v>404</v>
      </c>
      <c r="M16" s="2" t="s">
        <v>452</v>
      </c>
      <c r="O16" s="1" t="s">
        <v>399</v>
      </c>
      <c r="P16" s="2">
        <v>31.536000000000001</v>
      </c>
      <c r="Q16" s="2">
        <v>2030</v>
      </c>
      <c r="U16" s="2">
        <v>20</v>
      </c>
      <c r="V16" s="2">
        <v>20</v>
      </c>
      <c r="W16" s="2">
        <v>25</v>
      </c>
      <c r="AB16" s="18">
        <v>0.95</v>
      </c>
      <c r="AC16" s="18">
        <v>0.95</v>
      </c>
      <c r="AD16" s="18">
        <v>0.95</v>
      </c>
      <c r="AK16" s="19" t="s">
        <v>94</v>
      </c>
      <c r="AL16" s="19" t="s">
        <v>94</v>
      </c>
      <c r="AM16" s="19" t="s">
        <v>94</v>
      </c>
      <c r="AO16" s="19">
        <v>1E-4</v>
      </c>
      <c r="AP16" s="19">
        <v>1E-4</v>
      </c>
      <c r="AQ16" s="19">
        <v>1E-4</v>
      </c>
      <c r="AR16" s="19"/>
      <c r="AS16" s="19"/>
      <c r="AT16" s="19"/>
      <c r="BC16" s="16">
        <v>0</v>
      </c>
      <c r="BD16" s="16"/>
    </row>
    <row r="17" spans="2:56" x14ac:dyDescent="0.25">
      <c r="B17" s="2" t="s">
        <v>109</v>
      </c>
      <c r="C17" s="2" t="s">
        <v>411</v>
      </c>
      <c r="D17" s="2" t="s">
        <v>413</v>
      </c>
      <c r="E17" s="2" t="s">
        <v>104</v>
      </c>
      <c r="F17" s="2" t="s">
        <v>105</v>
      </c>
      <c r="G17" s="2" t="s">
        <v>80</v>
      </c>
      <c r="I17" s="2" t="s">
        <v>79</v>
      </c>
      <c r="N17" s="2" t="s">
        <v>103</v>
      </c>
      <c r="O17" s="1"/>
      <c r="R17" s="2">
        <v>0.01</v>
      </c>
      <c r="S17" s="2">
        <v>0.01</v>
      </c>
      <c r="T17" s="2">
        <v>0.01</v>
      </c>
      <c r="AB17" s="18"/>
      <c r="AC17" s="18"/>
      <c r="AD17" s="18"/>
      <c r="AK17" s="19"/>
      <c r="AL17" s="19"/>
      <c r="AM17" s="19"/>
      <c r="AO17" s="19"/>
      <c r="AP17" s="19"/>
      <c r="AQ17" s="19"/>
      <c r="AR17" s="19"/>
      <c r="AS17" s="19"/>
      <c r="AT17" s="19"/>
      <c r="BC17" s="16"/>
      <c r="BD17" s="16"/>
    </row>
    <row r="18" spans="2:56" x14ac:dyDescent="0.25">
      <c r="B18" s="2" t="s">
        <v>109</v>
      </c>
      <c r="C18" s="2" t="s">
        <v>418</v>
      </c>
      <c r="D18" s="2" t="s">
        <v>421</v>
      </c>
      <c r="E18" s="2" t="s">
        <v>417</v>
      </c>
      <c r="F18" s="2" t="s">
        <v>424</v>
      </c>
      <c r="G18" s="2" t="s">
        <v>80</v>
      </c>
      <c r="I18" s="2" t="s">
        <v>79</v>
      </c>
      <c r="K18" s="2" t="s">
        <v>402</v>
      </c>
      <c r="L18" s="2" t="s">
        <v>405</v>
      </c>
      <c r="M18" s="1" t="s">
        <v>399</v>
      </c>
      <c r="O18" s="1" t="s">
        <v>400</v>
      </c>
      <c r="P18" s="2">
        <v>1</v>
      </c>
      <c r="Q18" s="2">
        <v>2030</v>
      </c>
      <c r="U18" s="2">
        <v>20</v>
      </c>
      <c r="V18" s="2">
        <v>20</v>
      </c>
      <c r="W18" s="2">
        <v>25</v>
      </c>
      <c r="AB18" s="18" t="s">
        <v>94</v>
      </c>
      <c r="AC18" s="18" t="s">
        <v>94</v>
      </c>
      <c r="AD18" s="18" t="s">
        <v>94</v>
      </c>
      <c r="AK18" s="19">
        <v>-3.65</v>
      </c>
      <c r="AL18" s="19">
        <v>-3.65</v>
      </c>
      <c r="AM18" s="19">
        <v>-3.65</v>
      </c>
      <c r="AO18" s="19">
        <f>'Metanol storage'!$T$12</f>
        <v>253.16455696202533</v>
      </c>
      <c r="AP18" s="19">
        <f>'Metanol storage'!$T$12</f>
        <v>253.16455696202533</v>
      </c>
      <c r="AQ18" s="19">
        <f>'Metanol storage'!$T$12</f>
        <v>253.16455696202533</v>
      </c>
      <c r="AR18" s="19"/>
      <c r="AS18" s="19"/>
      <c r="AT18" s="19"/>
      <c r="AU18" s="2">
        <f>0.05*AO18</f>
        <v>12.658227848101268</v>
      </c>
      <c r="AV18" s="2">
        <f t="shared" ref="AV18:AW18" si="1">0.05*AP18</f>
        <v>12.658227848101268</v>
      </c>
      <c r="AW18" s="2">
        <f t="shared" si="1"/>
        <v>12.658227848101268</v>
      </c>
      <c r="AX18" s="2">
        <v>0.5</v>
      </c>
      <c r="AY18" s="2">
        <v>0.4</v>
      </c>
      <c r="AZ18" s="2">
        <v>0.4</v>
      </c>
      <c r="BC18" s="16">
        <v>0</v>
      </c>
      <c r="BD18" s="16"/>
    </row>
    <row r="19" spans="2:56" x14ac:dyDescent="0.25">
      <c r="B19" s="2" t="s">
        <v>77</v>
      </c>
      <c r="C19" s="2" t="s">
        <v>419</v>
      </c>
      <c r="D19" s="2" t="s">
        <v>422</v>
      </c>
      <c r="E19" s="2" t="s">
        <v>417</v>
      </c>
      <c r="F19" s="2" t="s">
        <v>424</v>
      </c>
      <c r="G19" s="2" t="s">
        <v>80</v>
      </c>
      <c r="I19" s="2" t="s">
        <v>79</v>
      </c>
      <c r="K19" s="2" t="s">
        <v>403</v>
      </c>
      <c r="L19" s="2" t="s">
        <v>406</v>
      </c>
      <c r="M19" s="1" t="s">
        <v>400</v>
      </c>
      <c r="O19" s="2" t="s">
        <v>452</v>
      </c>
      <c r="P19" s="2">
        <v>31.536000000000001</v>
      </c>
      <c r="Q19" s="2">
        <v>2030</v>
      </c>
      <c r="U19" s="2">
        <v>20</v>
      </c>
      <c r="V19" s="2">
        <v>20</v>
      </c>
      <c r="W19" s="2">
        <v>25</v>
      </c>
      <c r="AB19" s="18">
        <v>0.95</v>
      </c>
      <c r="AC19" s="18">
        <v>0.95</v>
      </c>
      <c r="AD19" s="18">
        <v>0.95</v>
      </c>
      <c r="AK19" s="19" t="s">
        <v>94</v>
      </c>
      <c r="AL19" s="19" t="s">
        <v>94</v>
      </c>
      <c r="AM19" s="19" t="s">
        <v>94</v>
      </c>
      <c r="AO19" s="19">
        <v>1E-4</v>
      </c>
      <c r="AP19" s="19">
        <v>1E-4</v>
      </c>
      <c r="AQ19" s="19">
        <v>1E-4</v>
      </c>
      <c r="AR19" s="19"/>
      <c r="AS19" s="19"/>
      <c r="AT19" s="19"/>
      <c r="BC19" s="16">
        <v>1</v>
      </c>
      <c r="BD19" s="16">
        <v>1</v>
      </c>
    </row>
    <row r="20" spans="2:56" x14ac:dyDescent="0.25">
      <c r="B20" s="2" t="s">
        <v>109</v>
      </c>
      <c r="C20" s="2" t="s">
        <v>420</v>
      </c>
      <c r="D20" s="2" t="s">
        <v>423</v>
      </c>
      <c r="E20" s="2" t="s">
        <v>417</v>
      </c>
      <c r="F20" s="2" t="s">
        <v>424</v>
      </c>
      <c r="G20" s="2" t="s">
        <v>80</v>
      </c>
      <c r="I20" s="2" t="s">
        <v>79</v>
      </c>
      <c r="M20" s="1"/>
      <c r="N20" s="2" t="s">
        <v>103</v>
      </c>
      <c r="R20" s="2">
        <v>0.01</v>
      </c>
      <c r="S20" s="2">
        <v>0.01</v>
      </c>
      <c r="T20" s="2">
        <v>0.01</v>
      </c>
      <c r="AB20" s="18"/>
      <c r="AC20" s="18"/>
      <c r="AD20" s="18"/>
      <c r="AK20" s="19"/>
      <c r="AL20" s="19"/>
      <c r="AM20" s="19"/>
      <c r="AO20" s="19"/>
      <c r="AP20" s="19"/>
      <c r="AQ20" s="19"/>
      <c r="AR20" s="19"/>
      <c r="AS20" s="19"/>
      <c r="AT20" s="19"/>
      <c r="BC20" s="16"/>
      <c r="BD20" s="16"/>
    </row>
    <row r="21" spans="2:56" x14ac:dyDescent="0.25">
      <c r="K21" s="2" t="s">
        <v>409</v>
      </c>
      <c r="L21" s="2" t="s">
        <v>414</v>
      </c>
      <c r="M21" s="2" t="s">
        <v>453</v>
      </c>
      <c r="O21" s="1" t="s">
        <v>407</v>
      </c>
      <c r="P21" s="2">
        <v>31.536000000000001</v>
      </c>
      <c r="Q21" s="2">
        <v>2030</v>
      </c>
      <c r="U21" s="2">
        <v>20</v>
      </c>
      <c r="V21" s="2">
        <v>20</v>
      </c>
      <c r="W21" s="2">
        <v>25</v>
      </c>
      <c r="AB21" s="18">
        <v>0.95</v>
      </c>
      <c r="AC21" s="18">
        <v>0.95</v>
      </c>
      <c r="AD21" s="18">
        <v>0.95</v>
      </c>
      <c r="AK21" s="19" t="s">
        <v>94</v>
      </c>
      <c r="AL21" s="19" t="s">
        <v>94</v>
      </c>
      <c r="AM21" s="19" t="s">
        <v>94</v>
      </c>
      <c r="AO21" s="19">
        <v>1E-4</v>
      </c>
      <c r="AP21" s="19">
        <v>1E-4</v>
      </c>
      <c r="AQ21" s="19">
        <v>1E-4</v>
      </c>
      <c r="AR21" s="19"/>
      <c r="AS21" s="19"/>
      <c r="AT21" s="19"/>
      <c r="BC21" s="2">
        <v>0</v>
      </c>
    </row>
    <row r="22" spans="2:56" x14ac:dyDescent="0.25">
      <c r="N22" s="2" t="s">
        <v>103</v>
      </c>
      <c r="O22" s="1"/>
      <c r="R22" s="2">
        <v>0.01</v>
      </c>
      <c r="S22" s="2">
        <v>0.01</v>
      </c>
      <c r="T22" s="2">
        <v>0.01</v>
      </c>
      <c r="AB22" s="18"/>
      <c r="AC22" s="18"/>
      <c r="AD22" s="18"/>
      <c r="AK22" s="19"/>
      <c r="AL22" s="19"/>
      <c r="AM22" s="19"/>
      <c r="AO22" s="19"/>
      <c r="AP22" s="19"/>
      <c r="AQ22" s="19"/>
      <c r="AR22" s="19"/>
      <c r="AS22" s="19"/>
      <c r="AT22" s="19"/>
    </row>
    <row r="23" spans="2:56" x14ac:dyDescent="0.25">
      <c r="K23" s="2" t="s">
        <v>410</v>
      </c>
      <c r="L23" s="2" t="s">
        <v>412</v>
      </c>
      <c r="M23" s="1" t="s">
        <v>407</v>
      </c>
      <c r="O23" s="1" t="s">
        <v>408</v>
      </c>
      <c r="P23" s="2">
        <v>1</v>
      </c>
      <c r="Q23" s="2">
        <v>2030</v>
      </c>
      <c r="U23" s="2">
        <v>20</v>
      </c>
      <c r="V23" s="2">
        <v>20</v>
      </c>
      <c r="W23" s="2">
        <v>25</v>
      </c>
      <c r="AB23" s="18" t="s">
        <v>94</v>
      </c>
      <c r="AC23" s="18" t="s">
        <v>94</v>
      </c>
      <c r="AD23" s="18" t="s">
        <v>94</v>
      </c>
      <c r="AK23" s="19">
        <v>-3.65</v>
      </c>
      <c r="AL23" s="19">
        <v>-3.65</v>
      </c>
      <c r="AM23" s="19">
        <v>-3.65</v>
      </c>
      <c r="AO23" s="19">
        <f>'JETFUEL storage'!$Q$11</f>
        <v>193.70835270416862</v>
      </c>
      <c r="AP23" s="19">
        <f>'JETFUEL storage'!$Q$11</f>
        <v>193.70835270416862</v>
      </c>
      <c r="AQ23" s="19">
        <f>'JETFUEL storage'!$Q$11</f>
        <v>193.70835270416862</v>
      </c>
      <c r="AR23" s="19"/>
      <c r="AS23" s="19"/>
      <c r="AT23" s="19"/>
      <c r="AU23" s="2">
        <f>0.05*AO23</f>
        <v>9.6854176352084309</v>
      </c>
      <c r="AV23" s="2">
        <f t="shared" ref="AV23" si="2">0.05*AP23</f>
        <v>9.6854176352084309</v>
      </c>
      <c r="AW23" s="2">
        <f t="shared" ref="AW23" si="3">0.05*AQ23</f>
        <v>9.6854176352084309</v>
      </c>
      <c r="AX23" s="2">
        <v>0.5</v>
      </c>
      <c r="AY23" s="2">
        <v>0.4</v>
      </c>
      <c r="AZ23" s="2">
        <v>0.4</v>
      </c>
      <c r="BC23" s="2">
        <v>0</v>
      </c>
    </row>
    <row r="24" spans="2:56" x14ac:dyDescent="0.25">
      <c r="K24" s="2" t="s">
        <v>411</v>
      </c>
      <c r="L24" s="2" t="s">
        <v>413</v>
      </c>
      <c r="M24" s="1" t="s">
        <v>408</v>
      </c>
      <c r="O24" s="2" t="s">
        <v>453</v>
      </c>
      <c r="P24" s="2">
        <v>31.536000000000001</v>
      </c>
      <c r="Q24" s="2">
        <v>2030</v>
      </c>
      <c r="U24" s="2">
        <v>20</v>
      </c>
      <c r="V24" s="2">
        <v>20</v>
      </c>
      <c r="W24" s="2">
        <v>25</v>
      </c>
      <c r="AB24" s="18">
        <v>0.95</v>
      </c>
      <c r="AC24" s="18">
        <v>0.95</v>
      </c>
      <c r="AD24" s="18">
        <v>0.95</v>
      </c>
      <c r="AK24" s="19" t="s">
        <v>94</v>
      </c>
      <c r="AL24" s="19" t="s">
        <v>94</v>
      </c>
      <c r="AM24" s="19" t="s">
        <v>94</v>
      </c>
      <c r="AO24" s="19">
        <v>1E-4</v>
      </c>
      <c r="AP24" s="19">
        <v>1E-4</v>
      </c>
      <c r="AQ24" s="19">
        <v>1E-4</v>
      </c>
      <c r="AR24" s="19"/>
      <c r="AS24" s="19"/>
      <c r="AT24" s="19"/>
      <c r="BC24" s="2">
        <v>1</v>
      </c>
      <c r="BD24" s="2">
        <v>1</v>
      </c>
    </row>
    <row r="25" spans="2:56" x14ac:dyDescent="0.25">
      <c r="M25" s="1"/>
      <c r="N25" s="2" t="s">
        <v>103</v>
      </c>
      <c r="R25" s="2">
        <v>0.01</v>
      </c>
      <c r="S25" s="2">
        <v>0.01</v>
      </c>
      <c r="T25" s="2">
        <v>0.01</v>
      </c>
      <c r="AB25" s="18"/>
      <c r="AC25" s="18"/>
      <c r="AD25" s="18"/>
      <c r="AK25" s="19"/>
      <c r="AL25" s="19"/>
      <c r="AM25" s="19"/>
      <c r="AO25" s="19"/>
      <c r="AP25" s="19"/>
      <c r="AQ25" s="19"/>
      <c r="AR25" s="19"/>
      <c r="AS25" s="19"/>
      <c r="AT25" s="19"/>
    </row>
    <row r="26" spans="2:56" x14ac:dyDescent="0.25">
      <c r="O26" s="1"/>
      <c r="AB26" s="18"/>
      <c r="AC26" s="18"/>
      <c r="AD26" s="18"/>
      <c r="AK26" s="19"/>
      <c r="AL26" s="19"/>
      <c r="AM26" s="19"/>
      <c r="AO26" s="19"/>
      <c r="AP26" s="19"/>
      <c r="AQ26" s="19"/>
      <c r="AR26" s="19"/>
      <c r="AS26" s="19"/>
      <c r="AT26" s="19"/>
      <c r="BC26" s="16"/>
      <c r="BD26" s="16"/>
    </row>
    <row r="27" spans="2:56" x14ac:dyDescent="0.25">
      <c r="O27" s="1"/>
      <c r="AB27" s="18"/>
      <c r="AC27" s="18"/>
      <c r="AD27" s="18"/>
      <c r="AK27" s="19"/>
      <c r="AL27" s="19"/>
      <c r="AM27" s="19"/>
      <c r="AO27" s="19"/>
      <c r="AP27" s="19"/>
      <c r="AQ27" s="19"/>
      <c r="AR27" s="19"/>
      <c r="AS27" s="19"/>
      <c r="AT27" s="19"/>
      <c r="BC27" s="16"/>
      <c r="BD27" s="16"/>
    </row>
    <row r="28" spans="2:56" x14ac:dyDescent="0.25">
      <c r="M28" s="1"/>
      <c r="O28" s="1"/>
      <c r="AB28" s="18"/>
      <c r="AC28" s="18"/>
      <c r="AD28" s="18"/>
      <c r="AK28" s="19"/>
      <c r="AL28" s="19"/>
      <c r="AM28" s="19"/>
      <c r="AO28" s="19"/>
      <c r="AP28" s="19"/>
      <c r="AQ28" s="19"/>
      <c r="AR28" s="19"/>
      <c r="AS28" s="19"/>
      <c r="AT28" s="19"/>
      <c r="BC28" s="16"/>
      <c r="BD28" s="16"/>
    </row>
    <row r="29" spans="2:56" x14ac:dyDescent="0.25">
      <c r="M29" s="1"/>
      <c r="AB29" s="18"/>
      <c r="AC29" s="18"/>
      <c r="AD29" s="18"/>
      <c r="AK29" s="19"/>
      <c r="AL29" s="19"/>
      <c r="AM29" s="19"/>
      <c r="AO29" s="19"/>
      <c r="AP29" s="19"/>
      <c r="AQ29" s="19"/>
      <c r="AR29" s="19"/>
      <c r="AS29" s="19"/>
      <c r="AT29" s="19"/>
      <c r="BC29" s="16"/>
      <c r="BD29" s="16"/>
    </row>
    <row r="32" spans="2:56" x14ac:dyDescent="0.25">
      <c r="K32" s="2" t="s">
        <v>418</v>
      </c>
      <c r="L32" s="2" t="s">
        <v>421</v>
      </c>
      <c r="M32" s="2" t="s">
        <v>451</v>
      </c>
      <c r="O32" s="1" t="s">
        <v>415</v>
      </c>
      <c r="P32" s="2">
        <v>1</v>
      </c>
      <c r="Q32" s="2">
        <v>2030</v>
      </c>
      <c r="U32" s="2">
        <v>20</v>
      </c>
      <c r="V32" s="2">
        <v>20</v>
      </c>
      <c r="W32" s="2">
        <v>25</v>
      </c>
      <c r="AB32" s="18">
        <v>0.95</v>
      </c>
      <c r="AC32" s="18">
        <v>0.95</v>
      </c>
      <c r="AD32" s="18">
        <v>0.95</v>
      </c>
      <c r="AK32" s="19" t="s">
        <v>94</v>
      </c>
      <c r="AL32" s="19" t="s">
        <v>94</v>
      </c>
      <c r="AM32" s="19" t="s">
        <v>94</v>
      </c>
      <c r="AO32" s="19">
        <v>1E-4</v>
      </c>
      <c r="AP32" s="19">
        <v>1E-4</v>
      </c>
      <c r="AQ32" s="19">
        <v>1E-4</v>
      </c>
      <c r="AR32" s="19"/>
      <c r="AS32" s="19"/>
      <c r="AT32" s="19"/>
      <c r="BC32" s="16">
        <v>0</v>
      </c>
      <c r="BD32" s="16"/>
    </row>
    <row r="33" spans="2:56" x14ac:dyDescent="0.25">
      <c r="N33" s="2" t="s">
        <v>103</v>
      </c>
      <c r="O33" s="1"/>
      <c r="R33" s="2">
        <v>0.01</v>
      </c>
      <c r="S33" s="2">
        <v>0.01</v>
      </c>
      <c r="T33" s="2">
        <v>0.01</v>
      </c>
      <c r="AB33" s="18"/>
      <c r="AC33" s="18"/>
      <c r="AD33" s="18"/>
      <c r="AK33" s="19"/>
      <c r="AL33" s="19"/>
      <c r="AM33" s="19"/>
      <c r="AO33" s="19"/>
      <c r="AP33" s="19"/>
      <c r="AQ33" s="19"/>
      <c r="AR33" s="19"/>
      <c r="AS33" s="19"/>
      <c r="AT33" s="19"/>
      <c r="BC33" s="16"/>
      <c r="BD33" s="16"/>
    </row>
    <row r="34" spans="2:56" x14ac:dyDescent="0.25">
      <c r="K34" s="2" t="s">
        <v>419</v>
      </c>
      <c r="L34" s="2" t="s">
        <v>422</v>
      </c>
      <c r="M34" s="1" t="s">
        <v>415</v>
      </c>
      <c r="O34" s="1" t="s">
        <v>416</v>
      </c>
      <c r="P34" s="2">
        <v>1</v>
      </c>
      <c r="Q34" s="2">
        <v>2030</v>
      </c>
      <c r="U34" s="2">
        <v>20</v>
      </c>
      <c r="V34" s="2">
        <v>20</v>
      </c>
      <c r="W34" s="2">
        <v>25</v>
      </c>
      <c r="AB34" s="18" t="s">
        <v>94</v>
      </c>
      <c r="AC34" s="18" t="s">
        <v>94</v>
      </c>
      <c r="AD34" s="18" t="s">
        <v>94</v>
      </c>
      <c r="AK34" s="19">
        <v>-3.65</v>
      </c>
      <c r="AL34" s="19">
        <v>-3.65</v>
      </c>
      <c r="AM34" s="19">
        <v>-3.65</v>
      </c>
      <c r="AO34" s="19">
        <f>'co2 storage'!$I$8</f>
        <v>107.14285714285714</v>
      </c>
      <c r="AP34" s="19">
        <f>'co2 storage'!$I$8</f>
        <v>107.14285714285714</v>
      </c>
      <c r="AQ34" s="19">
        <f>'co2 storage'!$I$8</f>
        <v>107.14285714285714</v>
      </c>
      <c r="AR34" s="19"/>
      <c r="AS34" s="19"/>
      <c r="AT34" s="19"/>
      <c r="AU34" s="2">
        <f>0.05*AO34</f>
        <v>5.3571428571428577</v>
      </c>
      <c r="AV34" s="2">
        <f t="shared" ref="AV34" si="4">0.05*AP34</f>
        <v>5.3571428571428577</v>
      </c>
      <c r="AW34" s="2">
        <f t="shared" ref="AW34" si="5">0.05*AQ34</f>
        <v>5.3571428571428577</v>
      </c>
      <c r="AX34" s="2">
        <v>0.5</v>
      </c>
      <c r="AY34" s="2">
        <v>0.4</v>
      </c>
      <c r="AZ34" s="2">
        <v>0.4</v>
      </c>
      <c r="BC34" s="16">
        <v>0</v>
      </c>
      <c r="BD34" s="16"/>
    </row>
    <row r="35" spans="2:56" x14ac:dyDescent="0.25">
      <c r="K35" s="2" t="s">
        <v>420</v>
      </c>
      <c r="L35" s="2" t="s">
        <v>423</v>
      </c>
      <c r="M35" s="1" t="s">
        <v>416</v>
      </c>
      <c r="O35" s="2" t="s">
        <v>451</v>
      </c>
      <c r="P35" s="2">
        <v>1</v>
      </c>
      <c r="Q35" s="2">
        <v>2030</v>
      </c>
      <c r="U35" s="2">
        <v>20</v>
      </c>
      <c r="V35" s="2">
        <v>20</v>
      </c>
      <c r="W35" s="2">
        <v>25</v>
      </c>
      <c r="AB35" s="18">
        <v>0.95</v>
      </c>
      <c r="AC35" s="18">
        <v>0.95</v>
      </c>
      <c r="AD35" s="18">
        <v>0.95</v>
      </c>
      <c r="AK35" s="19" t="s">
        <v>94</v>
      </c>
      <c r="AL35" s="19" t="s">
        <v>94</v>
      </c>
      <c r="AM35" s="19" t="s">
        <v>94</v>
      </c>
      <c r="AO35" s="19">
        <v>1E-4</v>
      </c>
      <c r="AP35" s="19">
        <v>1E-4</v>
      </c>
      <c r="AQ35" s="19">
        <v>1E-4</v>
      </c>
      <c r="AR35" s="19"/>
      <c r="AS35" s="19"/>
      <c r="AT35" s="19"/>
      <c r="BC35" s="16">
        <v>1</v>
      </c>
      <c r="BD35" s="16">
        <v>1</v>
      </c>
    </row>
    <row r="36" spans="2:56" x14ac:dyDescent="0.25">
      <c r="N36" s="2" t="s">
        <v>103</v>
      </c>
      <c r="R36" s="2">
        <v>0.01</v>
      </c>
      <c r="S36" s="2">
        <v>0.01</v>
      </c>
      <c r="T36" s="2">
        <v>0.01</v>
      </c>
    </row>
    <row r="38" spans="2:56" x14ac:dyDescent="0.25">
      <c r="N38" s="2" t="s">
        <v>94</v>
      </c>
    </row>
    <row r="40" spans="2:56" x14ac:dyDescent="0.25">
      <c r="B40" s="2" t="s">
        <v>78</v>
      </c>
      <c r="C40" s="2" t="s">
        <v>95</v>
      </c>
      <c r="D40" s="2" t="s">
        <v>96</v>
      </c>
      <c r="E40" s="2" t="s">
        <v>104</v>
      </c>
      <c r="F40" s="2" t="s">
        <v>105</v>
      </c>
      <c r="G40" s="2" t="s">
        <v>80</v>
      </c>
      <c r="I40" s="2" t="s">
        <v>79</v>
      </c>
      <c r="K40" s="2" t="s">
        <v>95</v>
      </c>
      <c r="L40" s="2" t="s">
        <v>96</v>
      </c>
      <c r="M40" s="2" t="s">
        <v>103</v>
      </c>
      <c r="O40" s="2" t="s">
        <v>97</v>
      </c>
      <c r="P40" s="2">
        <v>31.536000000000001</v>
      </c>
      <c r="Q40" s="2">
        <v>2030</v>
      </c>
      <c r="R40" s="2" t="s">
        <v>94</v>
      </c>
      <c r="S40" s="2" t="s">
        <v>94</v>
      </c>
      <c r="T40" s="2" t="s">
        <v>94</v>
      </c>
      <c r="U40" s="2">
        <v>20</v>
      </c>
      <c r="V40" s="2">
        <v>25</v>
      </c>
      <c r="W40" s="2">
        <v>30</v>
      </c>
      <c r="X40" s="2" t="s">
        <v>94</v>
      </c>
      <c r="Y40" s="2" t="s">
        <v>94</v>
      </c>
      <c r="Z40" s="2" t="s">
        <v>94</v>
      </c>
      <c r="AA40" s="2" t="s">
        <v>94</v>
      </c>
      <c r="AB40" s="2">
        <v>0.98</v>
      </c>
      <c r="AC40" s="2">
        <v>0.98499999999999999</v>
      </c>
      <c r="AD40" s="2">
        <v>0.98499999999999999</v>
      </c>
      <c r="AE40" s="2" t="s">
        <v>94</v>
      </c>
      <c r="AF40" s="2" t="s">
        <v>94</v>
      </c>
      <c r="AG40" s="2" t="s">
        <v>94</v>
      </c>
      <c r="AH40" s="2" t="s">
        <v>94</v>
      </c>
      <c r="AI40" s="2" t="s">
        <v>94</v>
      </c>
      <c r="AJ40" s="2" t="s">
        <v>94</v>
      </c>
      <c r="AK40" s="2" t="s">
        <v>94</v>
      </c>
      <c r="AL40" s="2" t="s">
        <v>94</v>
      </c>
      <c r="AM40" s="2" t="s">
        <v>94</v>
      </c>
      <c r="AN40" s="2" t="s">
        <v>94</v>
      </c>
      <c r="AO40" s="2">
        <v>1E-4</v>
      </c>
      <c r="AP40" s="2">
        <v>1E-4</v>
      </c>
      <c r="AQ40" s="2">
        <v>1E-4</v>
      </c>
      <c r="AR40" s="2" t="s">
        <v>94</v>
      </c>
      <c r="AS40" s="2" t="s">
        <v>94</v>
      </c>
      <c r="AT40" s="2" t="s">
        <v>94</v>
      </c>
      <c r="AU40" s="2" t="s">
        <v>94</v>
      </c>
      <c r="AV40" s="2" t="s">
        <v>94</v>
      </c>
      <c r="AW40" s="2" t="s">
        <v>94</v>
      </c>
      <c r="BC40" s="2">
        <v>0</v>
      </c>
    </row>
    <row r="41" spans="2:56" x14ac:dyDescent="0.25">
      <c r="B41" s="2" t="s">
        <v>77</v>
      </c>
      <c r="C41" s="2" t="s">
        <v>98</v>
      </c>
      <c r="D41" s="2" t="s">
        <v>99</v>
      </c>
      <c r="E41" s="2" t="s">
        <v>104</v>
      </c>
      <c r="F41" s="2" t="s">
        <v>106</v>
      </c>
      <c r="G41" s="2" t="s">
        <v>80</v>
      </c>
      <c r="I41" s="2" t="s">
        <v>79</v>
      </c>
      <c r="K41" s="2" t="s">
        <v>98</v>
      </c>
      <c r="L41" s="2" t="s">
        <v>99</v>
      </c>
      <c r="M41" s="2" t="s">
        <v>97</v>
      </c>
      <c r="N41" s="2" t="s">
        <v>94</v>
      </c>
      <c r="O41" s="2" t="s">
        <v>100</v>
      </c>
      <c r="P41" s="2">
        <v>1</v>
      </c>
      <c r="Q41" s="2">
        <v>2030</v>
      </c>
      <c r="R41" s="2" t="s">
        <v>94</v>
      </c>
      <c r="S41" s="2" t="s">
        <v>94</v>
      </c>
      <c r="T41" s="2" t="s">
        <v>94</v>
      </c>
      <c r="U41" s="2">
        <v>20</v>
      </c>
      <c r="V41" s="2">
        <v>25</v>
      </c>
      <c r="W41" s="2">
        <v>30</v>
      </c>
      <c r="X41" s="2">
        <v>14000</v>
      </c>
      <c r="Y41" s="2">
        <v>30000</v>
      </c>
      <c r="Z41" s="2">
        <v>50000</v>
      </c>
      <c r="AA41" s="2" t="s">
        <v>94</v>
      </c>
      <c r="AB41" s="2" t="s">
        <v>94</v>
      </c>
      <c r="AC41" s="2" t="s">
        <v>94</v>
      </c>
      <c r="AD41" s="2" t="s">
        <v>94</v>
      </c>
      <c r="AH41" s="2" t="s">
        <v>94</v>
      </c>
      <c r="AI41" s="2" t="s">
        <v>94</v>
      </c>
      <c r="AJ41" s="2" t="s">
        <v>94</v>
      </c>
      <c r="AK41" s="2">
        <v>-0.36499999999999999</v>
      </c>
      <c r="AL41" s="2">
        <v>-0.36499999999999999</v>
      </c>
      <c r="AM41" s="2">
        <v>-0.36499999999999999</v>
      </c>
      <c r="AN41" s="2" t="s">
        <v>94</v>
      </c>
      <c r="AO41" s="2">
        <f>('180 Lithium Ion Battery'!E25+'180 Lithium Ion Battery'!E27)/0.0000036</f>
        <v>41945.222222222219</v>
      </c>
      <c r="AP41" s="2">
        <f>('180 Lithium Ion Battery'!F25+'180 Lithium Ion Battery'!F27)/0.0000036</f>
        <v>27766.555555555551</v>
      </c>
      <c r="AQ41" s="2">
        <f>('180 Lithium Ion Battery'!G25+'180 Lithium Ion Battery'!G27)/0.0000036</f>
        <v>22154.166666666664</v>
      </c>
      <c r="AU41" s="2">
        <f>'180 Lithium Ion Battery'!E29/(1000000*0.0000036)</f>
        <v>0.53169999999999995</v>
      </c>
      <c r="AV41" s="2">
        <f>'180 Lithium Ion Battery'!F29/(1000000*0.0000036)</f>
        <v>0.50216111111111106</v>
      </c>
      <c r="AW41" s="2">
        <f>'180 Lithium Ion Battery'!G29/(1000000*0.0000036)</f>
        <v>0.47262222222222222</v>
      </c>
      <c r="AX41" s="2">
        <v>0.2</v>
      </c>
      <c r="AY41" s="2">
        <v>0.2</v>
      </c>
      <c r="AZ41" s="2">
        <v>0.2</v>
      </c>
      <c r="BC41" s="2">
        <v>0</v>
      </c>
    </row>
    <row r="42" spans="2:56" x14ac:dyDescent="0.25">
      <c r="B42" s="2" t="s">
        <v>78</v>
      </c>
      <c r="C42" s="2" t="s">
        <v>101</v>
      </c>
      <c r="D42" s="2" t="s">
        <v>102</v>
      </c>
      <c r="E42" s="2" t="s">
        <v>104</v>
      </c>
      <c r="F42" s="2" t="s">
        <v>105</v>
      </c>
      <c r="G42" s="2" t="s">
        <v>80</v>
      </c>
      <c r="I42" s="2" t="s">
        <v>79</v>
      </c>
      <c r="K42" s="2" t="s">
        <v>101</v>
      </c>
      <c r="L42" s="2" t="s">
        <v>102</v>
      </c>
      <c r="M42" s="2" t="s">
        <v>100</v>
      </c>
      <c r="O42" s="2" t="s">
        <v>103</v>
      </c>
      <c r="P42" s="2">
        <v>31.536000000000001</v>
      </c>
      <c r="Q42" s="2">
        <v>2030</v>
      </c>
      <c r="R42" s="2" t="s">
        <v>94</v>
      </c>
      <c r="S42" s="2" t="s">
        <v>94</v>
      </c>
      <c r="T42" s="2" t="s">
        <v>94</v>
      </c>
      <c r="U42" s="2">
        <v>20</v>
      </c>
      <c r="V42" s="2">
        <v>25</v>
      </c>
      <c r="W42" s="2">
        <v>30</v>
      </c>
      <c r="X42" s="2" t="s">
        <v>94</v>
      </c>
      <c r="Y42" s="2" t="s">
        <v>94</v>
      </c>
      <c r="Z42" s="2" t="s">
        <v>94</v>
      </c>
      <c r="AA42" s="2" t="s">
        <v>94</v>
      </c>
      <c r="AB42" s="2">
        <v>0.97</v>
      </c>
      <c r="AC42" s="2">
        <v>0.97499999999999998</v>
      </c>
      <c r="AD42" s="2">
        <v>0.97499999999999998</v>
      </c>
      <c r="AE42" s="2" t="s">
        <v>94</v>
      </c>
      <c r="AF42" s="2" t="s">
        <v>94</v>
      </c>
      <c r="AG42" s="2" t="s">
        <v>94</v>
      </c>
      <c r="AH42" s="2" t="s">
        <v>94</v>
      </c>
      <c r="AI42" s="2" t="s">
        <v>94</v>
      </c>
      <c r="AJ42" s="2" t="s">
        <v>94</v>
      </c>
      <c r="AK42" s="2" t="s">
        <v>94</v>
      </c>
      <c r="AL42" s="2" t="s">
        <v>94</v>
      </c>
      <c r="AM42" s="2" t="s">
        <v>94</v>
      </c>
      <c r="AN42" s="2" t="s">
        <v>94</v>
      </c>
      <c r="AO42" s="2">
        <f>'180 Lithium Ion Battery'!E26*1000</f>
        <v>170.14399999999998</v>
      </c>
      <c r="AP42" s="2">
        <f>'180 Lithium Ion Battery'!F26*1000</f>
        <v>106.33999999999999</v>
      </c>
      <c r="AQ42" s="2">
        <f>'180 Lithium Ion Battery'!G26*1000</f>
        <v>63.803999999999988</v>
      </c>
      <c r="AR42" s="17">
        <f>'180 Lithium Ion Battery'!E28</f>
        <v>0.57423599999999997</v>
      </c>
      <c r="AS42" s="17">
        <f>'180 Lithium Ion Battery'!F28</f>
        <v>0.57423599999999997</v>
      </c>
      <c r="AT42" s="17">
        <f>'180 Lithium Ion Battery'!G28</f>
        <v>0.57423599999999997</v>
      </c>
      <c r="AU42" s="2" t="s">
        <v>94</v>
      </c>
      <c r="AV42" s="2" t="s">
        <v>94</v>
      </c>
      <c r="AW42" s="2" t="s">
        <v>94</v>
      </c>
      <c r="BC42" s="2">
        <v>1</v>
      </c>
      <c r="BD42" s="2">
        <v>1</v>
      </c>
    </row>
    <row r="44" spans="2:56" x14ac:dyDescent="0.25">
      <c r="N44" s="2" t="s">
        <v>94</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opLeftCell="A6" workbookViewId="0">
      <selection activeCell="D47" sqref="D47"/>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D3" sqref="D3"/>
    </sheetView>
  </sheetViews>
  <sheetFormatPr defaultRowHeight="13.2" x14ac:dyDescent="0.25"/>
  <sheetData>
    <row r="3" spans="4:22" x14ac:dyDescent="0.25">
      <c r="D3">
        <v>30</v>
      </c>
      <c r="E3" t="s">
        <v>425</v>
      </c>
      <c r="I3">
        <v>12.7</v>
      </c>
      <c r="J3" t="s">
        <v>433</v>
      </c>
      <c r="N3" s="119" t="s">
        <v>435</v>
      </c>
      <c r="R3">
        <v>250000</v>
      </c>
      <c r="S3" s="119" t="s">
        <v>427</v>
      </c>
    </row>
    <row r="4" spans="4:22" x14ac:dyDescent="0.25">
      <c r="M4" s="117">
        <v>9.9999999999999995E-7</v>
      </c>
      <c r="N4" t="s">
        <v>104</v>
      </c>
      <c r="R4">
        <v>100</v>
      </c>
      <c r="S4" s="119" t="s">
        <v>425</v>
      </c>
    </row>
    <row r="5" spans="4:22" x14ac:dyDescent="0.25">
      <c r="D5">
        <v>1000</v>
      </c>
      <c r="E5" t="s">
        <v>426</v>
      </c>
    </row>
    <row r="6" spans="4:22" x14ac:dyDescent="0.25">
      <c r="R6">
        <f>R4*I3</f>
        <v>1270</v>
      </c>
      <c r="S6" s="119" t="s">
        <v>434</v>
      </c>
    </row>
    <row r="7" spans="4:22" x14ac:dyDescent="0.25">
      <c r="D7">
        <f>D3*D5</f>
        <v>30000</v>
      </c>
      <c r="E7" t="s">
        <v>427</v>
      </c>
    </row>
    <row r="8" spans="4:22" x14ac:dyDescent="0.25">
      <c r="U8" s="119" t="s">
        <v>437</v>
      </c>
      <c r="V8">
        <v>0.5</v>
      </c>
    </row>
    <row r="9" spans="4:22" x14ac:dyDescent="0.25">
      <c r="H9" s="118">
        <f>D5/(1000*11.5*M4*1000000)</f>
        <v>8.6956521739130432E-2</v>
      </c>
      <c r="I9" t="s">
        <v>108</v>
      </c>
      <c r="R9" s="117">
        <f>R6*M4</f>
        <v>1.2699999999999999E-3</v>
      </c>
      <c r="S9" s="119" t="s">
        <v>436</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433</v>
      </c>
      <c r="P3" s="119" t="s">
        <v>435</v>
      </c>
      <c r="T3">
        <v>200000</v>
      </c>
      <c r="U3" s="119" t="s">
        <v>427</v>
      </c>
    </row>
    <row r="4" spans="9:21" x14ac:dyDescent="0.25">
      <c r="O4" s="117">
        <v>9.9999999999999995E-7</v>
      </c>
      <c r="P4" t="s">
        <v>104</v>
      </c>
      <c r="T4">
        <v>100</v>
      </c>
      <c r="U4" s="119" t="s">
        <v>425</v>
      </c>
    </row>
    <row r="7" spans="9:21" x14ac:dyDescent="0.25">
      <c r="T7">
        <f>T4*I3</f>
        <v>1580</v>
      </c>
      <c r="U7" s="119" t="s">
        <v>434</v>
      </c>
    </row>
    <row r="8" spans="9:21" x14ac:dyDescent="0.25">
      <c r="T8" s="119"/>
    </row>
    <row r="10" spans="9:21" x14ac:dyDescent="0.25">
      <c r="T10" s="117">
        <f>T7*O4</f>
        <v>1.58E-3</v>
      </c>
      <c r="U10" s="119" t="s">
        <v>436</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439</v>
      </c>
      <c r="I3" s="120">
        <v>4.3019999999999998E-5</v>
      </c>
      <c r="J3" t="s">
        <v>438</v>
      </c>
      <c r="Q3">
        <v>200000</v>
      </c>
      <c r="R3" s="119" t="s">
        <v>427</v>
      </c>
    </row>
    <row r="4" spans="5:18" x14ac:dyDescent="0.25">
      <c r="E4">
        <v>0.8</v>
      </c>
      <c r="F4" s="119" t="s">
        <v>440</v>
      </c>
      <c r="Q4">
        <v>100</v>
      </c>
      <c r="R4" s="119" t="s">
        <v>425</v>
      </c>
    </row>
    <row r="7" spans="5:18" x14ac:dyDescent="0.25">
      <c r="I7">
        <f>E4*I3</f>
        <v>3.4415999999999997E-5</v>
      </c>
      <c r="J7" s="119" t="s">
        <v>441</v>
      </c>
      <c r="Q7">
        <f>Q3/Q4</f>
        <v>2000</v>
      </c>
      <c r="R7" s="119" t="s">
        <v>426</v>
      </c>
    </row>
    <row r="11" spans="5:18" x14ac:dyDescent="0.25">
      <c r="Q11">
        <f>Q7/I7/1000000/0.3</f>
        <v>193.70835270416862</v>
      </c>
      <c r="R11" s="119" t="s">
        <v>442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445</v>
      </c>
    </row>
    <row r="2" spans="3:11" x14ac:dyDescent="0.25">
      <c r="F2">
        <v>150000</v>
      </c>
      <c r="G2" s="119" t="s">
        <v>427</v>
      </c>
    </row>
    <row r="3" spans="3:11" x14ac:dyDescent="0.25">
      <c r="C3" s="119" t="s">
        <v>443</v>
      </c>
    </row>
    <row r="4" spans="3:11" x14ac:dyDescent="0.25">
      <c r="C4">
        <v>-15</v>
      </c>
      <c r="D4" s="119" t="s">
        <v>444</v>
      </c>
      <c r="F4" s="119">
        <v>100</v>
      </c>
      <c r="G4" s="119" t="s">
        <v>425</v>
      </c>
      <c r="I4">
        <f>F2/F4</f>
        <v>1500</v>
      </c>
      <c r="J4" s="119" t="s">
        <v>426</v>
      </c>
    </row>
    <row r="5" spans="3:11" x14ac:dyDescent="0.25">
      <c r="C5" s="119">
        <v>28</v>
      </c>
      <c r="D5" s="119" t="s">
        <v>446</v>
      </c>
    </row>
    <row r="6" spans="3:11" x14ac:dyDescent="0.25">
      <c r="I6">
        <f>I4/28</f>
        <v>53.571428571428569</v>
      </c>
      <c r="J6" s="119" t="s">
        <v>447</v>
      </c>
      <c r="K6" s="119" t="s">
        <v>448</v>
      </c>
    </row>
    <row r="8" spans="3:11" x14ac:dyDescent="0.25">
      <c r="I8">
        <f>I6/0.5</f>
        <v>107.14285714285714</v>
      </c>
      <c r="K8" s="119" t="s">
        <v>449</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zoomScale="32"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2024-02-16T12:54:09Z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