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B0CC74D1-7C44-4AC5-A5C9-8BD80848EE22}"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21" l="1"/>
  <c r="L16" i="21"/>
  <c r="L12" i="21"/>
  <c r="R13" i="18"/>
  <c r="R12" i="18"/>
  <c r="R11" i="18"/>
  <c r="Q13" i="18"/>
  <c r="Q12" i="18"/>
  <c r="Q11" i="18"/>
  <c r="K16" i="16"/>
  <c r="K15" i="16"/>
  <c r="K14" i="16"/>
  <c r="R13" i="16"/>
  <c r="R12" i="16"/>
  <c r="R11" i="16"/>
  <c r="Q13" i="16"/>
  <c r="Q12" i="16"/>
  <c r="Q11" i="16"/>
  <c r="R13" i="15" l="1"/>
  <c r="R12" i="15"/>
  <c r="R11" i="15"/>
  <c r="G37" i="1" l="1"/>
  <c r="I18" i="5"/>
  <c r="Q14" i="18"/>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6" i="16"/>
  <c r="R15" i="16"/>
  <c r="R14" i="16"/>
  <c r="Q16" i="16"/>
  <c r="Q15" i="16"/>
  <c r="Q14" i="16"/>
  <c r="R16" i="18"/>
  <c r="R15" i="18"/>
  <c r="R14" i="18"/>
  <c r="Q16" i="18"/>
  <c r="Q15" i="18"/>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L27" i="5"/>
  <c r="L43" i="5"/>
  <c r="L59" i="5"/>
  <c r="L75" i="5"/>
  <c r="L91" i="5"/>
  <c r="L107" i="5"/>
  <c r="L123" i="5"/>
  <c r="K43" i="5"/>
  <c r="K59" i="5"/>
  <c r="K75" i="5"/>
  <c r="K91" i="5"/>
  <c r="K107" i="5"/>
  <c r="K123" i="5"/>
  <c r="I20" i="5"/>
  <c r="I19"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J11" i="5"/>
  <c r="R18" i="5"/>
  <c r="L28" i="5" s="1"/>
  <c r="I11" i="5"/>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Q12" i="20"/>
  <c r="Q11" i="20"/>
  <c r="Q13" i="20"/>
  <c r="K95" i="5"/>
  <c r="K63" i="5"/>
  <c r="K31" i="5"/>
  <c r="L47" i="5"/>
  <c r="K125" i="5"/>
  <c r="K109" i="5"/>
  <c r="K93" i="5"/>
  <c r="K77" i="5"/>
  <c r="K61" i="5"/>
  <c r="K45" i="5"/>
  <c r="L125" i="5"/>
  <c r="L109" i="5"/>
  <c r="L93" i="5"/>
  <c r="L77" i="5"/>
  <c r="L61" i="5"/>
  <c r="L45" i="5"/>
  <c r="K13" i="20" s="1"/>
  <c r="L29" i="5"/>
  <c r="K122" i="5"/>
  <c r="K58" i="5"/>
  <c r="L122" i="5"/>
  <c r="L58" i="5"/>
  <c r="K98" i="5"/>
  <c r="K82" i="5"/>
  <c r="K66" i="5"/>
  <c r="K34" i="5"/>
  <c r="L114" i="5"/>
  <c r="L82" i="5"/>
  <c r="L66" i="5"/>
  <c r="L34" i="5"/>
  <c r="K113" i="5"/>
  <c r="K65" i="5"/>
  <c r="K49" i="5"/>
  <c r="K33" i="5"/>
  <c r="L113" i="5"/>
  <c r="L97" i="5"/>
  <c r="L81" i="5"/>
  <c r="L65" i="5"/>
  <c r="L33" i="5"/>
  <c r="R13" i="20"/>
  <c r="R11" i="20"/>
  <c r="R12" i="20"/>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K11" i="20" l="1"/>
  <c r="K12" i="20"/>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<sst xmlns="http://schemas.openxmlformats.org/spreadsheetml/2006/main" count="911" uniqueCount="309">
  <si>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</si>
  <si>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</si>
  <si>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</si>
  <si>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</si>
  <si>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</si>
  <si>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</si>
  <si>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</si>
  <si>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</si>
  <si>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</si>
  <si>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</si>
  <si>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</si>
  <si>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</si>
  <si>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</si>
  <si>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</si>
  <si>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</si>
  <si>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</si>
  <si>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</si>
  <si>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</si>
  <si>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</si>
  <si>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</si>
  <si>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</si>
  <si>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</si>
  <si>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</si>
  <si>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</si>
  <si>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</si>
  <si>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</si>
  <si>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</si>
  <si>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</si>
  <si>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</si>
  <si>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</si>
  <si>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</si>
  <si>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</si>
  <si>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</si>
  <si>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</si>
  <si>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</si>
  <si>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</si>
  <si>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</si>
  <si>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</si>
  <si>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</si>
  <si>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</si>
  <si>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</si>
  <si>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</si>
  <si>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</si>
  <si>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</si>
  <si>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</si>
  <si>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</si>
  <si>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</si>
  <si>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</si>
  <si>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</si>
  <si>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</si>
  <si>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</si>
  <si>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</si>
  <si>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</si>
  <si>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</si>
  <si>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</si>
  <si>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</si>
  <si>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</si>
  <si>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</si>
  <si>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</si>
  <si>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</si>
  <si>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</si>
  <si>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</si>
  <si>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</si>
  <si>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</si>
  <si>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</si>
  <si>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</si>
  <si>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</si>
  <si>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</si>
  <si>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</si>
  <si>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</si>
  <si>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</si>
  <si>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</si>
  <si>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</si>
  <si>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</si>
  <si>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</si>
  <si>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</si>
  <si>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</si>
  <si>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</si>
  <si>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</si>
  <si>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</si>
  <si>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</si>
  <si>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</si>
  <si>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</si>
  <si>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</si>
  <si>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</si>
  <si>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</si>
  <si>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</si>
  <si>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</si>
  <si>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</si>
  <si>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</si>
  <si>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</si>
  <si>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</si>
  <si>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</si>
  <si>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</si>
  <si>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</si>
  <si>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</si>
  <si>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</si>
  <si>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</si>
  <si>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</si>
  <si>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</si>
  <si>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</si>
  <si>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</si>
  <si>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</si>
  <si>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</si>
  <si>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</si>
  <si>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</si>
  <si>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</si>
  <si>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</si>
  <si>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</si>
  <si>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</si>
  <si>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</si>
  <si>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</si>
  <si>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</si>
  <si>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</si>
  <si>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</si>
  <si>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</si>
  <si>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</si>
  <si>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</si>
  <si>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</si>
  <si>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</si>
  <si>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</si>
  <si>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</si>
  <si>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</si>
  <si>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</si>
  <si>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</si>
  <si>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</si>
  <si>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</si>
  <si>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</si>
  <si>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</si>
  <si>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</si>
  <si>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</si>
  <si>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</si>
  <si>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</si>
  <si>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</si>
  <si>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</si>
  <si>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</si>
  <si>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</si>
  <si>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</si>
  <si>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</si>
  <si>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</si>
  <si>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</si>
  <si>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</si>
  <si>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</si>
  <si>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</si>
  <si>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</si>
  <si>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</si>
  <si>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</si>
  <si>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</si>
  <si>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</si>
  <si>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</si>
  <si>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</si>
  <si>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</si>
  <si>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</si>
  <si>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</si>
  <si>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</si>
  <si>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</si>
  <si>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</si>
  <si>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</si>
  <si>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</si>
  <si>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</si>
  <si>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</si>
  <si>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</si>
  <si>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</si>
  <si>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</si>
  <si>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</si>
  <si>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</si>
  <si>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</si>
  <si>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</si>
  <si>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</si>
  <si>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</si>
  <si>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</si>
  <si>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</si>
  <si>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</si>
  <si>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</si>
  <si>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</si>
  <si>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</si>
  <si>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</si>
  <si>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</si>
  <si>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</si>
  <si>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</si>
  <si>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</si>
  <si>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</si>
  <si>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</si>
  <si>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</si>
  <si>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</si>
  <si>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</si>
  <si>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</si>
  <si>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</si>
  <si>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</si>
  <si>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</si>
  <si>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</si>
  <si>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</si>
  <si>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</si>
  <si>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</si>
  <si>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</si>
  <si>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</si>
  <si>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</si>
  <si>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</si>
  <si>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</si>
  <si>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</si>
  <si>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</si>
  <si>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</si>
  <si>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</si>
  <si>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</si>
  <si>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</si>
  <si>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</si>
  <si>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</si>
  <si>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</si>
  <si>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</si>
  <si>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</si>
  <si>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</si>
  <si>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</si>
  <si>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</si>
  <si>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</si>
  <si>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</si>
  <si>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</si>
  <si>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</si>
  <si>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</si>
  <si>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</si>
  <si>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</si>
  <si>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</si>
  <si>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</si>
  <si>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</si>
  <si>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</si>
  <si>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</si>
  <si>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</si>
  <si>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</si>
  <si>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</si>
  <si>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</si>
  <si>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</si>
  <si>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</si>
  <si>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</si>
  <si>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</si>
  <si>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</si>
  <si>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</si>
  <si>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</si>
  <si>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</si>
  <si>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</si>
  <si>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</si>
  <si>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</si>
  <si>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</si>
  <si>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</si>
  <si>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</si>
  <si>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</si>
  <si>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</si>
  <si>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</si>
  <si>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</si>
  <si>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</si>
  <si>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</si>
  <si>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</si>
  <si>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</si>
  <si>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</si>
  <si>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</si>
  <si>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</si>
  <si>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</si>
  <si>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</si>
  <si>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</si>
  <si>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</si>
  <si>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</si>
  <si>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</si>
  <si>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</si>
  <si>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</si>
  <si>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</si>
  <si>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</si>
  <si>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</si>
  <si>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</si>
  <si>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</si>
  <si>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</si>
  <si>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</si>
  <si>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</si>
  <si>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</si>
  <si>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</si>
  <si>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</si>
  <si>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</si>
  <si>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</si>
  <si>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</si>
  <si>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</si>
  <si>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</si>
  <si>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</si>
  <si>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</si>
  <si>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</si>
  <si>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</si>
  <si>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</si>
  <si>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</si>
  <si>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</si>
  <si>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</si>
  <si>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</si>
  <si>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</si>
  <si>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</si>
  <si>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</si>
  <si>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</si>
  <si>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</si>
  <si>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</si>
  <si>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</si>
  <si>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</si>
  <si>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</si>
  <si>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NETHERLANDS CONNECTION</t>
  </si>
  <si>
    <t>EXP_ELC_NL</t>
  </si>
  <si>
    <t>TRANS_LINE_NL</t>
  </si>
  <si>
    <t>EXP_H2_NL</t>
  </si>
  <si>
    <t>h2_pipe_NL</t>
  </si>
  <si>
    <t>h2_ship_NL</t>
  </si>
  <si>
    <t>EXP_AMM_NL</t>
  </si>
  <si>
    <t>nh3_pipe_NL</t>
  </si>
  <si>
    <t>nh3_ship_NL</t>
  </si>
  <si>
    <t>EXP_METH_NL</t>
  </si>
  <si>
    <t>METH_ship_NL</t>
  </si>
  <si>
    <t>EXP_KRE_NL</t>
  </si>
  <si>
    <t>KRE_ship_NL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</si>
</sst>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0">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E38" sqref="E38"/>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169</v>
      </c>
      <c r="O3" t="s">
        <v>153</v>
      </c>
      <c r="P3" t="s">
        <v>177</v>
      </c>
      <c r="Q3" t="s">
        <v>175</v>
      </c>
      <c r="R3" t="s">
        <v>176</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170</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247</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247</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247</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278</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291</v>
      </c>
      <c r="E25">
        <v>11.3</v>
      </c>
      <c r="F25" t="s">
        <v>279</v>
      </c>
      <c r="H25">
        <v>7.46</v>
      </c>
      <c r="I25" t="s">
        <v>284</v>
      </c>
      <c r="L25" s="92"/>
      <c r="O25">
        <v>220</v>
      </c>
      <c r="P25">
        <f t="shared" si="0"/>
        <v>742.0911528150134</v>
      </c>
      <c r="Q25">
        <f t="shared" si="4"/>
        <v>6.0438105113689051</v>
      </c>
      <c r="R25">
        <f t="shared" si="5"/>
        <v>6.3368476856036047</v>
      </c>
    </row>
    <row r="26" spans="4:18" x14ac:dyDescent="0.3">
      <c r="D26" s="90" t="s">
        <v>292</v>
      </c>
      <c r="E26">
        <v>10.8</v>
      </c>
      <c r="F26" t="s">
        <v>279</v>
      </c>
      <c r="J26" t="s">
        <v>282</v>
      </c>
      <c r="L26" s="92"/>
      <c r="O26">
        <v>230</v>
      </c>
      <c r="P26">
        <f t="shared" si="0"/>
        <v>757.23860589812341</v>
      </c>
      <c r="Q26">
        <f t="shared" si="4"/>
        <v>6.318529170976583</v>
      </c>
      <c r="R26">
        <f t="shared" si="5"/>
        <v>6.624886216767405</v>
      </c>
    </row>
    <row r="27" spans="4:18" x14ac:dyDescent="0.3">
      <c r="D27" s="96" t="s">
        <v>291</v>
      </c>
      <c r="E27" s="63">
        <f>E25/H25</f>
        <v>1.5147453083109921</v>
      </c>
      <c r="F27" s="63" t="s">
        <v>280</v>
      </c>
      <c r="L27" s="92"/>
      <c r="O27">
        <v>240</v>
      </c>
      <c r="P27">
        <f t="shared" si="0"/>
        <v>772.3860589812333</v>
      </c>
      <c r="Q27">
        <f t="shared" si="4"/>
        <v>6.5932478305842608</v>
      </c>
      <c r="R27">
        <f t="shared" si="5"/>
        <v>6.9129247479312053</v>
      </c>
    </row>
    <row r="28" spans="4:18" x14ac:dyDescent="0.3">
      <c r="D28" s="96" t="s">
        <v>292</v>
      </c>
      <c r="E28" s="63">
        <f>E26/H25</f>
        <v>1.447721179624665</v>
      </c>
      <c r="F28" s="63" t="s">
        <v>280</v>
      </c>
      <c r="L28" s="92"/>
      <c r="O28">
        <v>250</v>
      </c>
      <c r="P28">
        <f t="shared" si="0"/>
        <v>787.5335120643432</v>
      </c>
      <c r="Q28">
        <f t="shared" si="4"/>
        <v>6.8679664901919377</v>
      </c>
      <c r="R28">
        <f t="shared" si="5"/>
        <v>7.2009632790950056</v>
      </c>
    </row>
    <row r="29" spans="4:18" x14ac:dyDescent="0.3">
      <c r="D29" s="90"/>
      <c r="E29" t="s">
        <v>281</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289</v>
      </c>
      <c r="F34" s="86" t="s">
        <v>283</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296</v>
      </c>
      <c r="F37" s="97"/>
      <c r="G37" s="97">
        <f>E27*330+E28*10+J57+J63</f>
        <v>923.19034852546918</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288</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287</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285</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286</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290</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285</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286</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E17" sqref="E17"/>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1.6" x14ac:dyDescent="0.3">
      <c r="C10" s="73" t="s">
        <v>219</v>
      </c>
      <c r="D10" s="73"/>
      <c r="E10" s="73"/>
      <c r="F10" s="73"/>
      <c r="G10" s="73"/>
      <c r="H10" s="73"/>
      <c r="I10" s="73"/>
      <c r="J10" s="73"/>
      <c r="K10" s="73" t="s">
        <v>220</v>
      </c>
      <c r="L10" s="73" t="s">
        <v>221</v>
      </c>
      <c r="M10" s="73" t="s">
        <v>221</v>
      </c>
      <c r="N10" s="73" t="s">
        <v>222</v>
      </c>
      <c r="O10" s="73" t="s">
        <v>223</v>
      </c>
      <c r="P10" s="73" t="s">
        <v>224</v>
      </c>
      <c r="Q10" s="73" t="s">
        <v>256</v>
      </c>
      <c r="R10" s="73" t="s">
        <v>256</v>
      </c>
      <c r="S10" s="73" t="s">
        <v>225</v>
      </c>
      <c r="T10" s="73" t="s">
        <v>223</v>
      </c>
    </row>
    <row r="11" spans="3:32" x14ac:dyDescent="0.3">
      <c r="C11" t="s">
        <v>308</v>
      </c>
      <c r="D11" s="80" t="s">
        <v>274</v>
      </c>
      <c r="E11" s="80"/>
      <c r="F11" s="80" t="s">
        <v>275</v>
      </c>
      <c r="G11" t="s">
        <v>307</v>
      </c>
      <c r="H11" s="80"/>
      <c r="I11" s="80">
        <v>2020</v>
      </c>
      <c r="J11" s="80">
        <v>2030</v>
      </c>
      <c r="K11" s="80">
        <v>1</v>
      </c>
      <c r="L11" s="80"/>
      <c r="M11" s="80"/>
      <c r="N11" s="80">
        <v>0.95</v>
      </c>
      <c r="O11" s="81">
        <v>20</v>
      </c>
      <c r="P11" s="80">
        <v>1</v>
      </c>
      <c r="Q11" s="80">
        <f>('JET FUEL'!$J$18+'JET FUEL'!$J$20)*4/365</f>
        <v>0.19913367662113918</v>
      </c>
      <c r="R11" s="80">
        <f>'JET FUEL'!$J$19*4/365</f>
        <v>1.0835332077466361E-3</v>
      </c>
      <c r="S11" s="80"/>
      <c r="T11" s="82"/>
      <c r="Y11" s="67" t="s">
        <v>226</v>
      </c>
      <c r="Z11" s="68"/>
      <c r="AA11" s="68"/>
      <c r="AB11" s="68"/>
      <c r="AC11" s="68"/>
      <c r="AD11" s="68"/>
      <c r="AE11" s="68"/>
      <c r="AF11" s="68"/>
    </row>
    <row r="12" spans="3:32" x14ac:dyDescent="0.3">
      <c r="E12" t="s">
        <v>268</v>
      </c>
      <c r="I12">
        <v>2020</v>
      </c>
      <c r="J12" s="72"/>
      <c r="L12">
        <f>'JET FUEL'!$J$59/'JET FUEL'!$S$22</f>
        <v>0.39865178986517896</v>
      </c>
      <c r="T12" s="76"/>
      <c r="Y12" s="69" t="s">
        <v>227</v>
      </c>
      <c r="Z12" s="69" t="s">
        <v>185</v>
      </c>
      <c r="AA12" s="69" t="s">
        <v>186</v>
      </c>
      <c r="AB12" s="69" t="s">
        <v>228</v>
      </c>
      <c r="AC12" s="69" t="s">
        <v>229</v>
      </c>
      <c r="AD12" s="69" t="s">
        <v>230</v>
      </c>
      <c r="AE12" s="69" t="s">
        <v>231</v>
      </c>
      <c r="AF12" s="69" t="s">
        <v>232</v>
      </c>
    </row>
    <row r="13" spans="3:32" ht="42.6" thickBot="1" x14ac:dyDescent="0.35">
      <c r="F13" t="s">
        <v>275</v>
      </c>
      <c r="G13" t="s">
        <v>307</v>
      </c>
      <c r="I13" s="72">
        <v>2030</v>
      </c>
      <c r="K13">
        <v>1</v>
      </c>
      <c r="N13">
        <v>0.95</v>
      </c>
      <c r="O13" s="77">
        <v>20</v>
      </c>
      <c r="P13" s="79">
        <v>1</v>
      </c>
      <c r="Q13">
        <f>('JET FUEL'!$J$18+'JET FUEL'!$J$20)*4/365</f>
        <v>0.19913367662113918</v>
      </c>
      <c r="R13">
        <f>'JET FUEL'!$J$19*4/365</f>
        <v>1.0835332077466361E-3</v>
      </c>
      <c r="T13" s="76"/>
      <c r="Y13" s="70" t="s">
        <v>233</v>
      </c>
      <c r="Z13" s="70" t="s">
        <v>234</v>
      </c>
      <c r="AA13" s="70" t="s">
        <v>204</v>
      </c>
      <c r="AB13" s="70" t="s">
        <v>235</v>
      </c>
      <c r="AC13" s="70" t="s">
        <v>236</v>
      </c>
      <c r="AD13" s="70" t="s">
        <v>237</v>
      </c>
      <c r="AE13" s="70" t="s">
        <v>238</v>
      </c>
      <c r="AF13" s="70" t="s">
        <v>239</v>
      </c>
    </row>
    <row r="14" spans="3:32" ht="15" thickBot="1" x14ac:dyDescent="0.35">
      <c r="E14" t="s">
        <v>268</v>
      </c>
      <c r="I14" s="72">
        <v>2030</v>
      </c>
      <c r="L14">
        <f>'JET FUEL'!$J$59/'JET FUEL'!$S$22</f>
        <v>0.39865178986517896</v>
      </c>
      <c r="Y14" s="70" t="s">
        <v>240</v>
      </c>
      <c r="Z14" s="70"/>
      <c r="AA14" s="70"/>
      <c r="AB14" s="70"/>
      <c r="AC14" s="70"/>
      <c r="AD14" s="70"/>
      <c r="AE14" s="70"/>
      <c r="AF14" s="70"/>
    </row>
    <row r="15" spans="3:32" x14ac:dyDescent="0.3">
      <c r="F15" t="s">
        <v>275</v>
      </c>
      <c r="G15" t="s">
        <v>307</v>
      </c>
      <c r="I15">
        <v>2050</v>
      </c>
      <c r="K15">
        <v>1</v>
      </c>
      <c r="N15">
        <v>0.95</v>
      </c>
      <c r="O15" s="77">
        <v>20</v>
      </c>
      <c r="P15" s="79">
        <v>1</v>
      </c>
      <c r="Q15">
        <f>('JET FUEL'!$J$18+'JET FUEL'!$J$20)*4/365</f>
        <v>0.19913367662113918</v>
      </c>
      <c r="R15">
        <f>'JET FUEL'!$J$19*4/365</f>
        <v>1.0835332077466361E-3</v>
      </c>
      <c r="Y15" t="s">
        <v>241</v>
      </c>
      <c r="Z15" t="s">
        <v>308</v>
      </c>
      <c r="AA15" t="s">
        <v>274</v>
      </c>
      <c r="AB15" t="s">
        <v>184</v>
      </c>
      <c r="AC15" t="s">
        <v>250</v>
      </c>
      <c r="AD15" s="72" t="s">
        <v>182</v>
      </c>
      <c r="AE15" t="s">
        <v>307</v>
      </c>
      <c r="AF15" t="s">
        <v>242</v>
      </c>
    </row>
    <row r="16" spans="3:32" x14ac:dyDescent="0.3">
      <c r="E16" t="s">
        <v>268</v>
      </c>
      <c r="I16">
        <v>2050</v>
      </c>
      <c r="L16">
        <f>'JET FUEL'!$J$59/'JET FUEL'!$S$22</f>
        <v>0.39865178986517896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8" t="s">
        <v>3</v>
      </c>
      <c r="D1" s="98"/>
      <c r="E1" s="98"/>
      <c r="F1" s="98"/>
      <c r="G1" s="98"/>
      <c r="H1" s="98"/>
      <c r="I1" s="98"/>
      <c r="J1" s="98"/>
      <c r="K1" s="98"/>
      <c r="L1" s="98"/>
    </row>
    <row r="2" spans="1:15" x14ac:dyDescent="0.3">
      <c r="A2" s="14" t="s">
        <v>4</v>
      </c>
      <c r="B2" s="13"/>
      <c r="C2" s="15">
        <v>2015</v>
      </c>
      <c r="D2" s="15">
        <v>2020</v>
      </c>
      <c r="E2" s="16">
        <v>2030</v>
      </c>
      <c r="F2" s="16">
        <v>2050</v>
      </c>
      <c r="G2" s="17">
        <v>2020</v>
      </c>
      <c r="H2" s="17">
        <v>2020</v>
      </c>
      <c r="I2" s="17">
        <v>2050</v>
      </c>
      <c r="J2" s="17">
        <v>2050</v>
      </c>
      <c r="K2" s="18" t="s">
        <v>5</v>
      </c>
      <c r="L2" s="18" t="s">
        <v>6</v>
      </c>
      <c r="O2" t="s">
        <v>277</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99" t="s">
        <v>86</v>
      </c>
      <c r="D1" s="99"/>
      <c r="E1" s="99"/>
      <c r="F1" s="99"/>
      <c r="G1" s="99"/>
      <c r="H1" s="99"/>
      <c r="I1" s="99"/>
      <c r="J1" s="99"/>
      <c r="K1" s="99"/>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99" t="s">
        <v>110</v>
      </c>
      <c r="D1" s="99"/>
      <c r="E1" s="99"/>
      <c r="F1" s="99"/>
      <c r="G1" s="99"/>
      <c r="H1" s="99"/>
      <c r="I1" s="99"/>
      <c r="J1" s="99"/>
      <c r="K1" s="99"/>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99" t="s">
        <v>122</v>
      </c>
      <c r="D1" s="99"/>
      <c r="E1" s="99"/>
      <c r="F1" s="99"/>
      <c r="G1" s="99"/>
      <c r="H1" s="99"/>
      <c r="I1" s="99"/>
      <c r="J1" s="99"/>
      <c r="K1" s="99"/>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15" thickBot="1" x14ac:dyDescent="0.35">
      <c r="C10" s="70" t="s">
        <v>219</v>
      </c>
      <c r="D10" s="70"/>
      <c r="E10" s="70"/>
      <c r="F10" s="70"/>
      <c r="G10" s="70"/>
      <c r="H10" s="70"/>
      <c r="I10" s="70"/>
      <c r="J10" s="70"/>
      <c r="K10" s="70" t="s">
        <v>220</v>
      </c>
      <c r="L10" s="70" t="s">
        <v>221</v>
      </c>
      <c r="M10" s="70" t="s">
        <v>221</v>
      </c>
      <c r="N10" s="70" t="s">
        <v>222</v>
      </c>
      <c r="O10" s="70" t="s">
        <v>223</v>
      </c>
      <c r="P10" s="70" t="s">
        <v>224</v>
      </c>
      <c r="Q10" s="73" t="s">
        <v>243</v>
      </c>
      <c r="R10" s="73" t="s">
        <v>243</v>
      </c>
      <c r="S10" s="70" t="s">
        <v>225</v>
      </c>
      <c r="T10" s="73" t="s">
        <v>223</v>
      </c>
    </row>
    <row r="11" spans="3:32" x14ac:dyDescent="0.3">
      <c r="C11" t="s">
        <v>298</v>
      </c>
      <c r="D11" t="s">
        <v>245</v>
      </c>
      <c r="F11" t="s">
        <v>246</v>
      </c>
      <c r="G11" t="s">
        <v>297</v>
      </c>
      <c r="I11">
        <v>2020</v>
      </c>
      <c r="J11" s="74">
        <v>2030</v>
      </c>
      <c r="K11">
        <f>1-0.003</f>
        <v>0.997</v>
      </c>
      <c r="N11">
        <v>0.45</v>
      </c>
      <c r="O11" s="75">
        <v>40</v>
      </c>
      <c r="P11" s="79">
        <v>31.536000000000001</v>
      </c>
      <c r="Q11">
        <f>'Transmission lines'!$G$37</f>
        <v>923.19034852546918</v>
      </c>
      <c r="R11">
        <f>'Transmission lines'!G8*'Transmission lines'!O38</f>
        <v>9.1705160316910241</v>
      </c>
      <c r="T11" s="76">
        <v>1.5</v>
      </c>
      <c r="Y11" s="67" t="s">
        <v>226</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923.19034852546918</v>
      </c>
      <c r="R12">
        <f>'Transmission lines'!Q38</f>
        <v>9.6151530862687125</v>
      </c>
      <c r="T12" s="76">
        <v>1.5</v>
      </c>
      <c r="Y12" s="69" t="s">
        <v>227</v>
      </c>
      <c r="Z12" s="69" t="s">
        <v>185</v>
      </c>
      <c r="AA12" s="69" t="s">
        <v>186</v>
      </c>
      <c r="AB12" s="69" t="s">
        <v>228</v>
      </c>
      <c r="AC12" s="69" t="s">
        <v>229</v>
      </c>
      <c r="AD12" s="69" t="s">
        <v>230</v>
      </c>
      <c r="AE12" s="69" t="s">
        <v>231</v>
      </c>
      <c r="AF12" s="69" t="s">
        <v>232</v>
      </c>
    </row>
    <row r="13" spans="3:32" ht="42.6" thickBot="1" x14ac:dyDescent="0.35">
      <c r="I13">
        <v>2050</v>
      </c>
      <c r="K13">
        <f t="shared" si="0"/>
        <v>0.997</v>
      </c>
      <c r="N13">
        <v>0.45</v>
      </c>
      <c r="O13">
        <v>40</v>
      </c>
      <c r="P13" s="79">
        <v>31.536000000000001</v>
      </c>
      <c r="Q13">
        <f>'Transmission lines'!$G$37</f>
        <v>923.19034852546918</v>
      </c>
      <c r="R13">
        <f>'Transmission lines'!R38</f>
        <v>10.081348590733008</v>
      </c>
      <c r="T13">
        <v>1.5</v>
      </c>
      <c r="Y13" s="70" t="s">
        <v>233</v>
      </c>
      <c r="Z13" s="70" t="s">
        <v>234</v>
      </c>
      <c r="AA13" s="70" t="s">
        <v>204</v>
      </c>
      <c r="AB13" s="70" t="s">
        <v>235</v>
      </c>
      <c r="AC13" s="70" t="s">
        <v>236</v>
      </c>
      <c r="AD13" s="70" t="s">
        <v>237</v>
      </c>
      <c r="AE13" s="70" t="s">
        <v>238</v>
      </c>
      <c r="AF13" s="70" t="s">
        <v>239</v>
      </c>
    </row>
    <row r="14" spans="3:32" ht="15" thickBot="1" x14ac:dyDescent="0.35">
      <c r="H14" s="72"/>
      <c r="O14" s="77"/>
      <c r="T14" s="76"/>
      <c r="Y14" s="70" t="s">
        <v>240</v>
      </c>
      <c r="Z14" s="70"/>
      <c r="AA14" s="70"/>
      <c r="AB14" s="70"/>
      <c r="AC14" s="70"/>
      <c r="AD14" s="70"/>
      <c r="AE14" s="70"/>
      <c r="AF14" s="70"/>
    </row>
    <row r="15" spans="3:32" x14ac:dyDescent="0.3">
      <c r="I15" s="72"/>
      <c r="O15" s="77"/>
      <c r="P15" s="79"/>
      <c r="T15" s="76"/>
      <c r="Y15" t="s">
        <v>241</v>
      </c>
      <c r="Z15" t="s">
        <v>298</v>
      </c>
      <c r="AA15" t="s">
        <v>245</v>
      </c>
      <c r="AB15" s="78" t="s">
        <v>184</v>
      </c>
      <c r="AC15" s="78" t="s">
        <v>244</v>
      </c>
      <c r="AD15" s="72" t="s">
        <v>182</v>
      </c>
      <c r="AE15" t="s">
        <v>297</v>
      </c>
      <c r="AF15" s="78" t="s">
        <v>242</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A19" zoomScale="57" workbookViewId="0">
      <selection activeCell="L60" sqref="L6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162</v>
      </c>
      <c r="P2" t="s">
        <v>156</v>
      </c>
    </row>
    <row r="3" spans="3:21" x14ac:dyDescent="0.3">
      <c r="C3" s="27" t="s">
        <v>98</v>
      </c>
      <c r="D3" s="48">
        <v>0.42534908720000009</v>
      </c>
      <c r="E3" s="66">
        <f>D3</f>
        <v>0.42534908720000009</v>
      </c>
      <c r="F3" t="s">
        <v>169</v>
      </c>
      <c r="P3">
        <v>33.33</v>
      </c>
      <c r="Q3" t="s">
        <v>157</v>
      </c>
    </row>
    <row r="4" spans="3:21" x14ac:dyDescent="0.3">
      <c r="C4" s="27" t="s">
        <v>99</v>
      </c>
      <c r="D4" s="48">
        <v>0.24457572514000003</v>
      </c>
      <c r="E4" s="66">
        <f>D4</f>
        <v>0.24457572514000003</v>
      </c>
      <c r="F4" t="s">
        <v>169</v>
      </c>
      <c r="P4">
        <v>33.33</v>
      </c>
      <c r="Q4" t="s">
        <v>158</v>
      </c>
    </row>
    <row r="5" spans="3:21" x14ac:dyDescent="0.3">
      <c r="P5">
        <v>33.33</v>
      </c>
      <c r="Q5" t="s">
        <v>159</v>
      </c>
      <c r="R5">
        <f>P5/1000</f>
        <v>3.3329999999999999E-2</v>
      </c>
      <c r="S5" t="s">
        <v>172</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251</v>
      </c>
    </row>
    <row r="12" spans="3:21" x14ac:dyDescent="0.3">
      <c r="C12" t="s">
        <v>171</v>
      </c>
      <c r="D12" s="63">
        <f>D11*1000/1000000</f>
        <v>2.6584317950000002E-4</v>
      </c>
      <c r="E12" s="63">
        <f>E11*1000/1000000</f>
        <v>1.9938238462500002E-4</v>
      </c>
      <c r="M12">
        <v>2030</v>
      </c>
      <c r="N12">
        <v>2050</v>
      </c>
      <c r="T12">
        <v>10000</v>
      </c>
      <c r="U12" t="s">
        <v>252</v>
      </c>
    </row>
    <row r="13" spans="3:21" x14ac:dyDescent="0.3">
      <c r="L13" s="27" t="s">
        <v>123</v>
      </c>
      <c r="M13" s="52">
        <v>2025</v>
      </c>
      <c r="N13" s="52">
        <v>1575</v>
      </c>
    </row>
    <row r="14" spans="3:21" x14ac:dyDescent="0.3">
      <c r="L14" t="s">
        <v>253</v>
      </c>
      <c r="M14">
        <f>M13/1000000</f>
        <v>2.0249999999999999E-3</v>
      </c>
      <c r="N14">
        <f>N13/1000000</f>
        <v>1.575E-3</v>
      </c>
      <c r="T14">
        <f>P4*P11*T12</f>
        <v>1.1998799999999998</v>
      </c>
      <c r="U14" t="s">
        <v>184</v>
      </c>
    </row>
    <row r="16" spans="3:21" x14ac:dyDescent="0.3">
      <c r="D16">
        <v>2030</v>
      </c>
      <c r="E16">
        <v>2050</v>
      </c>
      <c r="L16" s="62" t="s">
        <v>127</v>
      </c>
      <c r="M16" s="52">
        <v>14887.218052000002</v>
      </c>
      <c r="N16" s="52">
        <v>10633.727180000002</v>
      </c>
      <c r="O16" s="62"/>
    </row>
    <row r="17" spans="3:16" x14ac:dyDescent="0.3">
      <c r="C17" s="47" t="s">
        <v>92</v>
      </c>
      <c r="D17" s="48">
        <v>2.5</v>
      </c>
      <c r="E17" s="48">
        <v>2.2000000000000002</v>
      </c>
      <c r="L17" s="62" t="s">
        <v>132</v>
      </c>
      <c r="M17" s="52">
        <v>74.436090260000014</v>
      </c>
      <c r="N17" s="52">
        <v>53.168635900000005</v>
      </c>
      <c r="O17" s="62"/>
    </row>
    <row r="18" spans="3:16" x14ac:dyDescent="0.3">
      <c r="C18" s="47" t="s">
        <v>93</v>
      </c>
      <c r="D18" s="48">
        <v>1.9</v>
      </c>
      <c r="E18" s="48">
        <v>1.7</v>
      </c>
      <c r="L18" s="62" t="s">
        <v>135</v>
      </c>
      <c r="M18" s="52">
        <v>6.3802363080000006</v>
      </c>
      <c r="N18" s="52">
        <v>4.2534908720000004</v>
      </c>
      <c r="O18" s="62"/>
    </row>
    <row r="19" spans="3:16" x14ac:dyDescent="0.3">
      <c r="C19" s="47" t="s">
        <v>95</v>
      </c>
      <c r="D19" s="51">
        <v>1.6800000000000002</v>
      </c>
      <c r="E19" s="51">
        <v>1.47</v>
      </c>
    </row>
    <row r="20" spans="3:16" x14ac:dyDescent="0.3">
      <c r="L20" s="62" t="s">
        <v>257</v>
      </c>
      <c r="M20" s="63">
        <f>M16/(33.33*1000000*$P$11)</f>
        <v>124.07255768910225</v>
      </c>
      <c r="N20" s="63">
        <f>N16/(33.33*1000000*$P$11)</f>
        <v>88.623255492215904</v>
      </c>
    </row>
    <row r="21" spans="3:16" x14ac:dyDescent="0.3">
      <c r="C21" t="s">
        <v>153</v>
      </c>
      <c r="D21" t="s">
        <v>173</v>
      </c>
      <c r="E21" t="s">
        <v>174</v>
      </c>
      <c r="F21" t="s">
        <v>175</v>
      </c>
      <c r="G21" t="s">
        <v>176</v>
      </c>
      <c r="L21" s="62" t="s">
        <v>258</v>
      </c>
      <c r="M21" s="63">
        <f t="shared" ref="M21:N21" si="0">M17/(33.33*1000000*$P$11)</f>
        <v>0.62036278844551129</v>
      </c>
      <c r="N21" s="63">
        <f t="shared" si="0"/>
        <v>0.44311627746107951</v>
      </c>
    </row>
    <row r="22" spans="3:16" x14ac:dyDescent="0.3">
      <c r="C22">
        <v>10</v>
      </c>
      <c r="D22">
        <f>$E$3*C22</f>
        <v>4.2534908720000004</v>
      </c>
      <c r="E22">
        <f>$E$4*C22</f>
        <v>2.4457572514000003</v>
      </c>
      <c r="F22">
        <f>$D$12*C22</f>
        <v>2.658431795E-3</v>
      </c>
      <c r="G22">
        <f t="shared" ref="G22:G53" si="1">$E$12*C22</f>
        <v>1.9938238462500002E-3</v>
      </c>
      <c r="L22" s="62" t="s">
        <v>259</v>
      </c>
      <c r="M22" s="63">
        <f t="shared" ref="M22:N22" si="2">M18/(33.33*1000000*$P$11)</f>
        <v>5.3173953295329542E-2</v>
      </c>
      <c r="N22" s="63">
        <f t="shared" si="2"/>
        <v>3.5449302196886356E-2</v>
      </c>
    </row>
    <row r="23" spans="3:16" x14ac:dyDescent="0.3">
      <c r="C23">
        <v>20</v>
      </c>
      <c r="D23">
        <f t="shared" ref="D23:D86" si="3">$E$3*C23</f>
        <v>8.5069817440000008</v>
      </c>
      <c r="E23">
        <f t="shared" ref="E23:E86" si="4">$E$4*C23</f>
        <v>4.8915145028000007</v>
      </c>
      <c r="F23">
        <f t="shared" ref="F23:F86" si="5">$D$12*C23</f>
        <v>5.31686359E-3</v>
      </c>
      <c r="G23">
        <f t="shared" si="1"/>
        <v>3.9876476925000005E-3</v>
      </c>
    </row>
    <row r="24" spans="3:16" x14ac:dyDescent="0.3">
      <c r="C24">
        <v>30</v>
      </c>
      <c r="D24">
        <f t="shared" si="3"/>
        <v>12.760472616000003</v>
      </c>
      <c r="E24">
        <f t="shared" si="4"/>
        <v>7.3372717542000014</v>
      </c>
      <c r="F24">
        <f t="shared" si="5"/>
        <v>7.9752953850000009E-3</v>
      </c>
      <c r="G24">
        <f t="shared" si="1"/>
        <v>5.9814715387500007E-3</v>
      </c>
    </row>
    <row r="25" spans="3:16" x14ac:dyDescent="0.3">
      <c r="C25">
        <v>40</v>
      </c>
      <c r="D25">
        <f t="shared" si="3"/>
        <v>17.013963488000002</v>
      </c>
      <c r="E25">
        <f t="shared" si="4"/>
        <v>9.7830290056000013</v>
      </c>
      <c r="F25">
        <f t="shared" si="5"/>
        <v>1.063372718E-2</v>
      </c>
      <c r="G25">
        <f t="shared" si="1"/>
        <v>7.9752953850000009E-3</v>
      </c>
      <c r="L25" t="s">
        <v>153</v>
      </c>
      <c r="O25" t="s">
        <v>254</v>
      </c>
      <c r="P25" t="s">
        <v>255</v>
      </c>
    </row>
    <row r="26" spans="3:16" x14ac:dyDescent="0.3">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x14ac:dyDescent="0.3">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x14ac:dyDescent="0.3">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x14ac:dyDescent="0.3">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x14ac:dyDescent="0.3">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x14ac:dyDescent="0.3">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x14ac:dyDescent="0.3">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x14ac:dyDescent="0.3">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x14ac:dyDescent="0.3">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x14ac:dyDescent="0.3">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x14ac:dyDescent="0.3">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x14ac:dyDescent="0.3">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x14ac:dyDescent="0.3">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x14ac:dyDescent="0.3">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x14ac:dyDescent="0.3">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x14ac:dyDescent="0.3">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x14ac:dyDescent="0.3">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x14ac:dyDescent="0.3">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x14ac:dyDescent="0.3">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x14ac:dyDescent="0.3">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x14ac:dyDescent="0.3">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x14ac:dyDescent="0.3">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x14ac:dyDescent="0.3">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x14ac:dyDescent="0.3">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x14ac:dyDescent="0.3">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x14ac:dyDescent="0.3">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x14ac:dyDescent="0.3">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x14ac:dyDescent="0.3">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x14ac:dyDescent="0.3">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x14ac:dyDescent="0.3">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x14ac:dyDescent="0.3">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x14ac:dyDescent="0.3">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x14ac:dyDescent="0.3">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x14ac:dyDescent="0.3">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x14ac:dyDescent="0.3">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x14ac:dyDescent="0.3">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x14ac:dyDescent="0.3">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x14ac:dyDescent="0.3">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x14ac:dyDescent="0.3">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x14ac:dyDescent="0.3">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x14ac:dyDescent="0.3">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x14ac:dyDescent="0.3">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x14ac:dyDescent="0.3">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x14ac:dyDescent="0.3">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x14ac:dyDescent="0.3">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x14ac:dyDescent="0.3">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x14ac:dyDescent="0.3">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x14ac:dyDescent="0.3">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x14ac:dyDescent="0.3">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x14ac:dyDescent="0.3">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x14ac:dyDescent="0.3">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x14ac:dyDescent="0.3">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x14ac:dyDescent="0.3">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x14ac:dyDescent="0.3">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x14ac:dyDescent="0.3">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x14ac:dyDescent="0.3">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x14ac:dyDescent="0.3">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x14ac:dyDescent="0.3">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x14ac:dyDescent="0.3">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x14ac:dyDescent="0.3">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x14ac:dyDescent="0.3">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x14ac:dyDescent="0.3">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x14ac:dyDescent="0.3">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x14ac:dyDescent="0.3">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x14ac:dyDescent="0.3">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x14ac:dyDescent="0.3">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x14ac:dyDescent="0.3">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x14ac:dyDescent="0.3">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x14ac:dyDescent="0.3">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x14ac:dyDescent="0.3">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x14ac:dyDescent="0.3">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x14ac:dyDescent="0.3">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x14ac:dyDescent="0.3">
      <c r="L122">
        <v>970</v>
      </c>
      <c r="M122">
        <f t="shared" si="17"/>
        <v>1.9642499999999998</v>
      </c>
      <c r="N122">
        <f t="shared" si="18"/>
        <v>1.5277499999999999</v>
      </c>
      <c r="O122">
        <f t="shared" si="11"/>
        <v>-0.63703870387038708</v>
      </c>
      <c r="P122">
        <f t="shared" si="12"/>
        <v>-0.27325232523252341</v>
      </c>
    </row>
    <row r="123" spans="3:16" x14ac:dyDescent="0.3">
      <c r="L123">
        <v>980</v>
      </c>
      <c r="M123">
        <f t="shared" si="17"/>
        <v>1.9844999999999999</v>
      </c>
      <c r="N123">
        <f t="shared" si="18"/>
        <v>1.5435000000000001</v>
      </c>
      <c r="O123">
        <f t="shared" si="11"/>
        <v>-0.65391539153915401</v>
      </c>
      <c r="P123">
        <f t="shared" si="12"/>
        <v>-0.2863786378637867</v>
      </c>
    </row>
    <row r="124" spans="3:16" x14ac:dyDescent="0.3">
      <c r="L124">
        <v>990</v>
      </c>
      <c r="M124">
        <f t="shared" si="17"/>
        <v>2.00475</v>
      </c>
      <c r="N124">
        <f t="shared" si="18"/>
        <v>1.55925</v>
      </c>
      <c r="O124">
        <f t="shared" si="11"/>
        <v>-0.67079207920792094</v>
      </c>
      <c r="P124">
        <f t="shared" si="12"/>
        <v>-0.29950495049504977</v>
      </c>
    </row>
    <row r="125" spans="3:16" x14ac:dyDescent="0.3">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C14" sqref="C14"/>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300</v>
      </c>
      <c r="D11" t="s">
        <v>248</v>
      </c>
      <c r="F11" t="s">
        <v>156</v>
      </c>
      <c r="G11" t="s">
        <v>299</v>
      </c>
      <c r="I11">
        <v>2020</v>
      </c>
      <c r="J11">
        <v>2030</v>
      </c>
      <c r="K11">
        <v>0.97</v>
      </c>
      <c r="N11">
        <v>0.95</v>
      </c>
      <c r="O11" s="77">
        <v>50</v>
      </c>
      <c r="P11" s="79">
        <v>31.536000000000001</v>
      </c>
      <c r="Q11">
        <f>'H2'!E56</f>
        <v>85.601503799000014</v>
      </c>
      <c r="R11">
        <f>'H2'!$F$56</f>
        <v>9.3045112825000012E-2</v>
      </c>
      <c r="T11" s="76">
        <v>1</v>
      </c>
      <c r="Y11" s="67" t="s">
        <v>226</v>
      </c>
      <c r="Z11" s="68"/>
      <c r="AA11" s="68"/>
      <c r="AB11" s="68"/>
      <c r="AC11" s="68"/>
      <c r="AD11" s="68"/>
      <c r="AE11" s="68"/>
      <c r="AF11" s="68"/>
    </row>
    <row r="12" spans="3:32" x14ac:dyDescent="0.3">
      <c r="I12" s="72">
        <v>2030</v>
      </c>
      <c r="J12" s="72"/>
      <c r="K12">
        <v>0.97</v>
      </c>
      <c r="N12">
        <v>0.95</v>
      </c>
      <c r="O12" s="77">
        <v>50</v>
      </c>
      <c r="P12" s="79">
        <v>31.536000000000001</v>
      </c>
      <c r="Q12">
        <f>'H2'!$E$56</f>
        <v>85.601503799000014</v>
      </c>
      <c r="R12">
        <f>'H2'!$F$56</f>
        <v>9.3045112825000012E-2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0.97</v>
      </c>
      <c r="N13">
        <v>0.95</v>
      </c>
      <c r="O13" s="77">
        <v>50</v>
      </c>
      <c r="P13" s="79">
        <v>31.536000000000001</v>
      </c>
      <c r="Q13">
        <f>'H2'!$E$56</f>
        <v>85.601503799000014</v>
      </c>
      <c r="R13">
        <f>'H2'!G56</f>
        <v>6.9783834618750012E-2</v>
      </c>
      <c r="T13" s="76">
        <v>1</v>
      </c>
      <c r="Y13" s="70" t="s">
        <v>233</v>
      </c>
      <c r="Z13" s="70" t="s">
        <v>234</v>
      </c>
      <c r="AA13" s="70" t="s">
        <v>204</v>
      </c>
      <c r="AB13" s="70" t="s">
        <v>235</v>
      </c>
      <c r="AC13" s="70" t="s">
        <v>236</v>
      </c>
      <c r="AD13" s="70" t="s">
        <v>237</v>
      </c>
      <c r="AE13" s="70" t="s">
        <v>238</v>
      </c>
      <c r="AF13" s="70" t="s">
        <v>239</v>
      </c>
    </row>
    <row r="14" spans="3:32" ht="15" thickBot="1" x14ac:dyDescent="0.35">
      <c r="C14" t="s">
        <v>301</v>
      </c>
      <c r="D14" s="80" t="s">
        <v>249</v>
      </c>
      <c r="E14" s="80"/>
      <c r="F14" s="80" t="s">
        <v>156</v>
      </c>
      <c r="G14" t="s">
        <v>299</v>
      </c>
      <c r="H14" s="80"/>
      <c r="I14" s="80">
        <v>2020</v>
      </c>
      <c r="J14" s="80">
        <v>2030</v>
      </c>
      <c r="K14" s="80">
        <f>'H2'!O60</f>
        <v>0.40931593159315927</v>
      </c>
      <c r="L14" s="80"/>
      <c r="M14" s="80"/>
      <c r="N14" s="80">
        <v>0.95</v>
      </c>
      <c r="O14" s="81">
        <v>20</v>
      </c>
      <c r="P14" s="80">
        <v>1</v>
      </c>
      <c r="Q14" s="80">
        <f>('H2'!$M$20+'H2'!$M$22)*4/365</f>
        <v>1.3602819906016173</v>
      </c>
      <c r="R14" s="80">
        <f>'H2'!$M$21*4/365</f>
        <v>6.7984963117316303E-3</v>
      </c>
      <c r="S14" s="80"/>
      <c r="T14" s="82"/>
      <c r="Y14" s="70" t="s">
        <v>240</v>
      </c>
      <c r="Z14" s="70"/>
      <c r="AA14" s="70"/>
      <c r="AB14" s="70"/>
      <c r="AC14" s="70"/>
      <c r="AD14" s="70"/>
      <c r="AE14" s="70"/>
      <c r="AF14" s="70"/>
    </row>
    <row r="15" spans="3:32" x14ac:dyDescent="0.3">
      <c r="I15" s="72">
        <v>2030</v>
      </c>
      <c r="J15" s="72"/>
      <c r="K15">
        <f>'H2'!O60</f>
        <v>0.40931593159315927</v>
      </c>
      <c r="N15">
        <v>0.95</v>
      </c>
      <c r="O15" s="77">
        <v>20</v>
      </c>
      <c r="P15" s="79">
        <v>1</v>
      </c>
      <c r="Q15">
        <f>('H2'!$M$20+'H2'!$M$22)*4/365</f>
        <v>1.3602819906016173</v>
      </c>
      <c r="R15">
        <f>'H2'!$M$21*4/365</f>
        <v>6.7984963117316303E-3</v>
      </c>
      <c r="T15" s="76"/>
      <c r="Y15" t="s">
        <v>241</v>
      </c>
      <c r="Z15" t="s">
        <v>300</v>
      </c>
      <c r="AA15" t="s">
        <v>248</v>
      </c>
      <c r="AB15" s="78" t="s">
        <v>184</v>
      </c>
      <c r="AC15" s="78" t="s">
        <v>244</v>
      </c>
      <c r="AD15" s="72" t="s">
        <v>182</v>
      </c>
      <c r="AE15" t="s">
        <v>299</v>
      </c>
      <c r="AF15" s="78" t="s">
        <v>242</v>
      </c>
    </row>
    <row r="16" spans="3:32" x14ac:dyDescent="0.3">
      <c r="I16">
        <v>2050</v>
      </c>
      <c r="K16">
        <f>'H2'!P60</f>
        <v>0.54057905790579053</v>
      </c>
      <c r="N16">
        <v>0.95</v>
      </c>
      <c r="O16" s="77">
        <v>20</v>
      </c>
      <c r="P16" s="79">
        <v>1</v>
      </c>
      <c r="Q16">
        <f>('H2'!N20+'H2'!N22)*4/365</f>
        <v>0.97160224432233189</v>
      </c>
      <c r="R16">
        <f>'H2'!N21*4/365</f>
        <v>4.8560687940940222E-3</v>
      </c>
      <c r="T16" s="76"/>
      <c r="Y16" t="s">
        <v>241</v>
      </c>
      <c r="Z16" t="s">
        <v>301</v>
      </c>
      <c r="AA16" t="s">
        <v>249</v>
      </c>
      <c r="AB16" t="s">
        <v>184</v>
      </c>
      <c r="AC16" t="s">
        <v>250</v>
      </c>
      <c r="AD16" s="72" t="s">
        <v>182</v>
      </c>
      <c r="AE16" t="s">
        <v>299</v>
      </c>
      <c r="AF16" t="s">
        <v>242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W12" sqref="W1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163</v>
      </c>
    </row>
    <row r="3" spans="2:23" x14ac:dyDescent="0.3">
      <c r="L3" t="s">
        <v>162</v>
      </c>
    </row>
    <row r="4" spans="2:23" x14ac:dyDescent="0.3">
      <c r="M4">
        <v>2030</v>
      </c>
      <c r="N4">
        <v>2050</v>
      </c>
      <c r="R4" t="s">
        <v>167</v>
      </c>
    </row>
    <row r="5" spans="2:23" x14ac:dyDescent="0.3">
      <c r="B5" s="47" t="s">
        <v>111</v>
      </c>
      <c r="C5" s="48" t="s">
        <v>112</v>
      </c>
      <c r="L5" s="27" t="s">
        <v>125</v>
      </c>
      <c r="M5" s="52">
        <v>2205</v>
      </c>
      <c r="N5" s="52">
        <v>1715</v>
      </c>
      <c r="R5">
        <v>5.2</v>
      </c>
      <c r="S5" t="s">
        <v>157</v>
      </c>
    </row>
    <row r="6" spans="2:23" x14ac:dyDescent="0.3">
      <c r="B6" s="47" t="s">
        <v>25</v>
      </c>
      <c r="C6" s="52">
        <v>50</v>
      </c>
      <c r="L6" t="s">
        <v>264</v>
      </c>
      <c r="M6">
        <f>M5/1000000</f>
        <v>2.2049999999999999E-3</v>
      </c>
      <c r="N6">
        <f>N5/1000000</f>
        <v>1.7149999999999999E-3</v>
      </c>
      <c r="R6">
        <v>5.2</v>
      </c>
      <c r="S6" t="s">
        <v>158</v>
      </c>
    </row>
    <row r="7" spans="2:23" x14ac:dyDescent="0.3">
      <c r="B7" s="47" t="s">
        <v>29</v>
      </c>
      <c r="C7" s="52">
        <v>1</v>
      </c>
      <c r="L7" s="62" t="s">
        <v>130</v>
      </c>
      <c r="M7" s="52">
        <v>1978.8326904267387</v>
      </c>
      <c r="N7" s="52">
        <v>1978.8326904267387</v>
      </c>
      <c r="R7">
        <v>5.2</v>
      </c>
      <c r="S7" t="s">
        <v>159</v>
      </c>
      <c r="T7">
        <f>R7/1000</f>
        <v>5.1999999999999998E-3</v>
      </c>
      <c r="U7" t="s">
        <v>172</v>
      </c>
    </row>
    <row r="8" spans="2:23" x14ac:dyDescent="0.3">
      <c r="L8" s="62" t="s">
        <v>133</v>
      </c>
      <c r="M8" s="52">
        <v>9.570354462000001</v>
      </c>
      <c r="N8" s="52">
        <v>9.570354462000001</v>
      </c>
      <c r="R8">
        <f>R6/1000</f>
        <v>5.1999999999999998E-3</v>
      </c>
      <c r="S8" t="s">
        <v>160</v>
      </c>
    </row>
    <row r="9" spans="2:23" x14ac:dyDescent="0.3">
      <c r="C9" t="s">
        <v>164</v>
      </c>
      <c r="L9" s="62" t="s">
        <v>168</v>
      </c>
      <c r="M9" s="52">
        <v>1.8077336206000001</v>
      </c>
      <c r="N9" s="52">
        <v>1.8077336206000001</v>
      </c>
    </row>
    <row r="10" spans="2:23" x14ac:dyDescent="0.3">
      <c r="B10" s="27" t="s">
        <v>119</v>
      </c>
      <c r="C10" s="48">
        <v>0.21267454360000004</v>
      </c>
      <c r="D10" s="66">
        <f>C10</f>
        <v>0.21267454360000004</v>
      </c>
      <c r="E10" t="s">
        <v>169</v>
      </c>
    </row>
    <row r="11" spans="2:23" x14ac:dyDescent="0.3">
      <c r="B11" s="27" t="s">
        <v>120</v>
      </c>
      <c r="C11" s="48">
        <v>0.21267454360000004</v>
      </c>
      <c r="D11" s="66">
        <f>C11</f>
        <v>0.21267454360000004</v>
      </c>
      <c r="E11" t="s">
        <v>169</v>
      </c>
      <c r="L11" s="62" t="s">
        <v>265</v>
      </c>
      <c r="M11" s="63">
        <f>M7/($R$6*1000000*$S$13)</f>
        <v>105.70687448860785</v>
      </c>
      <c r="N11" s="63">
        <f>N7/($R$6*1000000*$S$13)</f>
        <v>105.70687448860785</v>
      </c>
      <c r="V11">
        <f>R6*S13</f>
        <v>1.872E-5</v>
      </c>
      <c r="W11" t="s">
        <v>294</v>
      </c>
    </row>
    <row r="12" spans="2:23" x14ac:dyDescent="0.3">
      <c r="L12" s="62" t="s">
        <v>266</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165</v>
      </c>
      <c r="L13" s="62" t="s">
        <v>267</v>
      </c>
      <c r="M13" s="63">
        <f t="shared" si="0"/>
        <v>9.6566966912393179E-2</v>
      </c>
      <c r="N13" s="63">
        <f t="shared" si="0"/>
        <v>9.6566966912393179E-2</v>
      </c>
      <c r="S13">
        <v>3.5999999999999998E-6</v>
      </c>
    </row>
    <row r="14" spans="2:23" x14ac:dyDescent="0.3">
      <c r="V14" t="s">
        <v>251</v>
      </c>
    </row>
    <row r="15" spans="2:23" x14ac:dyDescent="0.3">
      <c r="V15">
        <v>45000</v>
      </c>
      <c r="W15" t="s">
        <v>252</v>
      </c>
    </row>
    <row r="16" spans="2:23" x14ac:dyDescent="0.3">
      <c r="B16" t="s">
        <v>153</v>
      </c>
      <c r="C16" t="s">
        <v>177</v>
      </c>
      <c r="D16" t="s">
        <v>166</v>
      </c>
      <c r="L16" s="47" t="s">
        <v>25</v>
      </c>
      <c r="M16" s="52">
        <v>20</v>
      </c>
    </row>
    <row r="17" spans="2:23" x14ac:dyDescent="0.3">
      <c r="B17">
        <v>10</v>
      </c>
      <c r="C17">
        <f>$D$10*B17</f>
        <v>2.1267454360000002</v>
      </c>
      <c r="D17">
        <f>$D$13*B17</f>
        <v>1.0633727180000001E-3</v>
      </c>
      <c r="V17">
        <f>V15*S13*R6</f>
        <v>0.84240000000000004</v>
      </c>
      <c r="W17" t="s">
        <v>263</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254</v>
      </c>
      <c r="P22" t="s">
        <v>255</v>
      </c>
    </row>
    <row r="23" spans="2:23" x14ac:dyDescent="0.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x14ac:dyDescent="0.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x14ac:dyDescent="0.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x14ac:dyDescent="0.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x14ac:dyDescent="0.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x14ac:dyDescent="0.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x14ac:dyDescent="0.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x14ac:dyDescent="0.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x14ac:dyDescent="0.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x14ac:dyDescent="0.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x14ac:dyDescent="0.3">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x14ac:dyDescent="0.3">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x14ac:dyDescent="0.3">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x14ac:dyDescent="0.3">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x14ac:dyDescent="0.3">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x14ac:dyDescent="0.3">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x14ac:dyDescent="0.3">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x14ac:dyDescent="0.3">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x14ac:dyDescent="0.3">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x14ac:dyDescent="0.3">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x14ac:dyDescent="0.3">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x14ac:dyDescent="0.3">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x14ac:dyDescent="0.3">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x14ac:dyDescent="0.3">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x14ac:dyDescent="0.3">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x14ac:dyDescent="0.3">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x14ac:dyDescent="0.3">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x14ac:dyDescent="0.3">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x14ac:dyDescent="0.3">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x14ac:dyDescent="0.3">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x14ac:dyDescent="0.3">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x14ac:dyDescent="0.3">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x14ac:dyDescent="0.3">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x14ac:dyDescent="0.3">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x14ac:dyDescent="0.3">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x14ac:dyDescent="0.3">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x14ac:dyDescent="0.3">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x14ac:dyDescent="0.3">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x14ac:dyDescent="0.3">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x14ac:dyDescent="0.3">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x14ac:dyDescent="0.3">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x14ac:dyDescent="0.3">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x14ac:dyDescent="0.3">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x14ac:dyDescent="0.3">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x14ac:dyDescent="0.3">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x14ac:dyDescent="0.3">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x14ac:dyDescent="0.3">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x14ac:dyDescent="0.3">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x14ac:dyDescent="0.3">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x14ac:dyDescent="0.3">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x14ac:dyDescent="0.3">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x14ac:dyDescent="0.3">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x14ac:dyDescent="0.3">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x14ac:dyDescent="0.3">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x14ac:dyDescent="0.3">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x14ac:dyDescent="0.3">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x14ac:dyDescent="0.3">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x14ac:dyDescent="0.3">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x14ac:dyDescent="0.3">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x14ac:dyDescent="0.3">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x14ac:dyDescent="0.3">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x14ac:dyDescent="0.3">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x14ac:dyDescent="0.3">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x14ac:dyDescent="0.3">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x14ac:dyDescent="0.3">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x14ac:dyDescent="0.3">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x14ac:dyDescent="0.3">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x14ac:dyDescent="0.3">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x14ac:dyDescent="0.3">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x14ac:dyDescent="0.3">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x14ac:dyDescent="0.3">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x14ac:dyDescent="0.3">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x14ac:dyDescent="0.3">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x14ac:dyDescent="0.3">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x14ac:dyDescent="0.3">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x14ac:dyDescent="0.3">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x14ac:dyDescent="0.3">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x14ac:dyDescent="0.3">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x14ac:dyDescent="0.3">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x14ac:dyDescent="0.3">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x14ac:dyDescent="0.3">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x14ac:dyDescent="0.3">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x14ac:dyDescent="0.3">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x14ac:dyDescent="0.3">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x14ac:dyDescent="0.3">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x14ac:dyDescent="0.3">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x14ac:dyDescent="0.3">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x14ac:dyDescent="0.3">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x14ac:dyDescent="0.3">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x14ac:dyDescent="0.3">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x14ac:dyDescent="0.3">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x14ac:dyDescent="0.3">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x14ac:dyDescent="0.3">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x14ac:dyDescent="0.3">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x14ac:dyDescent="0.3">
      <c r="L117">
        <v>950</v>
      </c>
      <c r="M117">
        <f t="shared" si="9"/>
        <v>2.0947499999999999</v>
      </c>
      <c r="N117">
        <f t="shared" si="10"/>
        <v>1.6292499999999999</v>
      </c>
      <c r="O117">
        <f t="shared" si="11"/>
        <v>-1.486645299145299</v>
      </c>
      <c r="P117">
        <f t="shared" si="12"/>
        <v>-0.93405745489078806</v>
      </c>
    </row>
    <row r="118" spans="2:16" x14ac:dyDescent="0.3">
      <c r="L118">
        <v>960</v>
      </c>
      <c r="M118">
        <f t="shared" si="9"/>
        <v>2.1168</v>
      </c>
      <c r="N118">
        <f t="shared" si="10"/>
        <v>1.6463999999999999</v>
      </c>
      <c r="O118">
        <f t="shared" si="11"/>
        <v>-1.5128205128205128</v>
      </c>
      <c r="P118">
        <f t="shared" si="12"/>
        <v>-0.95441595441595406</v>
      </c>
    </row>
    <row r="119" spans="2:16" x14ac:dyDescent="0.3">
      <c r="L119">
        <v>970</v>
      </c>
      <c r="M119">
        <f t="shared" si="9"/>
        <v>2.1388500000000001</v>
      </c>
      <c r="N119">
        <f t="shared" si="10"/>
        <v>1.6635499999999999</v>
      </c>
      <c r="O119">
        <f t="shared" si="11"/>
        <v>-1.5389957264957266</v>
      </c>
      <c r="P119">
        <f t="shared" si="12"/>
        <v>-0.97477445394112028</v>
      </c>
    </row>
    <row r="120" spans="2:16" x14ac:dyDescent="0.3">
      <c r="L120">
        <v>980</v>
      </c>
      <c r="M120">
        <f t="shared" si="9"/>
        <v>2.1608999999999998</v>
      </c>
      <c r="N120">
        <f t="shared" si="10"/>
        <v>1.6806999999999999</v>
      </c>
      <c r="O120">
        <f t="shared" si="11"/>
        <v>-1.5651709401709399</v>
      </c>
      <c r="P120">
        <f t="shared" si="12"/>
        <v>-0.9951329534662865</v>
      </c>
    </row>
    <row r="121" spans="2:16" x14ac:dyDescent="0.3">
      <c r="L121">
        <v>990</v>
      </c>
      <c r="M121">
        <f t="shared" si="9"/>
        <v>2.1829499999999999</v>
      </c>
      <c r="N121">
        <f t="shared" si="10"/>
        <v>1.6978499999999999</v>
      </c>
      <c r="O121">
        <f t="shared" si="11"/>
        <v>-1.5913461538461537</v>
      </c>
      <c r="P121">
        <f t="shared" si="12"/>
        <v>-1.0154914529914527</v>
      </c>
    </row>
    <row r="122" spans="2:16" x14ac:dyDescent="0.3">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9" zoomScale="70" workbookViewId="0">
      <selection activeCell="E24" sqref="E24"/>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303</v>
      </c>
      <c r="D11" t="s">
        <v>260</v>
      </c>
      <c r="F11" t="s">
        <v>262</v>
      </c>
      <c r="G11" t="s">
        <v>302</v>
      </c>
      <c r="I11">
        <v>2020</v>
      </c>
      <c r="J11">
        <v>2030</v>
      </c>
      <c r="K11">
        <v>0.995</v>
      </c>
      <c r="N11">
        <v>0.95</v>
      </c>
      <c r="O11" s="77">
        <v>50</v>
      </c>
      <c r="P11" s="79">
        <v>31.536000000000001</v>
      </c>
      <c r="Q11">
        <f>'NH3'!C51</f>
        <v>74.436090260000014</v>
      </c>
      <c r="R11">
        <f>'NH3'!$D$51</f>
        <v>3.7218045130000002E-2</v>
      </c>
      <c r="T11" s="76">
        <v>1</v>
      </c>
      <c r="Y11" s="67" t="s">
        <v>226</v>
      </c>
      <c r="Z11" s="68"/>
      <c r="AA11" s="68"/>
      <c r="AB11" s="68"/>
      <c r="AC11" s="68"/>
      <c r="AD11" s="68"/>
      <c r="AE11" s="68"/>
      <c r="AF11" s="68"/>
    </row>
    <row r="12" spans="3:32" x14ac:dyDescent="0.3">
      <c r="I12" s="72">
        <v>2030</v>
      </c>
      <c r="J12" s="72"/>
      <c r="K12">
        <v>0.995</v>
      </c>
      <c r="N12">
        <v>0.95</v>
      </c>
      <c r="O12" s="77">
        <v>50</v>
      </c>
      <c r="P12" s="79">
        <v>31.536000000000001</v>
      </c>
      <c r="Q12">
        <f>'NH3'!$C$51</f>
        <v>74.436090260000014</v>
      </c>
      <c r="R12">
        <f>'NH3'!$D$51</f>
        <v>3.7218045130000002E-2</v>
      </c>
      <c r="T12" s="76">
        <v>1</v>
      </c>
      <c r="Y12" s="69" t="s">
        <v>227</v>
      </c>
      <c r="Z12" s="69" t="s">
        <v>185</v>
      </c>
      <c r="AA12" s="69" t="s">
        <v>186</v>
      </c>
      <c r="AB12" s="69" t="s">
        <v>228</v>
      </c>
      <c r="AC12" s="69" t="s">
        <v>229</v>
      </c>
      <c r="AD12" s="69" t="s">
        <v>230</v>
      </c>
      <c r="AE12" s="69" t="s">
        <v>231</v>
      </c>
      <c r="AF12" s="69" t="s">
        <v>232</v>
      </c>
    </row>
    <row r="13" spans="3:32" ht="42.6" thickBot="1" x14ac:dyDescent="0.35">
      <c r="I13">
        <v>2050</v>
      </c>
      <c r="K13">
        <v>0.995</v>
      </c>
      <c r="N13">
        <v>0.95</v>
      </c>
      <c r="O13" s="77">
        <v>50</v>
      </c>
      <c r="P13" s="79">
        <v>31.536000000000001</v>
      </c>
      <c r="Q13">
        <f>'NH3'!$C$51</f>
        <v>74.436090260000014</v>
      </c>
      <c r="R13">
        <f>'NH3'!$D$51</f>
        <v>3.7218045130000002E-2</v>
      </c>
      <c r="T13" s="76">
        <v>1</v>
      </c>
      <c r="Y13" s="70" t="s">
        <v>233</v>
      </c>
      <c r="Z13" s="70" t="s">
        <v>234</v>
      </c>
      <c r="AA13" s="70" t="s">
        <v>204</v>
      </c>
      <c r="AB13" s="70" t="s">
        <v>235</v>
      </c>
      <c r="AC13" s="70" t="s">
        <v>236</v>
      </c>
      <c r="AD13" s="70" t="s">
        <v>237</v>
      </c>
      <c r="AE13" s="70" t="s">
        <v>238</v>
      </c>
      <c r="AF13" s="70" t="s">
        <v>239</v>
      </c>
    </row>
    <row r="14" spans="3:32" ht="15" thickBot="1" x14ac:dyDescent="0.35">
      <c r="C14" t="s">
        <v>304</v>
      </c>
      <c r="D14" s="80" t="s">
        <v>261</v>
      </c>
      <c r="E14" s="80"/>
      <c r="F14" s="80" t="s">
        <v>262</v>
      </c>
      <c r="G14" t="s">
        <v>302</v>
      </c>
      <c r="H14" s="80"/>
      <c r="I14" s="80">
        <v>2020</v>
      </c>
      <c r="J14" s="80">
        <v>2030</v>
      </c>
      <c r="K14" s="80">
        <v>0.5</v>
      </c>
      <c r="L14" s="80"/>
      <c r="M14" s="80"/>
      <c r="N14" s="80">
        <v>0.95</v>
      </c>
      <c r="O14" s="81">
        <v>20</v>
      </c>
      <c r="P14" s="80">
        <v>1</v>
      </c>
      <c r="Q14" s="80">
        <f>('NH3'!$M$11+'NH3'!$M$13)*4/365</f>
        <v>1.1594897693755644</v>
      </c>
      <c r="R14" s="80">
        <f>'NH3'!$M$12*4/365</f>
        <v>5.6025959852476302E-3</v>
      </c>
      <c r="S14" s="80"/>
      <c r="T14" s="82"/>
      <c r="Y14" s="70" t="s">
        <v>240</v>
      </c>
      <c r="Z14" s="70"/>
      <c r="AA14" s="70"/>
      <c r="AB14" s="70"/>
      <c r="AC14" s="70"/>
      <c r="AD14" s="70"/>
      <c r="AE14" s="70"/>
      <c r="AF14" s="70"/>
    </row>
    <row r="15" spans="3:32" x14ac:dyDescent="0.3">
      <c r="I15" s="72">
        <v>2030</v>
      </c>
      <c r="J15" s="72"/>
      <c r="K15">
        <v>0.5</v>
      </c>
      <c r="N15">
        <v>0.95</v>
      </c>
      <c r="O15" s="77">
        <v>20</v>
      </c>
      <c r="P15" s="79">
        <v>1</v>
      </c>
      <c r="Q15">
        <f>('NH3'!$M$11+'NH3'!$M$13)*4/365</f>
        <v>1.1594897693755644</v>
      </c>
      <c r="R15">
        <f>'NH3'!$M$12*4/365</f>
        <v>5.6025959852476302E-3</v>
      </c>
      <c r="T15" s="76"/>
      <c r="Y15" t="s">
        <v>241</v>
      </c>
      <c r="Z15" t="s">
        <v>303</v>
      </c>
      <c r="AA15" t="s">
        <v>260</v>
      </c>
      <c r="AB15" s="78" t="s">
        <v>184</v>
      </c>
      <c r="AC15" s="78" t="s">
        <v>244</v>
      </c>
      <c r="AD15" s="72" t="s">
        <v>182</v>
      </c>
      <c r="AE15" t="s">
        <v>302</v>
      </c>
      <c r="AF15" s="78" t="s">
        <v>242</v>
      </c>
    </row>
    <row r="16" spans="3:32" x14ac:dyDescent="0.3">
      <c r="I16">
        <v>2050</v>
      </c>
      <c r="K16">
        <v>0.6</v>
      </c>
      <c r="N16">
        <v>0.95</v>
      </c>
      <c r="O16" s="77">
        <v>20</v>
      </c>
      <c r="P16" s="79">
        <v>1</v>
      </c>
      <c r="Q16">
        <f>('NH3'!$M$11+'NH3'!$M$13)*4/365</f>
        <v>1.1594897693755644</v>
      </c>
      <c r="R16">
        <f>'NH3'!$M$12*4/365</f>
        <v>5.6025959852476302E-3</v>
      </c>
      <c r="T16" s="76"/>
      <c r="Y16" t="s">
        <v>241</v>
      </c>
      <c r="Z16" t="s">
        <v>304</v>
      </c>
      <c r="AA16" t="s">
        <v>261</v>
      </c>
      <c r="AB16" t="s">
        <v>184</v>
      </c>
      <c r="AC16" t="s">
        <v>250</v>
      </c>
      <c r="AD16" s="72" t="s">
        <v>182</v>
      </c>
      <c r="AE16" t="s">
        <v>302</v>
      </c>
      <c r="AF16" t="s">
        <v>242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U12" sqref="U12"/>
    </sheetView>
  </sheetViews>
  <sheetFormatPr defaultRowHeight="14.4" x14ac:dyDescent="0.3"/>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178</v>
      </c>
      <c r="H2" s="65" t="s">
        <v>155</v>
      </c>
    </row>
    <row r="3" spans="2:21" x14ac:dyDescent="0.3">
      <c r="H3" t="s">
        <v>181</v>
      </c>
      <c r="O3" t="s">
        <v>0</v>
      </c>
    </row>
    <row r="5" spans="2:21" x14ac:dyDescent="0.3">
      <c r="H5" s="47" t="s">
        <v>25</v>
      </c>
      <c r="I5" s="52">
        <v>20</v>
      </c>
    </row>
    <row r="6" spans="2:21" x14ac:dyDescent="0.3">
      <c r="O6" t="s">
        <v>179</v>
      </c>
    </row>
    <row r="7" spans="2:21" x14ac:dyDescent="0.3">
      <c r="O7">
        <v>5.5270000000000001</v>
      </c>
      <c r="P7" t="s">
        <v>157</v>
      </c>
    </row>
    <row r="8" spans="2:21" x14ac:dyDescent="0.3">
      <c r="O8">
        <v>5.5270000000000001</v>
      </c>
      <c r="P8" t="s">
        <v>158</v>
      </c>
    </row>
    <row r="9" spans="2:21" x14ac:dyDescent="0.3">
      <c r="I9" t="s">
        <v>164</v>
      </c>
      <c r="J9">
        <v>2050</v>
      </c>
      <c r="O9">
        <v>5.5270000000000001</v>
      </c>
      <c r="P9" t="s">
        <v>159</v>
      </c>
      <c r="Q9">
        <f>O9/1000</f>
        <v>5.5269999999999998E-3</v>
      </c>
      <c r="R9" t="s">
        <v>172</v>
      </c>
    </row>
    <row r="10" spans="2:21" x14ac:dyDescent="0.3">
      <c r="H10" s="27" t="s">
        <v>126</v>
      </c>
      <c r="I10" s="52">
        <v>2205</v>
      </c>
      <c r="J10" s="52">
        <v>1715</v>
      </c>
      <c r="O10">
        <f>O8/1000</f>
        <v>5.5269999999999998E-3</v>
      </c>
      <c r="P10" t="s">
        <v>160</v>
      </c>
    </row>
    <row r="11" spans="2:21" x14ac:dyDescent="0.3">
      <c r="H11" t="s">
        <v>264</v>
      </c>
      <c r="I11">
        <f>I10/1000000</f>
        <v>2.2049999999999999E-3</v>
      </c>
      <c r="J11">
        <f>J10/1000000</f>
        <v>1.7149999999999999E-3</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251</v>
      </c>
    </row>
    <row r="15" spans="2:21" x14ac:dyDescent="0.3">
      <c r="O15">
        <v>3.5999999999999998E-6</v>
      </c>
      <c r="R15">
        <v>45000</v>
      </c>
      <c r="S15" t="s">
        <v>252</v>
      </c>
    </row>
    <row r="17" spans="8:19" x14ac:dyDescent="0.3">
      <c r="H17" s="27"/>
    </row>
    <row r="18" spans="8:19" x14ac:dyDescent="0.3">
      <c r="H18" s="62" t="s">
        <v>270</v>
      </c>
      <c r="I18" s="63">
        <f>I12/(O8*O15*1000000)</f>
        <v>39.212826970469628</v>
      </c>
      <c r="R18">
        <f>R15*O8*O15</f>
        <v>0.895374</v>
      </c>
      <c r="S18" t="s">
        <v>184</v>
      </c>
    </row>
    <row r="19" spans="8:19" x14ac:dyDescent="0.3">
      <c r="H19" s="62" t="s">
        <v>271</v>
      </c>
      <c r="I19" s="63">
        <f>I13/($O$8*1000000*O15)</f>
        <v>0.21377333856019948</v>
      </c>
    </row>
    <row r="20" spans="8:19" x14ac:dyDescent="0.3">
      <c r="H20" s="62" t="s">
        <v>272</v>
      </c>
      <c r="I20" s="63">
        <f>I14/($O$8*1000000*O15)</f>
        <v>7.4820668496069803E-2</v>
      </c>
    </row>
    <row r="25" spans="8:19" x14ac:dyDescent="0.3">
      <c r="H25" t="s">
        <v>153</v>
      </c>
      <c r="K25" t="s">
        <v>254</v>
      </c>
      <c r="L25" t="s">
        <v>255</v>
      </c>
    </row>
    <row r="26" spans="8:19" x14ac:dyDescent="0.3">
      <c r="H26">
        <v>10</v>
      </c>
      <c r="I26">
        <f>$I$11*H26</f>
        <v>2.205E-2</v>
      </c>
      <c r="J26">
        <f>$J$11*H26</f>
        <v>1.7149999999999999E-2</v>
      </c>
      <c r="K26" s="83">
        <f>1-(I26/$R$18)</f>
        <v>0.97537341937559052</v>
      </c>
      <c r="L26" s="83">
        <f>1-(J26/$R$18)</f>
        <v>0.98084599284768148</v>
      </c>
    </row>
    <row r="27" spans="8:19" x14ac:dyDescent="0.3">
      <c r="H27">
        <v>20</v>
      </c>
      <c r="I27">
        <f t="shared" ref="I27:I90" si="0">$I$11*H27</f>
        <v>4.41E-2</v>
      </c>
      <c r="J27">
        <f>$J$11*H27</f>
        <v>3.4299999999999997E-2</v>
      </c>
      <c r="K27" s="83">
        <f>1-(I27/$R$18)</f>
        <v>0.95074683875118104</v>
      </c>
      <c r="L27" s="83">
        <f t="shared" ref="L27:L90" si="1">1-(J27/$R$18)</f>
        <v>0.96169198569536307</v>
      </c>
    </row>
    <row r="28" spans="8:19" x14ac:dyDescent="0.3">
      <c r="H28">
        <v>30</v>
      </c>
      <c r="I28">
        <f t="shared" si="0"/>
        <v>6.615E-2</v>
      </c>
      <c r="J28">
        <f t="shared" ref="J28:J91" si="2">$J$11*H28</f>
        <v>5.1449999999999996E-2</v>
      </c>
      <c r="K28" s="83">
        <f>1-(I28/$R$18)</f>
        <v>0.92612025812677157</v>
      </c>
      <c r="L28" s="83">
        <f t="shared" si="1"/>
        <v>0.94253797854304455</v>
      </c>
    </row>
    <row r="29" spans="8:19" x14ac:dyDescent="0.3">
      <c r="H29">
        <v>40</v>
      </c>
      <c r="I29">
        <f t="shared" si="0"/>
        <v>8.8200000000000001E-2</v>
      </c>
      <c r="J29">
        <f t="shared" si="2"/>
        <v>6.8599999999999994E-2</v>
      </c>
      <c r="K29" s="83">
        <f t="shared" ref="K29:K90" si="3">1-(I29/$R$18)</f>
        <v>0.90149367750236209</v>
      </c>
      <c r="L29" s="83">
        <f t="shared" si="1"/>
        <v>0.92338397139072614</v>
      </c>
    </row>
    <row r="30" spans="8:19" x14ac:dyDescent="0.3">
      <c r="H30">
        <v>50</v>
      </c>
      <c r="I30">
        <f t="shared" si="0"/>
        <v>0.11025</v>
      </c>
      <c r="J30">
        <f t="shared" si="2"/>
        <v>8.5749999999999993E-2</v>
      </c>
      <c r="K30" s="83">
        <f t="shared" si="3"/>
        <v>0.87686709687795272</v>
      </c>
      <c r="L30" s="83">
        <f t="shared" si="1"/>
        <v>0.90422996423840762</v>
      </c>
    </row>
    <row r="31" spans="8:19" x14ac:dyDescent="0.3">
      <c r="H31">
        <v>60</v>
      </c>
      <c r="I31">
        <f>$I$11*H31</f>
        <v>0.1323</v>
      </c>
      <c r="J31">
        <f t="shared" si="2"/>
        <v>0.10289999999999999</v>
      </c>
      <c r="K31" s="83">
        <f t="shared" si="3"/>
        <v>0.85224051625354325</v>
      </c>
      <c r="L31" s="83">
        <f t="shared" si="1"/>
        <v>0.88507595708608922</v>
      </c>
    </row>
    <row r="32" spans="8:19" x14ac:dyDescent="0.3">
      <c r="H32">
        <v>70</v>
      </c>
      <c r="I32">
        <f t="shared" si="0"/>
        <v>0.15434999999999999</v>
      </c>
      <c r="J32">
        <f t="shared" si="2"/>
        <v>0.12004999999999999</v>
      </c>
      <c r="K32" s="83">
        <f t="shared" si="3"/>
        <v>0.82761393562913377</v>
      </c>
      <c r="L32" s="83">
        <f t="shared" si="1"/>
        <v>0.8659219499337707</v>
      </c>
    </row>
    <row r="33" spans="8:12" x14ac:dyDescent="0.3">
      <c r="H33">
        <v>80</v>
      </c>
      <c r="I33">
        <f t="shared" si="0"/>
        <v>0.1764</v>
      </c>
      <c r="J33">
        <f t="shared" si="2"/>
        <v>0.13719999999999999</v>
      </c>
      <c r="K33" s="83">
        <f t="shared" si="3"/>
        <v>0.80298735500472429</v>
      </c>
      <c r="L33" s="83">
        <f t="shared" si="1"/>
        <v>0.84676794278145229</v>
      </c>
    </row>
    <row r="34" spans="8:12" x14ac:dyDescent="0.3">
      <c r="H34">
        <v>90</v>
      </c>
      <c r="I34">
        <f t="shared" si="0"/>
        <v>0.19844999999999999</v>
      </c>
      <c r="J34">
        <f t="shared" si="2"/>
        <v>0.15434999999999999</v>
      </c>
      <c r="K34" s="83">
        <f t="shared" si="3"/>
        <v>0.77836077438031481</v>
      </c>
      <c r="L34" s="83">
        <f t="shared" si="1"/>
        <v>0.82761393562913377</v>
      </c>
    </row>
    <row r="35" spans="8:12" x14ac:dyDescent="0.3">
      <c r="H35">
        <v>100</v>
      </c>
      <c r="I35">
        <f t="shared" si="0"/>
        <v>0.2205</v>
      </c>
      <c r="J35">
        <f t="shared" si="2"/>
        <v>0.17149999999999999</v>
      </c>
      <c r="K35" s="83">
        <f t="shared" si="3"/>
        <v>0.75373419375590534</v>
      </c>
      <c r="L35" s="83">
        <f t="shared" si="1"/>
        <v>0.80845992847681525</v>
      </c>
    </row>
    <row r="36" spans="8:12" x14ac:dyDescent="0.3">
      <c r="H36">
        <v>110</v>
      </c>
      <c r="I36">
        <f t="shared" si="0"/>
        <v>0.24254999999999999</v>
      </c>
      <c r="J36">
        <f t="shared" si="2"/>
        <v>0.18864999999999998</v>
      </c>
      <c r="K36" s="83">
        <f t="shared" si="3"/>
        <v>0.72910761313149597</v>
      </c>
      <c r="L36" s="83">
        <f t="shared" si="1"/>
        <v>0.78930592132449684</v>
      </c>
    </row>
    <row r="37" spans="8:12" x14ac:dyDescent="0.3">
      <c r="H37">
        <v>120</v>
      </c>
      <c r="I37">
        <f t="shared" si="0"/>
        <v>0.2646</v>
      </c>
      <c r="J37">
        <f t="shared" si="2"/>
        <v>0.20579999999999998</v>
      </c>
      <c r="K37" s="83">
        <f t="shared" si="3"/>
        <v>0.70448103250708649</v>
      </c>
      <c r="L37" s="83">
        <f t="shared" si="1"/>
        <v>0.77015191417217832</v>
      </c>
    </row>
    <row r="38" spans="8:12" x14ac:dyDescent="0.3">
      <c r="H38">
        <v>130</v>
      </c>
      <c r="I38">
        <f t="shared" si="0"/>
        <v>0.28665000000000002</v>
      </c>
      <c r="J38">
        <f t="shared" si="2"/>
        <v>0.22294999999999998</v>
      </c>
      <c r="K38" s="83">
        <f t="shared" si="3"/>
        <v>0.67985445188267701</v>
      </c>
      <c r="L38" s="83">
        <f t="shared" si="1"/>
        <v>0.75099790701985991</v>
      </c>
    </row>
    <row r="39" spans="8:12" x14ac:dyDescent="0.3">
      <c r="H39">
        <v>140</v>
      </c>
      <c r="I39">
        <f t="shared" si="0"/>
        <v>0.30869999999999997</v>
      </c>
      <c r="J39">
        <f t="shared" si="2"/>
        <v>0.24009999999999998</v>
      </c>
      <c r="K39" s="83">
        <f t="shared" si="3"/>
        <v>0.65522787125826754</v>
      </c>
      <c r="L39" s="83">
        <f t="shared" si="1"/>
        <v>0.73184389986754139</v>
      </c>
    </row>
    <row r="40" spans="8:12" x14ac:dyDescent="0.3">
      <c r="H40">
        <v>150</v>
      </c>
      <c r="I40">
        <f t="shared" si="0"/>
        <v>0.33074999999999999</v>
      </c>
      <c r="J40">
        <f t="shared" si="2"/>
        <v>0.25724999999999998</v>
      </c>
      <c r="K40" s="83">
        <f t="shared" si="3"/>
        <v>0.63060129063385806</v>
      </c>
      <c r="L40" s="83">
        <f t="shared" si="1"/>
        <v>0.71268989271522298</v>
      </c>
    </row>
    <row r="41" spans="8:12" x14ac:dyDescent="0.3">
      <c r="H41">
        <v>160</v>
      </c>
      <c r="I41">
        <f t="shared" si="0"/>
        <v>0.3528</v>
      </c>
      <c r="J41">
        <f t="shared" si="2"/>
        <v>0.27439999999999998</v>
      </c>
      <c r="K41" s="83">
        <f t="shared" si="3"/>
        <v>0.60597471000944858</v>
      </c>
      <c r="L41" s="83">
        <f t="shared" si="1"/>
        <v>0.69353588556290446</v>
      </c>
    </row>
    <row r="42" spans="8:12" x14ac:dyDescent="0.3">
      <c r="H42">
        <v>170</v>
      </c>
      <c r="I42">
        <f t="shared" si="0"/>
        <v>0.37484999999999996</v>
      </c>
      <c r="J42">
        <f t="shared" si="2"/>
        <v>0.29154999999999998</v>
      </c>
      <c r="K42" s="83">
        <f t="shared" si="3"/>
        <v>0.5813481293850391</v>
      </c>
      <c r="L42" s="83">
        <f t="shared" si="1"/>
        <v>0.67438187841058594</v>
      </c>
    </row>
    <row r="43" spans="8:12" x14ac:dyDescent="0.3">
      <c r="H43">
        <v>180</v>
      </c>
      <c r="I43">
        <f t="shared" si="0"/>
        <v>0.39689999999999998</v>
      </c>
      <c r="J43">
        <f t="shared" si="2"/>
        <v>0.30869999999999997</v>
      </c>
      <c r="K43" s="83">
        <f t="shared" si="3"/>
        <v>0.55672154876062963</v>
      </c>
      <c r="L43" s="83">
        <f t="shared" si="1"/>
        <v>0.65522787125826754</v>
      </c>
    </row>
    <row r="44" spans="8:12" x14ac:dyDescent="0.3">
      <c r="H44">
        <v>190</v>
      </c>
      <c r="I44">
        <f t="shared" si="0"/>
        <v>0.41894999999999999</v>
      </c>
      <c r="J44">
        <f t="shared" si="2"/>
        <v>0.32584999999999997</v>
      </c>
      <c r="K44" s="83">
        <f t="shared" si="3"/>
        <v>0.53209496813622015</v>
      </c>
      <c r="L44" s="83">
        <f t="shared" si="1"/>
        <v>0.63607386410594913</v>
      </c>
    </row>
    <row r="45" spans="8:12" x14ac:dyDescent="0.3">
      <c r="H45">
        <v>200</v>
      </c>
      <c r="I45">
        <f t="shared" si="0"/>
        <v>0.441</v>
      </c>
      <c r="J45">
        <f t="shared" si="2"/>
        <v>0.34299999999999997</v>
      </c>
      <c r="K45" s="83">
        <f t="shared" si="3"/>
        <v>0.50746838751181067</v>
      </c>
      <c r="L45" s="83">
        <f t="shared" si="1"/>
        <v>0.61691985695363061</v>
      </c>
    </row>
    <row r="46" spans="8:12" x14ac:dyDescent="0.3">
      <c r="H46">
        <v>210</v>
      </c>
      <c r="I46">
        <f t="shared" si="0"/>
        <v>0.46304999999999996</v>
      </c>
      <c r="J46">
        <f t="shared" si="2"/>
        <v>0.36014999999999997</v>
      </c>
      <c r="K46" s="83">
        <f t="shared" si="3"/>
        <v>0.4828418068874013</v>
      </c>
      <c r="L46" s="83">
        <f t="shared" si="1"/>
        <v>0.59776584980131209</v>
      </c>
    </row>
    <row r="47" spans="8:12" x14ac:dyDescent="0.3">
      <c r="H47">
        <v>220</v>
      </c>
      <c r="I47">
        <f t="shared" si="0"/>
        <v>0.48509999999999998</v>
      </c>
      <c r="J47">
        <f t="shared" si="2"/>
        <v>0.37729999999999997</v>
      </c>
      <c r="K47" s="83">
        <f t="shared" si="3"/>
        <v>0.45821522626299183</v>
      </c>
      <c r="L47" s="83">
        <f t="shared" si="1"/>
        <v>0.57861184264899368</v>
      </c>
    </row>
    <row r="48" spans="8:12" x14ac:dyDescent="0.3">
      <c r="H48">
        <v>230</v>
      </c>
      <c r="I48">
        <f t="shared" si="0"/>
        <v>0.50714999999999999</v>
      </c>
      <c r="J48">
        <f t="shared" si="2"/>
        <v>0.39444999999999997</v>
      </c>
      <c r="K48" s="83">
        <f t="shared" si="3"/>
        <v>0.43358864563858235</v>
      </c>
      <c r="L48" s="83">
        <f t="shared" si="1"/>
        <v>0.55945783549667516</v>
      </c>
    </row>
    <row r="49" spans="8:12" x14ac:dyDescent="0.3">
      <c r="H49">
        <v>240</v>
      </c>
      <c r="I49">
        <f t="shared" si="0"/>
        <v>0.5292</v>
      </c>
      <c r="J49">
        <f t="shared" si="2"/>
        <v>0.41159999999999997</v>
      </c>
      <c r="K49" s="83">
        <f t="shared" si="3"/>
        <v>0.40896206501417287</v>
      </c>
      <c r="L49" s="83">
        <f t="shared" si="1"/>
        <v>0.54030382834435664</v>
      </c>
    </row>
    <row r="50" spans="8:12" x14ac:dyDescent="0.3">
      <c r="H50">
        <v>250</v>
      </c>
      <c r="I50">
        <f t="shared" si="0"/>
        <v>0.55125000000000002</v>
      </c>
      <c r="J50">
        <f t="shared" si="2"/>
        <v>0.42874999999999996</v>
      </c>
      <c r="K50" s="83">
        <f t="shared" si="3"/>
        <v>0.38433548438976339</v>
      </c>
      <c r="L50" s="83">
        <f t="shared" si="1"/>
        <v>0.52114982119203823</v>
      </c>
    </row>
    <row r="51" spans="8:12" x14ac:dyDescent="0.3">
      <c r="H51">
        <v>260</v>
      </c>
      <c r="I51">
        <f>$I$11*H51</f>
        <v>0.57330000000000003</v>
      </c>
      <c r="J51">
        <f t="shared" si="2"/>
        <v>0.44589999999999996</v>
      </c>
      <c r="K51" s="83">
        <f t="shared" si="3"/>
        <v>0.35970890376535392</v>
      </c>
      <c r="L51" s="83">
        <f t="shared" si="1"/>
        <v>0.50199581403971982</v>
      </c>
    </row>
    <row r="52" spans="8:12" x14ac:dyDescent="0.3">
      <c r="H52">
        <v>270</v>
      </c>
      <c r="I52">
        <f t="shared" si="0"/>
        <v>0.59534999999999993</v>
      </c>
      <c r="J52">
        <f t="shared" si="2"/>
        <v>0.46304999999999996</v>
      </c>
      <c r="K52" s="83">
        <f t="shared" si="3"/>
        <v>0.33508232314094455</v>
      </c>
      <c r="L52" s="83">
        <f t="shared" si="1"/>
        <v>0.4828418068874013</v>
      </c>
    </row>
    <row r="53" spans="8:12" x14ac:dyDescent="0.3">
      <c r="H53">
        <v>280</v>
      </c>
      <c r="I53">
        <f t="shared" si="0"/>
        <v>0.61739999999999995</v>
      </c>
      <c r="J53">
        <f t="shared" si="2"/>
        <v>0.48019999999999996</v>
      </c>
      <c r="K53" s="83">
        <f t="shared" si="3"/>
        <v>0.31045574251653507</v>
      </c>
      <c r="L53" s="83">
        <f t="shared" si="1"/>
        <v>0.46368779973508278</v>
      </c>
    </row>
    <row r="54" spans="8:12" x14ac:dyDescent="0.3">
      <c r="H54">
        <v>290</v>
      </c>
      <c r="I54">
        <f t="shared" si="0"/>
        <v>0.63944999999999996</v>
      </c>
      <c r="J54">
        <f t="shared" si="2"/>
        <v>0.49734999999999996</v>
      </c>
      <c r="K54" s="83">
        <f t="shared" si="3"/>
        <v>0.28582916189212559</v>
      </c>
      <c r="L54" s="83">
        <f t="shared" si="1"/>
        <v>0.44453379258276438</v>
      </c>
    </row>
    <row r="55" spans="8:12" x14ac:dyDescent="0.3">
      <c r="H55">
        <v>300</v>
      </c>
      <c r="I55">
        <f t="shared" si="0"/>
        <v>0.66149999999999998</v>
      </c>
      <c r="J55">
        <f t="shared" si="2"/>
        <v>0.51449999999999996</v>
      </c>
      <c r="K55" s="83">
        <f t="shared" si="3"/>
        <v>0.26120258126771612</v>
      </c>
      <c r="L55" s="83">
        <f t="shared" si="1"/>
        <v>0.42537978543044586</v>
      </c>
    </row>
    <row r="56" spans="8:12" x14ac:dyDescent="0.3">
      <c r="H56">
        <v>310</v>
      </c>
      <c r="I56">
        <f t="shared" si="0"/>
        <v>0.68354999999999999</v>
      </c>
      <c r="J56">
        <f t="shared" si="2"/>
        <v>0.53164999999999996</v>
      </c>
      <c r="K56" s="83">
        <f t="shared" si="3"/>
        <v>0.23657600064330664</v>
      </c>
      <c r="L56" s="83">
        <f t="shared" si="1"/>
        <v>0.40622577827812745</v>
      </c>
    </row>
    <row r="57" spans="8:12" x14ac:dyDescent="0.3">
      <c r="H57">
        <v>320</v>
      </c>
      <c r="I57">
        <f t="shared" si="0"/>
        <v>0.7056</v>
      </c>
      <c r="J57">
        <f t="shared" si="2"/>
        <v>0.54879999999999995</v>
      </c>
      <c r="K57" s="83">
        <f t="shared" si="3"/>
        <v>0.21194942001889716</v>
      </c>
      <c r="L57" s="83">
        <f t="shared" si="1"/>
        <v>0.38707177112580893</v>
      </c>
    </row>
    <row r="58" spans="8:12" x14ac:dyDescent="0.3">
      <c r="H58">
        <v>330</v>
      </c>
      <c r="I58">
        <f t="shared" si="0"/>
        <v>0.72765000000000002</v>
      </c>
      <c r="J58">
        <f t="shared" si="2"/>
        <v>0.56594999999999995</v>
      </c>
      <c r="K58" s="83">
        <f t="shared" si="3"/>
        <v>0.18732283939448768</v>
      </c>
      <c r="L58" s="83">
        <f t="shared" si="1"/>
        <v>0.36791776397349041</v>
      </c>
    </row>
    <row r="59" spans="8:12" x14ac:dyDescent="0.3">
      <c r="H59">
        <v>340</v>
      </c>
      <c r="I59">
        <f t="shared" si="0"/>
        <v>0.74969999999999992</v>
      </c>
      <c r="J59">
        <f t="shared" si="2"/>
        <v>0.58309999999999995</v>
      </c>
      <c r="K59" s="83">
        <f t="shared" si="3"/>
        <v>0.16269625877007832</v>
      </c>
      <c r="L59" s="83">
        <f t="shared" si="1"/>
        <v>0.348763756821172</v>
      </c>
    </row>
    <row r="60" spans="8:12" x14ac:dyDescent="0.3">
      <c r="H60">
        <v>350</v>
      </c>
      <c r="I60">
        <f t="shared" si="0"/>
        <v>0.77174999999999994</v>
      </c>
      <c r="J60">
        <f t="shared" si="2"/>
        <v>0.60024999999999995</v>
      </c>
      <c r="K60" s="83">
        <f t="shared" si="3"/>
        <v>0.13806967814566884</v>
      </c>
      <c r="L60" s="83">
        <f t="shared" si="1"/>
        <v>0.32960974966885348</v>
      </c>
    </row>
    <row r="61" spans="8:12" x14ac:dyDescent="0.3">
      <c r="H61">
        <v>360</v>
      </c>
      <c r="I61">
        <f t="shared" si="0"/>
        <v>0.79379999999999995</v>
      </c>
      <c r="J61">
        <f t="shared" si="2"/>
        <v>0.61739999999999995</v>
      </c>
      <c r="K61" s="83">
        <f t="shared" si="3"/>
        <v>0.11344309752125936</v>
      </c>
      <c r="L61" s="83">
        <f t="shared" si="1"/>
        <v>0.31045574251653507</v>
      </c>
    </row>
    <row r="62" spans="8:12" x14ac:dyDescent="0.3">
      <c r="H62">
        <v>370</v>
      </c>
      <c r="I62">
        <f t="shared" si="0"/>
        <v>0.81584999999999996</v>
      </c>
      <c r="J62">
        <f t="shared" si="2"/>
        <v>0.63454999999999995</v>
      </c>
      <c r="K62" s="83">
        <f t="shared" si="3"/>
        <v>8.8816516896849884E-2</v>
      </c>
      <c r="L62" s="83">
        <f t="shared" si="1"/>
        <v>0.29130173536421655</v>
      </c>
    </row>
    <row r="63" spans="8:12" x14ac:dyDescent="0.3">
      <c r="H63">
        <v>380</v>
      </c>
      <c r="I63">
        <f t="shared" si="0"/>
        <v>0.83789999999999998</v>
      </c>
      <c r="J63">
        <f t="shared" si="2"/>
        <v>0.65169999999999995</v>
      </c>
      <c r="K63" s="83">
        <f t="shared" si="3"/>
        <v>6.4189936272440407E-2</v>
      </c>
      <c r="L63" s="83">
        <f t="shared" si="1"/>
        <v>0.27214772821189814</v>
      </c>
    </row>
    <row r="64" spans="8:12" x14ac:dyDescent="0.3">
      <c r="H64">
        <v>390</v>
      </c>
      <c r="I64">
        <f t="shared" si="0"/>
        <v>0.85994999999999999</v>
      </c>
      <c r="J64">
        <f t="shared" si="2"/>
        <v>0.66884999999999994</v>
      </c>
      <c r="K64" s="83">
        <f t="shared" si="3"/>
        <v>3.9563355648030929E-2</v>
      </c>
      <c r="L64" s="83">
        <f t="shared" si="1"/>
        <v>0.25299372105957962</v>
      </c>
    </row>
    <row r="65" spans="8:12" x14ac:dyDescent="0.3">
      <c r="H65">
        <v>400</v>
      </c>
      <c r="I65">
        <f t="shared" si="0"/>
        <v>0.88200000000000001</v>
      </c>
      <c r="J65">
        <f t="shared" si="2"/>
        <v>0.68599999999999994</v>
      </c>
      <c r="K65" s="83">
        <f t="shared" si="3"/>
        <v>1.4936775023621451E-2</v>
      </c>
      <c r="L65" s="83">
        <f t="shared" si="1"/>
        <v>0.23383971390726122</v>
      </c>
    </row>
    <row r="66" spans="8:12" x14ac:dyDescent="0.3">
      <c r="H66">
        <v>410</v>
      </c>
      <c r="I66">
        <f t="shared" si="0"/>
        <v>0.90405000000000002</v>
      </c>
      <c r="J66">
        <f t="shared" si="2"/>
        <v>0.70314999999999994</v>
      </c>
      <c r="K66" s="83">
        <f t="shared" si="3"/>
        <v>-9.6898056007881372E-3</v>
      </c>
      <c r="L66" s="83">
        <f t="shared" si="1"/>
        <v>0.2146857067549427</v>
      </c>
    </row>
    <row r="67" spans="8:12" x14ac:dyDescent="0.3">
      <c r="H67">
        <v>420</v>
      </c>
      <c r="I67">
        <f t="shared" si="0"/>
        <v>0.92609999999999992</v>
      </c>
      <c r="J67">
        <f t="shared" si="2"/>
        <v>0.72029999999999994</v>
      </c>
      <c r="K67" s="83">
        <f t="shared" si="3"/>
        <v>-3.4316386225197393E-2</v>
      </c>
      <c r="L67" s="83">
        <f t="shared" si="1"/>
        <v>0.19553169960262418</v>
      </c>
    </row>
    <row r="68" spans="8:12" x14ac:dyDescent="0.3">
      <c r="H68">
        <v>430</v>
      </c>
      <c r="I68">
        <f t="shared" si="0"/>
        <v>0.94814999999999994</v>
      </c>
      <c r="J68">
        <f t="shared" si="2"/>
        <v>0.73744999999999994</v>
      </c>
      <c r="K68" s="83">
        <f t="shared" si="3"/>
        <v>-5.894296684960687E-2</v>
      </c>
      <c r="L68" s="83">
        <f t="shared" si="1"/>
        <v>0.17637769245030577</v>
      </c>
    </row>
    <row r="69" spans="8:12" x14ac:dyDescent="0.3">
      <c r="H69">
        <v>440</v>
      </c>
      <c r="I69">
        <f t="shared" si="0"/>
        <v>0.97019999999999995</v>
      </c>
      <c r="J69">
        <f t="shared" si="2"/>
        <v>0.75459999999999994</v>
      </c>
      <c r="K69" s="83">
        <f t="shared" si="3"/>
        <v>-8.3569547474016348E-2</v>
      </c>
      <c r="L69" s="83">
        <f t="shared" si="1"/>
        <v>0.15722368529798725</v>
      </c>
    </row>
    <row r="70" spans="8:12" x14ac:dyDescent="0.3">
      <c r="H70">
        <v>450</v>
      </c>
      <c r="I70">
        <f t="shared" si="0"/>
        <v>0.99224999999999997</v>
      </c>
      <c r="J70">
        <f t="shared" si="2"/>
        <v>0.77174999999999994</v>
      </c>
      <c r="K70" s="83">
        <f t="shared" si="3"/>
        <v>-0.10819612809842583</v>
      </c>
      <c r="L70" s="83">
        <f t="shared" si="1"/>
        <v>0.13806967814566884</v>
      </c>
    </row>
    <row r="71" spans="8:12" x14ac:dyDescent="0.3">
      <c r="H71">
        <v>460</v>
      </c>
      <c r="I71">
        <f t="shared" si="0"/>
        <v>1.0143</v>
      </c>
      <c r="J71">
        <f t="shared" si="2"/>
        <v>0.78889999999999993</v>
      </c>
      <c r="K71" s="83">
        <f t="shared" si="3"/>
        <v>-0.1328227087228353</v>
      </c>
      <c r="L71" s="83">
        <f t="shared" si="1"/>
        <v>0.11891567099335032</v>
      </c>
    </row>
    <row r="72" spans="8:12" x14ac:dyDescent="0.3">
      <c r="H72">
        <v>470</v>
      </c>
      <c r="I72">
        <f t="shared" si="0"/>
        <v>1.0363499999999999</v>
      </c>
      <c r="J72">
        <f t="shared" si="2"/>
        <v>0.80604999999999993</v>
      </c>
      <c r="K72" s="83">
        <f t="shared" si="3"/>
        <v>-0.15744928934724478</v>
      </c>
      <c r="L72" s="83">
        <f t="shared" si="1"/>
        <v>9.9761663841031911E-2</v>
      </c>
    </row>
    <row r="73" spans="8:12" x14ac:dyDescent="0.3">
      <c r="H73">
        <v>480</v>
      </c>
      <c r="I73">
        <f t="shared" si="0"/>
        <v>1.0584</v>
      </c>
      <c r="J73">
        <f t="shared" si="2"/>
        <v>0.82319999999999993</v>
      </c>
      <c r="K73" s="83">
        <f t="shared" si="3"/>
        <v>-0.18207586997165426</v>
      </c>
      <c r="L73" s="83">
        <f t="shared" si="1"/>
        <v>8.0607656688713392E-2</v>
      </c>
    </row>
    <row r="74" spans="8:12" x14ac:dyDescent="0.3">
      <c r="H74">
        <v>490</v>
      </c>
      <c r="I74">
        <f t="shared" si="0"/>
        <v>1.0804499999999999</v>
      </c>
      <c r="J74">
        <f t="shared" si="2"/>
        <v>0.84034999999999993</v>
      </c>
      <c r="K74" s="83">
        <f t="shared" si="3"/>
        <v>-0.20670245059606374</v>
      </c>
      <c r="L74" s="83">
        <f t="shared" si="1"/>
        <v>6.1453649536394983E-2</v>
      </c>
    </row>
    <row r="75" spans="8:12" x14ac:dyDescent="0.3">
      <c r="H75">
        <v>500</v>
      </c>
      <c r="I75">
        <f t="shared" si="0"/>
        <v>1.1025</v>
      </c>
      <c r="J75">
        <f t="shared" si="2"/>
        <v>0.85749999999999993</v>
      </c>
      <c r="K75" s="83">
        <f t="shared" si="3"/>
        <v>-0.23132903122047321</v>
      </c>
      <c r="L75" s="83">
        <f t="shared" si="1"/>
        <v>4.2299642384076463E-2</v>
      </c>
    </row>
    <row r="76" spans="8:12" x14ac:dyDescent="0.3">
      <c r="H76">
        <v>510</v>
      </c>
      <c r="I76">
        <f t="shared" si="0"/>
        <v>1.1245499999999999</v>
      </c>
      <c r="J76">
        <f t="shared" si="2"/>
        <v>0.87464999999999993</v>
      </c>
      <c r="K76" s="83">
        <f t="shared" si="3"/>
        <v>-0.25595561184488269</v>
      </c>
      <c r="L76" s="83">
        <f t="shared" si="1"/>
        <v>2.3145635231757944E-2</v>
      </c>
    </row>
    <row r="77" spans="8:12" x14ac:dyDescent="0.3">
      <c r="H77">
        <v>520</v>
      </c>
      <c r="I77">
        <f t="shared" si="0"/>
        <v>1.1466000000000001</v>
      </c>
      <c r="J77">
        <f t="shared" si="2"/>
        <v>0.89179999999999993</v>
      </c>
      <c r="K77" s="83">
        <f t="shared" si="3"/>
        <v>-0.28058219246929217</v>
      </c>
      <c r="L77" s="83">
        <f t="shared" si="1"/>
        <v>3.9916280794395353E-3</v>
      </c>
    </row>
    <row r="78" spans="8:12" x14ac:dyDescent="0.3">
      <c r="H78">
        <v>530</v>
      </c>
      <c r="I78">
        <f t="shared" si="0"/>
        <v>1.16865</v>
      </c>
      <c r="J78">
        <f t="shared" si="2"/>
        <v>0.90894999999999992</v>
      </c>
      <c r="K78" s="83">
        <f t="shared" si="3"/>
        <v>-0.30520877309370165</v>
      </c>
      <c r="L78" s="83">
        <f t="shared" si="1"/>
        <v>-1.5162379072878984E-2</v>
      </c>
    </row>
    <row r="79" spans="8:12" x14ac:dyDescent="0.3">
      <c r="H79">
        <v>540</v>
      </c>
      <c r="I79">
        <f t="shared" si="0"/>
        <v>1.1906999999999999</v>
      </c>
      <c r="J79">
        <f t="shared" si="2"/>
        <v>0.92609999999999992</v>
      </c>
      <c r="K79" s="83">
        <f t="shared" si="3"/>
        <v>-0.3298353537181109</v>
      </c>
      <c r="L79" s="83">
        <f t="shared" si="1"/>
        <v>-3.4316386225197393E-2</v>
      </c>
    </row>
    <row r="80" spans="8:12" x14ac:dyDescent="0.3">
      <c r="H80">
        <v>550</v>
      </c>
      <c r="I80">
        <f t="shared" si="0"/>
        <v>1.21275</v>
      </c>
      <c r="J80">
        <f t="shared" si="2"/>
        <v>0.94324999999999992</v>
      </c>
      <c r="K80" s="83">
        <f t="shared" si="3"/>
        <v>-0.3544619343425206</v>
      </c>
      <c r="L80" s="83">
        <f t="shared" si="1"/>
        <v>-5.3470393377515801E-2</v>
      </c>
    </row>
    <row r="81" spans="8:12" x14ac:dyDescent="0.3">
      <c r="H81">
        <v>560</v>
      </c>
      <c r="I81">
        <f t="shared" si="0"/>
        <v>1.2347999999999999</v>
      </c>
      <c r="J81">
        <f t="shared" si="2"/>
        <v>0.96039999999999992</v>
      </c>
      <c r="K81" s="83">
        <f t="shared" si="3"/>
        <v>-0.37908851496692986</v>
      </c>
      <c r="L81" s="83">
        <f t="shared" si="1"/>
        <v>-7.2624400529834432E-2</v>
      </c>
    </row>
    <row r="82" spans="8:12" x14ac:dyDescent="0.3">
      <c r="H82">
        <v>570</v>
      </c>
      <c r="I82">
        <f t="shared" si="0"/>
        <v>1.25685</v>
      </c>
      <c r="J82">
        <f t="shared" si="2"/>
        <v>0.97754999999999992</v>
      </c>
      <c r="K82" s="83">
        <f t="shared" si="3"/>
        <v>-0.40371509559133956</v>
      </c>
      <c r="L82" s="83">
        <f t="shared" si="1"/>
        <v>-9.1778407682152841E-2</v>
      </c>
    </row>
    <row r="83" spans="8:12" x14ac:dyDescent="0.3">
      <c r="H83">
        <v>580</v>
      </c>
      <c r="I83">
        <f t="shared" si="0"/>
        <v>1.2788999999999999</v>
      </c>
      <c r="J83">
        <f t="shared" si="2"/>
        <v>0.99469999999999992</v>
      </c>
      <c r="K83" s="83">
        <f t="shared" si="3"/>
        <v>-0.42834167621574881</v>
      </c>
      <c r="L83" s="83">
        <f t="shared" si="1"/>
        <v>-0.11093241483447125</v>
      </c>
    </row>
    <row r="84" spans="8:12" x14ac:dyDescent="0.3">
      <c r="H84">
        <v>590</v>
      </c>
      <c r="I84">
        <f t="shared" si="0"/>
        <v>1.3009500000000001</v>
      </c>
      <c r="J84">
        <f t="shared" si="2"/>
        <v>1.0118499999999999</v>
      </c>
      <c r="K84" s="83">
        <f t="shared" si="3"/>
        <v>-0.45296825684015851</v>
      </c>
      <c r="L84" s="83">
        <f t="shared" si="1"/>
        <v>-0.13008642198678988</v>
      </c>
    </row>
    <row r="85" spans="8:12" x14ac:dyDescent="0.3">
      <c r="H85">
        <v>600</v>
      </c>
      <c r="I85">
        <f t="shared" si="0"/>
        <v>1.323</v>
      </c>
      <c r="J85">
        <f t="shared" si="2"/>
        <v>1.0289999999999999</v>
      </c>
      <c r="K85" s="83">
        <f t="shared" si="3"/>
        <v>-0.47759483746456777</v>
      </c>
      <c r="L85" s="83">
        <f t="shared" si="1"/>
        <v>-0.14924042913910829</v>
      </c>
    </row>
    <row r="86" spans="8:12" x14ac:dyDescent="0.3">
      <c r="H86">
        <v>610</v>
      </c>
      <c r="I86">
        <f t="shared" si="0"/>
        <v>1.3450499999999999</v>
      </c>
      <c r="J86">
        <f t="shared" si="2"/>
        <v>1.0461499999999999</v>
      </c>
      <c r="K86" s="83">
        <f t="shared" si="3"/>
        <v>-0.50222141808897725</v>
      </c>
      <c r="L86" s="83">
        <f t="shared" si="1"/>
        <v>-0.1683944362914267</v>
      </c>
    </row>
    <row r="87" spans="8:12" x14ac:dyDescent="0.3">
      <c r="H87">
        <v>620</v>
      </c>
      <c r="I87">
        <f t="shared" si="0"/>
        <v>1.3671</v>
      </c>
      <c r="J87">
        <f t="shared" si="2"/>
        <v>1.0632999999999999</v>
      </c>
      <c r="K87" s="83">
        <f t="shared" si="3"/>
        <v>-0.52684799871338672</v>
      </c>
      <c r="L87" s="83">
        <f t="shared" si="1"/>
        <v>-0.18754844344374511</v>
      </c>
    </row>
    <row r="88" spans="8:12" x14ac:dyDescent="0.3">
      <c r="H88">
        <v>630</v>
      </c>
      <c r="I88">
        <f t="shared" si="0"/>
        <v>1.3891499999999999</v>
      </c>
      <c r="J88">
        <f t="shared" si="2"/>
        <v>1.0804499999999999</v>
      </c>
      <c r="K88" s="83">
        <f t="shared" si="3"/>
        <v>-0.5514745793377962</v>
      </c>
      <c r="L88" s="83">
        <f t="shared" si="1"/>
        <v>-0.20670245059606374</v>
      </c>
    </row>
    <row r="89" spans="8:12" x14ac:dyDescent="0.3">
      <c r="H89">
        <v>640</v>
      </c>
      <c r="I89">
        <f t="shared" si="0"/>
        <v>1.4112</v>
      </c>
      <c r="J89">
        <f t="shared" si="2"/>
        <v>1.0975999999999999</v>
      </c>
      <c r="K89" s="83">
        <f t="shared" si="3"/>
        <v>-0.57610115996220568</v>
      </c>
      <c r="L89" s="83">
        <f t="shared" si="1"/>
        <v>-0.22585645774838214</v>
      </c>
    </row>
    <row r="90" spans="8:12" x14ac:dyDescent="0.3">
      <c r="H90">
        <v>650</v>
      </c>
      <c r="I90">
        <f t="shared" si="0"/>
        <v>1.4332499999999999</v>
      </c>
      <c r="J90">
        <f t="shared" si="2"/>
        <v>1.1147499999999999</v>
      </c>
      <c r="K90" s="83">
        <f t="shared" si="3"/>
        <v>-0.60072774058661516</v>
      </c>
      <c r="L90" s="83">
        <f t="shared" si="1"/>
        <v>-0.24501046490070055</v>
      </c>
    </row>
    <row r="91" spans="8:12" x14ac:dyDescent="0.3">
      <c r="H91">
        <v>660</v>
      </c>
      <c r="I91">
        <f t="shared" ref="I91:I125" si="4">$I$11*H91</f>
        <v>1.4553</v>
      </c>
      <c r="J91">
        <f t="shared" si="2"/>
        <v>1.1318999999999999</v>
      </c>
      <c r="K91" s="83">
        <f t="shared" ref="K91:K125" si="5">1-(I91/$R$18)</f>
        <v>-0.62535432121102463</v>
      </c>
      <c r="L91" s="83">
        <f t="shared" ref="L91:L125" si="6">1-(J91/$R$18)</f>
        <v>-0.26416447205301918</v>
      </c>
    </row>
    <row r="92" spans="8:12" x14ac:dyDescent="0.3">
      <c r="H92">
        <v>670</v>
      </c>
      <c r="I92">
        <f t="shared" si="4"/>
        <v>1.4773499999999999</v>
      </c>
      <c r="J92">
        <f t="shared" ref="J92:J125" si="7">$J$11*H92</f>
        <v>1.1490499999999999</v>
      </c>
      <c r="K92" s="83">
        <f t="shared" si="5"/>
        <v>-0.64998090183543411</v>
      </c>
      <c r="L92" s="83">
        <f t="shared" si="6"/>
        <v>-0.28331847920533759</v>
      </c>
    </row>
    <row r="93" spans="8:12" x14ac:dyDescent="0.3">
      <c r="H93">
        <v>680</v>
      </c>
      <c r="I93">
        <f t="shared" si="4"/>
        <v>1.4993999999999998</v>
      </c>
      <c r="J93">
        <f t="shared" si="7"/>
        <v>1.1661999999999999</v>
      </c>
      <c r="K93" s="83">
        <f t="shared" si="5"/>
        <v>-0.67460748245984337</v>
      </c>
      <c r="L93" s="83">
        <f t="shared" si="6"/>
        <v>-0.302472486357656</v>
      </c>
    </row>
    <row r="94" spans="8:12" x14ac:dyDescent="0.3">
      <c r="H94">
        <v>690</v>
      </c>
      <c r="I94">
        <f t="shared" si="4"/>
        <v>1.52145</v>
      </c>
      <c r="J94">
        <f t="shared" si="7"/>
        <v>1.1833499999999999</v>
      </c>
      <c r="K94" s="83">
        <f t="shared" si="5"/>
        <v>-0.69923406308425307</v>
      </c>
      <c r="L94" s="83">
        <f t="shared" si="6"/>
        <v>-0.32162649350997441</v>
      </c>
    </row>
    <row r="95" spans="8:12" x14ac:dyDescent="0.3">
      <c r="H95">
        <v>700</v>
      </c>
      <c r="I95">
        <f t="shared" si="4"/>
        <v>1.5434999999999999</v>
      </c>
      <c r="J95">
        <f t="shared" si="7"/>
        <v>1.2004999999999999</v>
      </c>
      <c r="K95" s="83">
        <f t="shared" si="5"/>
        <v>-0.72386064370866232</v>
      </c>
      <c r="L95" s="83">
        <f t="shared" si="6"/>
        <v>-0.34078050066229304</v>
      </c>
    </row>
    <row r="96" spans="8:12" x14ac:dyDescent="0.3">
      <c r="H96">
        <v>710</v>
      </c>
      <c r="I96">
        <f t="shared" si="4"/>
        <v>1.56555</v>
      </c>
      <c r="J96">
        <f t="shared" si="7"/>
        <v>1.2176499999999999</v>
      </c>
      <c r="K96" s="83">
        <f t="shared" si="5"/>
        <v>-0.74848722433307202</v>
      </c>
      <c r="L96" s="83">
        <f t="shared" si="6"/>
        <v>-0.35993450781461145</v>
      </c>
    </row>
    <row r="97" spans="8:12" x14ac:dyDescent="0.3">
      <c r="H97">
        <v>720</v>
      </c>
      <c r="I97">
        <f t="shared" si="4"/>
        <v>1.5875999999999999</v>
      </c>
      <c r="J97">
        <f t="shared" si="7"/>
        <v>1.2347999999999999</v>
      </c>
      <c r="K97" s="83">
        <f t="shared" si="5"/>
        <v>-0.77311380495748128</v>
      </c>
      <c r="L97" s="83">
        <f t="shared" si="6"/>
        <v>-0.37908851496692986</v>
      </c>
    </row>
    <row r="98" spans="8:12" x14ac:dyDescent="0.3">
      <c r="H98">
        <v>730</v>
      </c>
      <c r="I98">
        <f t="shared" si="4"/>
        <v>1.60965</v>
      </c>
      <c r="J98">
        <f t="shared" si="7"/>
        <v>1.2519499999999999</v>
      </c>
      <c r="K98" s="83">
        <f t="shared" si="5"/>
        <v>-0.79774038558189098</v>
      </c>
      <c r="L98" s="83">
        <f t="shared" si="6"/>
        <v>-0.39824252211924827</v>
      </c>
    </row>
    <row r="99" spans="8:12" x14ac:dyDescent="0.3">
      <c r="H99">
        <v>740</v>
      </c>
      <c r="I99">
        <f t="shared" si="4"/>
        <v>1.6316999999999999</v>
      </c>
      <c r="J99">
        <f t="shared" si="7"/>
        <v>1.2690999999999999</v>
      </c>
      <c r="K99" s="83">
        <f t="shared" si="5"/>
        <v>-0.82236696620630023</v>
      </c>
      <c r="L99" s="83">
        <f t="shared" si="6"/>
        <v>-0.4173965292715669</v>
      </c>
    </row>
    <row r="100" spans="8:12" x14ac:dyDescent="0.3">
      <c r="H100">
        <v>750</v>
      </c>
      <c r="I100">
        <f t="shared" si="4"/>
        <v>1.6537500000000001</v>
      </c>
      <c r="J100">
        <f t="shared" si="7"/>
        <v>1.2862499999999999</v>
      </c>
      <c r="K100" s="83">
        <f t="shared" si="5"/>
        <v>-0.84699354683070993</v>
      </c>
      <c r="L100" s="83">
        <f t="shared" si="6"/>
        <v>-0.4365505364238853</v>
      </c>
    </row>
    <row r="101" spans="8:12" x14ac:dyDescent="0.3">
      <c r="H101">
        <v>760</v>
      </c>
      <c r="I101">
        <f t="shared" si="4"/>
        <v>1.6758</v>
      </c>
      <c r="J101">
        <f t="shared" si="7"/>
        <v>1.3033999999999999</v>
      </c>
      <c r="K101" s="83">
        <f t="shared" si="5"/>
        <v>-0.87162012745511919</v>
      </c>
      <c r="L101" s="83">
        <f t="shared" si="6"/>
        <v>-0.45570454357620371</v>
      </c>
    </row>
    <row r="102" spans="8:12" x14ac:dyDescent="0.3">
      <c r="H102">
        <v>770</v>
      </c>
      <c r="I102">
        <f t="shared" si="4"/>
        <v>1.6978499999999999</v>
      </c>
      <c r="J102">
        <f t="shared" si="7"/>
        <v>1.3205499999999999</v>
      </c>
      <c r="K102" s="83">
        <f t="shared" si="5"/>
        <v>-0.89624670807952866</v>
      </c>
      <c r="L102" s="83">
        <f t="shared" si="6"/>
        <v>-0.47485855072852234</v>
      </c>
    </row>
    <row r="103" spans="8:12" x14ac:dyDescent="0.3">
      <c r="H103">
        <v>780</v>
      </c>
      <c r="I103">
        <f t="shared" si="4"/>
        <v>1.7199</v>
      </c>
      <c r="J103">
        <f t="shared" si="7"/>
        <v>1.3376999999999999</v>
      </c>
      <c r="K103" s="83">
        <f t="shared" si="5"/>
        <v>-0.92087328870393814</v>
      </c>
      <c r="L103" s="83">
        <f t="shared" si="6"/>
        <v>-0.49401255788084075</v>
      </c>
    </row>
    <row r="104" spans="8:12" x14ac:dyDescent="0.3">
      <c r="H104">
        <v>790</v>
      </c>
      <c r="I104">
        <f t="shared" si="4"/>
        <v>1.7419499999999999</v>
      </c>
      <c r="J104">
        <f t="shared" si="7"/>
        <v>1.3548499999999999</v>
      </c>
      <c r="K104" s="83">
        <f t="shared" si="5"/>
        <v>-0.94549986932834762</v>
      </c>
      <c r="L104" s="83">
        <f t="shared" si="6"/>
        <v>-0.51316656503315916</v>
      </c>
    </row>
    <row r="105" spans="8:12" x14ac:dyDescent="0.3">
      <c r="H105">
        <v>800</v>
      </c>
      <c r="I105">
        <f t="shared" si="4"/>
        <v>1.764</v>
      </c>
      <c r="J105">
        <f t="shared" si="7"/>
        <v>1.3719999999999999</v>
      </c>
      <c r="K105" s="83">
        <f t="shared" si="5"/>
        <v>-0.9701264499527571</v>
      </c>
      <c r="L105" s="83">
        <f t="shared" si="6"/>
        <v>-0.53232057218547757</v>
      </c>
    </row>
    <row r="106" spans="8:12" x14ac:dyDescent="0.3">
      <c r="H106">
        <v>810</v>
      </c>
      <c r="I106">
        <f t="shared" si="4"/>
        <v>1.7860499999999999</v>
      </c>
      <c r="J106">
        <f t="shared" si="7"/>
        <v>1.3891499999999999</v>
      </c>
      <c r="K106" s="83">
        <f t="shared" si="5"/>
        <v>-0.99475303057716657</v>
      </c>
      <c r="L106" s="83">
        <f t="shared" si="6"/>
        <v>-0.5514745793377962</v>
      </c>
    </row>
    <row r="107" spans="8:12" x14ac:dyDescent="0.3">
      <c r="H107">
        <v>820</v>
      </c>
      <c r="I107">
        <f t="shared" si="4"/>
        <v>1.8081</v>
      </c>
      <c r="J107">
        <f t="shared" si="7"/>
        <v>1.4062999999999999</v>
      </c>
      <c r="K107" s="83">
        <f t="shared" si="5"/>
        <v>-1.0193796112015763</v>
      </c>
      <c r="L107" s="83">
        <f t="shared" si="6"/>
        <v>-0.57062858649011461</v>
      </c>
    </row>
    <row r="108" spans="8:12" x14ac:dyDescent="0.3">
      <c r="H108">
        <v>830</v>
      </c>
      <c r="I108">
        <f t="shared" si="4"/>
        <v>1.8301499999999999</v>
      </c>
      <c r="J108">
        <f t="shared" si="7"/>
        <v>1.4234499999999999</v>
      </c>
      <c r="K108" s="83">
        <f t="shared" si="5"/>
        <v>-1.0440061918259853</v>
      </c>
      <c r="L108" s="83">
        <f t="shared" si="6"/>
        <v>-0.58978259364243302</v>
      </c>
    </row>
    <row r="109" spans="8:12" x14ac:dyDescent="0.3">
      <c r="H109">
        <v>840</v>
      </c>
      <c r="I109">
        <f t="shared" si="4"/>
        <v>1.8521999999999998</v>
      </c>
      <c r="J109">
        <f t="shared" si="7"/>
        <v>1.4405999999999999</v>
      </c>
      <c r="K109" s="83">
        <f t="shared" si="5"/>
        <v>-1.0686327724503948</v>
      </c>
      <c r="L109" s="83">
        <f t="shared" si="6"/>
        <v>-0.60893660079475165</v>
      </c>
    </row>
    <row r="110" spans="8:12" x14ac:dyDescent="0.3">
      <c r="H110">
        <v>850</v>
      </c>
      <c r="I110">
        <f t="shared" si="4"/>
        <v>1.87425</v>
      </c>
      <c r="J110">
        <f t="shared" si="7"/>
        <v>1.4577499999999999</v>
      </c>
      <c r="K110" s="83">
        <f t="shared" si="5"/>
        <v>-1.0932593530748043</v>
      </c>
      <c r="L110" s="83">
        <f t="shared" si="6"/>
        <v>-0.62809060794707006</v>
      </c>
    </row>
    <row r="111" spans="8:12" x14ac:dyDescent="0.3">
      <c r="H111">
        <v>860</v>
      </c>
      <c r="I111">
        <f t="shared" si="4"/>
        <v>1.8962999999999999</v>
      </c>
      <c r="J111">
        <f t="shared" si="7"/>
        <v>1.4748999999999999</v>
      </c>
      <c r="K111" s="83">
        <f t="shared" si="5"/>
        <v>-1.1178859336992137</v>
      </c>
      <c r="L111" s="83">
        <f t="shared" si="6"/>
        <v>-0.64724461509938847</v>
      </c>
    </row>
    <row r="112" spans="8:12" x14ac:dyDescent="0.3">
      <c r="H112">
        <v>870</v>
      </c>
      <c r="I112">
        <f t="shared" si="4"/>
        <v>1.91835</v>
      </c>
      <c r="J112">
        <f t="shared" si="7"/>
        <v>1.4920499999999999</v>
      </c>
      <c r="K112" s="83">
        <f t="shared" si="5"/>
        <v>-1.1425125143236232</v>
      </c>
      <c r="L112" s="83">
        <f t="shared" si="6"/>
        <v>-0.66639862225170687</v>
      </c>
    </row>
    <row r="113" spans="8:12" x14ac:dyDescent="0.3">
      <c r="H113">
        <v>880</v>
      </c>
      <c r="I113">
        <f t="shared" si="4"/>
        <v>1.9403999999999999</v>
      </c>
      <c r="J113">
        <f t="shared" si="7"/>
        <v>1.5091999999999999</v>
      </c>
      <c r="K113" s="83">
        <f t="shared" si="5"/>
        <v>-1.1671390949480327</v>
      </c>
      <c r="L113" s="83">
        <f t="shared" si="6"/>
        <v>-0.6855526294040255</v>
      </c>
    </row>
    <row r="114" spans="8:12" x14ac:dyDescent="0.3">
      <c r="H114">
        <v>890</v>
      </c>
      <c r="I114">
        <f t="shared" si="4"/>
        <v>1.96245</v>
      </c>
      <c r="J114">
        <f t="shared" si="7"/>
        <v>1.5263499999999999</v>
      </c>
      <c r="K114" s="83">
        <f t="shared" si="5"/>
        <v>-1.1917656755724422</v>
      </c>
      <c r="L114" s="83">
        <f t="shared" si="6"/>
        <v>-0.70470663655634391</v>
      </c>
    </row>
    <row r="115" spans="8:12" x14ac:dyDescent="0.3">
      <c r="H115">
        <v>900</v>
      </c>
      <c r="I115">
        <f t="shared" si="4"/>
        <v>1.9844999999999999</v>
      </c>
      <c r="J115">
        <f t="shared" si="7"/>
        <v>1.5434999999999999</v>
      </c>
      <c r="K115" s="83">
        <f t="shared" si="5"/>
        <v>-1.2163922561968517</v>
      </c>
      <c r="L115" s="83">
        <f t="shared" si="6"/>
        <v>-0.72386064370866232</v>
      </c>
    </row>
    <row r="116" spans="8:12" x14ac:dyDescent="0.3">
      <c r="H116">
        <v>910</v>
      </c>
      <c r="I116">
        <f t="shared" si="4"/>
        <v>2.0065499999999998</v>
      </c>
      <c r="J116">
        <f t="shared" si="7"/>
        <v>1.5606499999999999</v>
      </c>
      <c r="K116" s="83">
        <f t="shared" si="5"/>
        <v>-1.2410188368212611</v>
      </c>
      <c r="L116" s="83">
        <f t="shared" si="6"/>
        <v>-0.74301465086098095</v>
      </c>
    </row>
    <row r="117" spans="8:12" x14ac:dyDescent="0.3">
      <c r="H117">
        <v>920</v>
      </c>
      <c r="I117">
        <f t="shared" si="4"/>
        <v>2.0286</v>
      </c>
      <c r="J117">
        <f t="shared" si="7"/>
        <v>1.5777999999999999</v>
      </c>
      <c r="K117" s="83">
        <f t="shared" si="5"/>
        <v>-1.2656454174456706</v>
      </c>
      <c r="L117" s="83">
        <f t="shared" si="6"/>
        <v>-0.76216865801329936</v>
      </c>
    </row>
    <row r="118" spans="8:12" x14ac:dyDescent="0.3">
      <c r="H118">
        <v>930</v>
      </c>
      <c r="I118">
        <f t="shared" si="4"/>
        <v>2.0506500000000001</v>
      </c>
      <c r="J118">
        <f t="shared" si="7"/>
        <v>1.5949499999999999</v>
      </c>
      <c r="K118" s="83">
        <f t="shared" si="5"/>
        <v>-1.2902719980700801</v>
      </c>
      <c r="L118" s="83">
        <f t="shared" si="6"/>
        <v>-0.78132266516561777</v>
      </c>
    </row>
    <row r="119" spans="8:12" x14ac:dyDescent="0.3">
      <c r="H119">
        <v>940</v>
      </c>
      <c r="I119">
        <f t="shared" si="4"/>
        <v>2.0726999999999998</v>
      </c>
      <c r="J119">
        <f t="shared" si="7"/>
        <v>1.6120999999999999</v>
      </c>
      <c r="K119" s="83">
        <f t="shared" si="5"/>
        <v>-1.3148985786944896</v>
      </c>
      <c r="L119" s="83">
        <f t="shared" si="6"/>
        <v>-0.80047667231793618</v>
      </c>
    </row>
    <row r="120" spans="8:12" x14ac:dyDescent="0.3">
      <c r="H120">
        <v>950</v>
      </c>
      <c r="I120">
        <f t="shared" si="4"/>
        <v>2.0947499999999999</v>
      </c>
      <c r="J120">
        <f t="shared" si="7"/>
        <v>1.6292499999999999</v>
      </c>
      <c r="K120" s="83">
        <f t="shared" si="5"/>
        <v>-1.339525159318899</v>
      </c>
      <c r="L120" s="83">
        <f t="shared" si="6"/>
        <v>-0.81963067947025481</v>
      </c>
    </row>
    <row r="121" spans="8:12" x14ac:dyDescent="0.3">
      <c r="H121">
        <v>960</v>
      </c>
      <c r="I121">
        <f t="shared" si="4"/>
        <v>2.1168</v>
      </c>
      <c r="J121">
        <f t="shared" si="7"/>
        <v>1.6463999999999999</v>
      </c>
      <c r="K121" s="83">
        <f t="shared" si="5"/>
        <v>-1.3641517399433085</v>
      </c>
      <c r="L121" s="83">
        <f t="shared" si="6"/>
        <v>-0.83878468662257322</v>
      </c>
    </row>
    <row r="122" spans="8:12" x14ac:dyDescent="0.3">
      <c r="H122">
        <v>970</v>
      </c>
      <c r="I122">
        <f t="shared" si="4"/>
        <v>2.1388500000000001</v>
      </c>
      <c r="J122">
        <f t="shared" si="7"/>
        <v>1.6635499999999999</v>
      </c>
      <c r="K122" s="83">
        <f t="shared" si="5"/>
        <v>-1.3887783205677184</v>
      </c>
      <c r="L122" s="83">
        <f t="shared" si="6"/>
        <v>-0.85793869377489163</v>
      </c>
    </row>
    <row r="123" spans="8:12" x14ac:dyDescent="0.3">
      <c r="H123">
        <v>980</v>
      </c>
      <c r="I123">
        <f t="shared" si="4"/>
        <v>2.1608999999999998</v>
      </c>
      <c r="J123">
        <f t="shared" si="7"/>
        <v>1.6806999999999999</v>
      </c>
      <c r="K123" s="83">
        <f t="shared" si="5"/>
        <v>-1.4134049011921275</v>
      </c>
      <c r="L123" s="83">
        <f t="shared" si="6"/>
        <v>-0.87709270092721003</v>
      </c>
    </row>
    <row r="124" spans="8:12" x14ac:dyDescent="0.3">
      <c r="H124">
        <v>990</v>
      </c>
      <c r="I124">
        <f t="shared" si="4"/>
        <v>2.1829499999999999</v>
      </c>
      <c r="J124">
        <f t="shared" si="7"/>
        <v>1.6978499999999999</v>
      </c>
      <c r="K124" s="83">
        <f t="shared" si="5"/>
        <v>-1.4380314818165369</v>
      </c>
      <c r="L124" s="83">
        <f t="shared" si="6"/>
        <v>-0.89624670807952866</v>
      </c>
    </row>
    <row r="125" spans="8:12" x14ac:dyDescent="0.3">
      <c r="H125">
        <v>1000</v>
      </c>
      <c r="I125">
        <f t="shared" si="4"/>
        <v>2.2050000000000001</v>
      </c>
      <c r="J125">
        <f t="shared" si="7"/>
        <v>1.7149999999999999</v>
      </c>
      <c r="K125" s="83">
        <f t="shared" si="5"/>
        <v>-1.4626580624409464</v>
      </c>
      <c r="L125" s="83">
        <f t="shared" si="6"/>
        <v>-0.91540071523184707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C11" sqref="C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183</v>
      </c>
      <c r="D7" s="72"/>
      <c r="E7" s="72"/>
      <c r="F7" s="72"/>
      <c r="G7" s="71"/>
      <c r="H7" s="71"/>
      <c r="I7" s="71"/>
      <c r="J7" s="71"/>
      <c r="K7" s="71"/>
      <c r="L7" s="71"/>
      <c r="M7" s="72"/>
      <c r="N7" s="72"/>
      <c r="O7" s="72"/>
      <c r="P7" s="72"/>
      <c r="Q7" s="72"/>
      <c r="R7" s="72"/>
      <c r="S7" s="72"/>
      <c r="T7" s="72"/>
      <c r="Y7" s="68"/>
      <c r="AC7" s="68"/>
      <c r="AD7" s="68"/>
    </row>
    <row r="8" spans="3:32" x14ac:dyDescent="0.3">
      <c r="C8" s="69" t="s">
        <v>185</v>
      </c>
      <c r="D8" s="69" t="s">
        <v>186</v>
      </c>
      <c r="E8" s="69" t="s">
        <v>187</v>
      </c>
      <c r="F8" s="69" t="s">
        <v>188</v>
      </c>
      <c r="G8" s="69" t="s">
        <v>189</v>
      </c>
      <c r="H8" s="69" t="s">
        <v>190</v>
      </c>
      <c r="I8" s="69" t="s">
        <v>191</v>
      </c>
      <c r="J8" s="69" t="s">
        <v>192</v>
      </c>
      <c r="K8" s="69" t="s">
        <v>193</v>
      </c>
      <c r="L8" s="69" t="s">
        <v>194</v>
      </c>
      <c r="M8" s="69" t="s">
        <v>195</v>
      </c>
      <c r="N8" s="69" t="s">
        <v>196</v>
      </c>
      <c r="O8" s="69" t="s">
        <v>197</v>
      </c>
      <c r="P8" s="69" t="s">
        <v>198</v>
      </c>
      <c r="Q8" s="69" t="s">
        <v>199</v>
      </c>
      <c r="R8" s="69" t="s">
        <v>200</v>
      </c>
      <c r="S8" s="69" t="s">
        <v>201</v>
      </c>
      <c r="T8" s="69" t="s">
        <v>202</v>
      </c>
    </row>
    <row r="9" spans="3:32" ht="32.4" thickBot="1" x14ac:dyDescent="0.35">
      <c r="C9" s="70" t="s">
        <v>203</v>
      </c>
      <c r="D9" s="70" t="s">
        <v>204</v>
      </c>
      <c r="E9" s="70" t="s">
        <v>205</v>
      </c>
      <c r="F9" s="70" t="s">
        <v>206</v>
      </c>
      <c r="G9" s="70" t="s">
        <v>207</v>
      </c>
      <c r="H9" s="70" t="s">
        <v>208</v>
      </c>
      <c r="I9" s="70"/>
      <c r="J9" s="70"/>
      <c r="K9" s="70" t="s">
        <v>209</v>
      </c>
      <c r="L9" s="70" t="s">
        <v>210</v>
      </c>
      <c r="M9" s="70" t="s">
        <v>211</v>
      </c>
      <c r="N9" s="70" t="s">
        <v>212</v>
      </c>
      <c r="O9" s="70" t="s">
        <v>213</v>
      </c>
      <c r="P9" s="70" t="s">
        <v>214</v>
      </c>
      <c r="Q9" s="70" t="s">
        <v>215</v>
      </c>
      <c r="R9" s="70" t="s">
        <v>216</v>
      </c>
      <c r="S9" s="70" t="s">
        <v>217</v>
      </c>
      <c r="T9" s="70" t="s">
        <v>218</v>
      </c>
    </row>
    <row r="10" spans="3:32" ht="22.2" thickBot="1" x14ac:dyDescent="0.35">
      <c r="C10" s="70" t="s">
        <v>219</v>
      </c>
      <c r="D10" s="70"/>
      <c r="E10" s="70"/>
      <c r="F10" s="70"/>
      <c r="G10" s="70"/>
      <c r="H10" s="70"/>
      <c r="I10" s="70"/>
      <c r="J10" s="70"/>
      <c r="K10" s="70" t="s">
        <v>220</v>
      </c>
      <c r="L10" s="70" t="s">
        <v>221</v>
      </c>
      <c r="M10" s="70" t="s">
        <v>221</v>
      </c>
      <c r="N10" s="70" t="s">
        <v>222</v>
      </c>
      <c r="O10" s="73" t="s">
        <v>223</v>
      </c>
      <c r="P10" s="70" t="s">
        <v>224</v>
      </c>
      <c r="Q10" s="73" t="s">
        <v>256</v>
      </c>
      <c r="R10" s="73" t="s">
        <v>256</v>
      </c>
      <c r="S10" s="70" t="s">
        <v>225</v>
      </c>
      <c r="T10" s="73" t="s">
        <v>223</v>
      </c>
    </row>
    <row r="11" spans="3:32" x14ac:dyDescent="0.3">
      <c r="C11" t="s">
        <v>306</v>
      </c>
      <c r="D11" t="s">
        <v>269</v>
      </c>
      <c r="F11" s="80" t="s">
        <v>276</v>
      </c>
      <c r="G11" t="s">
        <v>305</v>
      </c>
      <c r="I11" s="80">
        <v>2020</v>
      </c>
      <c r="J11" s="80">
        <v>2030</v>
      </c>
      <c r="K11" s="80">
        <f>METHANOL!K45</f>
        <v>0.50746838751181067</v>
      </c>
      <c r="L11" s="80"/>
      <c r="N11" s="80">
        <v>0.95</v>
      </c>
      <c r="O11" s="81">
        <v>20</v>
      </c>
      <c r="P11" s="80">
        <v>1</v>
      </c>
      <c r="Q11" s="80">
        <f>(METHANOL!I18+METHANOL!I20)*4/365</f>
        <v>0.43054956316674736</v>
      </c>
      <c r="R11" s="80">
        <f>METHANOL!I19*4/365</f>
        <v>2.3427215184679395E-3</v>
      </c>
      <c r="S11" s="82"/>
      <c r="T11" s="82"/>
      <c r="Y11" s="67" t="s">
        <v>226</v>
      </c>
      <c r="Z11" s="68"/>
      <c r="AA11" s="68"/>
      <c r="AB11" s="68"/>
      <c r="AC11" s="68"/>
      <c r="AD11" s="68"/>
      <c r="AE11" s="68"/>
      <c r="AF11" s="68"/>
    </row>
    <row r="12" spans="3:32" x14ac:dyDescent="0.3">
      <c r="I12" s="72">
        <v>2030</v>
      </c>
      <c r="J12" s="72"/>
      <c r="K12" s="80">
        <f>METHANOL!K45</f>
        <v>0.50746838751181067</v>
      </c>
      <c r="N12">
        <v>0.95</v>
      </c>
      <c r="O12" s="77">
        <v>20</v>
      </c>
      <c r="P12" s="79">
        <v>1</v>
      </c>
      <c r="Q12" s="80">
        <f>(METHANOL!I18+METHANOL!I20)*4/365</f>
        <v>0.43054956316674736</v>
      </c>
      <c r="R12" s="80">
        <f>METHANOL!I19*4/365</f>
        <v>2.3427215184679395E-3</v>
      </c>
      <c r="S12" s="76"/>
      <c r="T12" s="76"/>
      <c r="Y12" s="69" t="s">
        <v>227</v>
      </c>
      <c r="Z12" s="69" t="s">
        <v>185</v>
      </c>
      <c r="AA12" s="69" t="s">
        <v>186</v>
      </c>
      <c r="AB12" s="69" t="s">
        <v>228</v>
      </c>
      <c r="AC12" s="69" t="s">
        <v>229</v>
      </c>
      <c r="AD12" s="69" t="s">
        <v>230</v>
      </c>
      <c r="AE12" s="69" t="s">
        <v>231</v>
      </c>
      <c r="AF12" s="69" t="s">
        <v>232</v>
      </c>
    </row>
    <row r="13" spans="3:32" ht="42.6" thickBot="1" x14ac:dyDescent="0.35">
      <c r="I13">
        <v>2050</v>
      </c>
      <c r="K13">
        <f>METHANOL!L45</f>
        <v>0.61691985695363061</v>
      </c>
      <c r="N13">
        <v>0.95</v>
      </c>
      <c r="O13" s="77">
        <v>20</v>
      </c>
      <c r="P13" s="79">
        <v>1</v>
      </c>
      <c r="Q13" s="80">
        <f>(METHANOL!I18+METHANOL!I20)*4/365</f>
        <v>0.43054956316674736</v>
      </c>
      <c r="R13" s="80">
        <f>METHANOL!I19*4/365</f>
        <v>2.3427215184679395E-3</v>
      </c>
      <c r="S13" s="76"/>
      <c r="T13" s="76"/>
      <c r="Y13" s="70" t="s">
        <v>233</v>
      </c>
      <c r="Z13" s="70" t="s">
        <v>234</v>
      </c>
      <c r="AA13" s="70" t="s">
        <v>204</v>
      </c>
      <c r="AB13" s="70" t="s">
        <v>235</v>
      </c>
      <c r="AC13" s="70" t="s">
        <v>236</v>
      </c>
      <c r="AD13" s="70" t="s">
        <v>237</v>
      </c>
      <c r="AE13" s="70" t="s">
        <v>238</v>
      </c>
      <c r="AF13" s="70" t="s">
        <v>239</v>
      </c>
    </row>
    <row r="14" spans="3:32" ht="15" thickBot="1" x14ac:dyDescent="0.35">
      <c r="Y14" s="70" t="s">
        <v>240</v>
      </c>
      <c r="Z14" s="70"/>
      <c r="AA14" s="70"/>
      <c r="AB14" s="70"/>
      <c r="AC14" s="70"/>
      <c r="AD14" s="70"/>
      <c r="AE14" s="70"/>
      <c r="AF14" s="70"/>
    </row>
    <row r="15" spans="3:32" x14ac:dyDescent="0.3">
      <c r="Y15" t="s">
        <v>241</v>
      </c>
      <c r="Z15" t="s">
        <v>306</v>
      </c>
      <c r="AA15" t="s">
        <v>269</v>
      </c>
      <c r="AB15" t="s">
        <v>184</v>
      </c>
      <c r="AC15" t="s">
        <v>250</v>
      </c>
      <c r="AD15" s="72" t="s">
        <v>182</v>
      </c>
      <c r="AE15" t="s">
        <v>305</v>
      </c>
      <c r="AF15" t="s">
        <v>242</v>
      </c>
    </row>
    <row r="18" spans="15:16" x14ac:dyDescent="0.3">
      <c r="O18" s="77"/>
      <c r="P18"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4" workbookViewId="0">
      <selection activeCell="K25" sqref="K25"/>
    </sheetView>
  </sheetViews>
  <sheetFormatPr defaultRowHeight="14.4" x14ac:dyDescent="0.3"/>
  <cols>
    <col min="9" max="9" width="30.33203125" customWidth="1"/>
    <col min="10" max="10" width="13.5546875" customWidth="1"/>
    <col min="11" max="11" width="9" bestFit="1" customWidth="1"/>
    <col min="16" max="16" width="10.5546875" bestFit="1" customWidth="1"/>
    <col min="19" max="19" width="9" bestFit="1" customWidth="1"/>
  </cols>
  <sheetData>
    <row r="2" spans="2:19" ht="18" x14ac:dyDescent="0.35">
      <c r="B2" t="s">
        <v>178</v>
      </c>
      <c r="I2" s="65" t="s">
        <v>155</v>
      </c>
    </row>
    <row r="3" spans="2:19" x14ac:dyDescent="0.3">
      <c r="I3" t="s">
        <v>181</v>
      </c>
      <c r="P3" t="s">
        <v>1</v>
      </c>
    </row>
    <row r="5" spans="2:19" x14ac:dyDescent="0.3">
      <c r="I5" s="47" t="s">
        <v>25</v>
      </c>
      <c r="J5" s="52">
        <v>20</v>
      </c>
    </row>
    <row r="7" spans="2:19" x14ac:dyDescent="0.3">
      <c r="P7" t="s">
        <v>180</v>
      </c>
    </row>
    <row r="8" spans="2:19" x14ac:dyDescent="0.3">
      <c r="P8">
        <v>11.95</v>
      </c>
      <c r="Q8" t="s">
        <v>157</v>
      </c>
    </row>
    <row r="9" spans="2:19" x14ac:dyDescent="0.3">
      <c r="J9" t="s">
        <v>164</v>
      </c>
      <c r="K9">
        <v>2050</v>
      </c>
      <c r="P9">
        <v>11.95</v>
      </c>
      <c r="Q9" t="s">
        <v>158</v>
      </c>
    </row>
    <row r="10" spans="2:19" x14ac:dyDescent="0.3">
      <c r="I10" s="27" t="s">
        <v>126</v>
      </c>
      <c r="J10" s="52">
        <v>2205</v>
      </c>
      <c r="K10" s="52">
        <v>1715</v>
      </c>
      <c r="P10">
        <v>11.95</v>
      </c>
      <c r="Q10" t="s">
        <v>159</v>
      </c>
      <c r="R10">
        <f>P10/1000</f>
        <v>1.1949999999999999E-2</v>
      </c>
      <c r="S10" t="s">
        <v>172</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273</v>
      </c>
      <c r="J17">
        <f>J10/1000000</f>
        <v>2.2049999999999999E-3</v>
      </c>
      <c r="K17">
        <f>K10/1000000</f>
        <v>1.7149999999999999E-3</v>
      </c>
    </row>
    <row r="18" spans="9:20" x14ac:dyDescent="0.3">
      <c r="I18" s="62" t="s">
        <v>270</v>
      </c>
      <c r="J18" s="63">
        <f>J11/(1000000*$P$19*$P$9)</f>
        <v>18.136342649856541</v>
      </c>
      <c r="P18" t="s">
        <v>161</v>
      </c>
      <c r="S18" t="s">
        <v>251</v>
      </c>
    </row>
    <row r="19" spans="9:20" x14ac:dyDescent="0.3">
      <c r="I19" s="62" t="s">
        <v>271</v>
      </c>
      <c r="J19" s="63">
        <f>J12/(1000000*$P$19*$P$9)</f>
        <v>9.8872405206880537E-2</v>
      </c>
      <c r="P19">
        <v>3.5999999999999998E-6</v>
      </c>
      <c r="S19">
        <v>45000</v>
      </c>
      <c r="T19" t="s">
        <v>252</v>
      </c>
    </row>
    <row r="20" spans="9:20" x14ac:dyDescent="0.3">
      <c r="I20" s="62" t="s">
        <v>272</v>
      </c>
      <c r="J20" s="63">
        <f>J13/(1000000*$P$19*$P$9)</f>
        <v>3.4605341822408188E-2</v>
      </c>
    </row>
    <row r="22" spans="9:20" x14ac:dyDescent="0.3">
      <c r="S22">
        <f>P9*P19*S19</f>
        <v>1.9359</v>
      </c>
    </row>
    <row r="24" spans="9:20" x14ac:dyDescent="0.3">
      <c r="I24" t="s">
        <v>153</v>
      </c>
      <c r="L24" t="s">
        <v>254</v>
      </c>
      <c r="M24" t="s">
        <v>255</v>
      </c>
    </row>
    <row r="25" spans="9:20" x14ac:dyDescent="0.3">
      <c r="I25">
        <v>10</v>
      </c>
      <c r="J25">
        <f>I25*$J$17</f>
        <v>2.205E-2</v>
      </c>
      <c r="K25">
        <f t="shared" ref="K25:K66" si="0">$K$17*I25</f>
        <v>1.7149999999999999E-2</v>
      </c>
    </row>
    <row r="26" spans="9:20" x14ac:dyDescent="0.3">
      <c r="I26">
        <v>20</v>
      </c>
      <c r="J26">
        <f>I26*$J$17</f>
        <v>4.41E-2</v>
      </c>
      <c r="K26">
        <f t="shared" si="0"/>
        <v>3.4299999999999997E-2</v>
      </c>
    </row>
    <row r="27" spans="9:20" x14ac:dyDescent="0.3">
      <c r="I27">
        <v>30</v>
      </c>
      <c r="J27">
        <f t="shared" ref="J27:J89" si="1">I27*$J$17</f>
        <v>6.615E-2</v>
      </c>
      <c r="K27">
        <f t="shared" si="0"/>
        <v>5.1449999999999996E-2</v>
      </c>
    </row>
    <row r="28" spans="9:20" x14ac:dyDescent="0.3">
      <c r="I28">
        <v>40</v>
      </c>
      <c r="J28">
        <f>I28*$J$17</f>
        <v>8.8200000000000001E-2</v>
      </c>
      <c r="K28">
        <f t="shared" si="0"/>
        <v>6.8599999999999994E-2</v>
      </c>
    </row>
    <row r="29" spans="9:20" x14ac:dyDescent="0.3">
      <c r="I29">
        <v>50</v>
      </c>
      <c r="J29">
        <f>I29*$J$17</f>
        <v>0.11025</v>
      </c>
      <c r="K29">
        <f t="shared" si="0"/>
        <v>8.5749999999999993E-2</v>
      </c>
    </row>
    <row r="30" spans="9:20" x14ac:dyDescent="0.3">
      <c r="I30">
        <v>60</v>
      </c>
      <c r="J30">
        <f t="shared" si="1"/>
        <v>0.1323</v>
      </c>
      <c r="K30">
        <f t="shared" si="0"/>
        <v>0.10289999999999999</v>
      </c>
    </row>
    <row r="31" spans="9:20" x14ac:dyDescent="0.3">
      <c r="I31">
        <v>70</v>
      </c>
      <c r="J31">
        <f t="shared" si="1"/>
        <v>0.15434999999999999</v>
      </c>
      <c r="K31">
        <f t="shared" si="0"/>
        <v>0.12004999999999999</v>
      </c>
    </row>
    <row r="32" spans="9:20" x14ac:dyDescent="0.3">
      <c r="I32">
        <v>80</v>
      </c>
      <c r="J32">
        <f>I32*$J$17</f>
        <v>0.1764</v>
      </c>
      <c r="K32">
        <f t="shared" si="0"/>
        <v>0.13719999999999999</v>
      </c>
    </row>
    <row r="33" spans="9:11" x14ac:dyDescent="0.3">
      <c r="I33">
        <v>90</v>
      </c>
      <c r="J33">
        <f t="shared" si="1"/>
        <v>0.19844999999999999</v>
      </c>
      <c r="K33">
        <f t="shared" si="0"/>
        <v>0.15434999999999999</v>
      </c>
    </row>
    <row r="34" spans="9:11" x14ac:dyDescent="0.3">
      <c r="I34">
        <v>100</v>
      </c>
      <c r="J34">
        <f t="shared" si="1"/>
        <v>0.2205</v>
      </c>
      <c r="K34">
        <f t="shared" si="0"/>
        <v>0.17149999999999999</v>
      </c>
    </row>
    <row r="35" spans="9:11" x14ac:dyDescent="0.3">
      <c r="I35">
        <v>110</v>
      </c>
      <c r="J35">
        <f t="shared" si="1"/>
        <v>0.24254999999999999</v>
      </c>
      <c r="K35">
        <f t="shared" si="0"/>
        <v>0.18864999999999998</v>
      </c>
    </row>
    <row r="36" spans="9:11" x14ac:dyDescent="0.3">
      <c r="I36">
        <v>120</v>
      </c>
      <c r="J36">
        <f t="shared" si="1"/>
        <v>0.2646</v>
      </c>
      <c r="K36">
        <f t="shared" si="0"/>
        <v>0.20579999999999998</v>
      </c>
    </row>
    <row r="37" spans="9:11" x14ac:dyDescent="0.3">
      <c r="I37">
        <v>130</v>
      </c>
      <c r="J37">
        <f t="shared" si="1"/>
        <v>0.28665000000000002</v>
      </c>
      <c r="K37">
        <f t="shared" si="0"/>
        <v>0.22294999999999998</v>
      </c>
    </row>
    <row r="38" spans="9:11" x14ac:dyDescent="0.3">
      <c r="I38">
        <v>140</v>
      </c>
      <c r="J38">
        <f t="shared" si="1"/>
        <v>0.30869999999999997</v>
      </c>
      <c r="K38">
        <f t="shared" si="0"/>
        <v>0.24009999999999998</v>
      </c>
    </row>
    <row r="39" spans="9:11" x14ac:dyDescent="0.3">
      <c r="I39">
        <v>150</v>
      </c>
      <c r="J39">
        <f t="shared" si="1"/>
        <v>0.33074999999999999</v>
      </c>
      <c r="K39">
        <f t="shared" si="0"/>
        <v>0.25724999999999998</v>
      </c>
    </row>
    <row r="40" spans="9:11" x14ac:dyDescent="0.3">
      <c r="I40">
        <v>160</v>
      </c>
      <c r="J40">
        <f t="shared" si="1"/>
        <v>0.3528</v>
      </c>
      <c r="K40">
        <f t="shared" si="0"/>
        <v>0.27439999999999998</v>
      </c>
    </row>
    <row r="41" spans="9:11" x14ac:dyDescent="0.3">
      <c r="I41">
        <v>170</v>
      </c>
      <c r="J41">
        <f t="shared" si="1"/>
        <v>0.37484999999999996</v>
      </c>
      <c r="K41">
        <f t="shared" si="0"/>
        <v>0.29154999999999998</v>
      </c>
    </row>
    <row r="42" spans="9:11" x14ac:dyDescent="0.3">
      <c r="I42">
        <v>180</v>
      </c>
      <c r="J42">
        <f t="shared" si="1"/>
        <v>0.39689999999999998</v>
      </c>
      <c r="K42">
        <f t="shared" si="0"/>
        <v>0.30869999999999997</v>
      </c>
    </row>
    <row r="43" spans="9:11" x14ac:dyDescent="0.3">
      <c r="I43">
        <v>190</v>
      </c>
      <c r="J43">
        <f t="shared" si="1"/>
        <v>0.41894999999999999</v>
      </c>
      <c r="K43">
        <f t="shared" si="0"/>
        <v>0.32584999999999997</v>
      </c>
    </row>
    <row r="44" spans="9:11" x14ac:dyDescent="0.3">
      <c r="I44">
        <v>200</v>
      </c>
      <c r="J44">
        <f t="shared" si="1"/>
        <v>0.441</v>
      </c>
      <c r="K44">
        <f t="shared" si="0"/>
        <v>0.34299999999999997</v>
      </c>
    </row>
    <row r="45" spans="9:11" x14ac:dyDescent="0.3">
      <c r="I45">
        <v>210</v>
      </c>
      <c r="J45">
        <f t="shared" si="1"/>
        <v>0.46304999999999996</v>
      </c>
      <c r="K45">
        <f t="shared" si="0"/>
        <v>0.36014999999999997</v>
      </c>
    </row>
    <row r="46" spans="9:11" x14ac:dyDescent="0.3">
      <c r="I46">
        <v>220</v>
      </c>
      <c r="J46">
        <f t="shared" si="1"/>
        <v>0.48509999999999998</v>
      </c>
      <c r="K46">
        <f t="shared" si="0"/>
        <v>0.37729999999999997</v>
      </c>
    </row>
    <row r="47" spans="9:11" x14ac:dyDescent="0.3">
      <c r="I47">
        <v>230</v>
      </c>
      <c r="J47">
        <f t="shared" si="1"/>
        <v>0.50714999999999999</v>
      </c>
      <c r="K47">
        <f t="shared" si="0"/>
        <v>0.39444999999999997</v>
      </c>
    </row>
    <row r="48" spans="9:11" x14ac:dyDescent="0.3">
      <c r="I48">
        <v>240</v>
      </c>
      <c r="J48">
        <f t="shared" si="1"/>
        <v>0.5292</v>
      </c>
      <c r="K48">
        <f t="shared" si="0"/>
        <v>0.41159999999999997</v>
      </c>
    </row>
    <row r="49" spans="9:11" x14ac:dyDescent="0.3">
      <c r="I49">
        <v>250</v>
      </c>
      <c r="J49">
        <f t="shared" si="1"/>
        <v>0.55125000000000002</v>
      </c>
      <c r="K49">
        <f t="shared" si="0"/>
        <v>0.42874999999999996</v>
      </c>
    </row>
    <row r="50" spans="9:11" x14ac:dyDescent="0.3">
      <c r="I50">
        <v>260</v>
      </c>
      <c r="J50">
        <f t="shared" si="1"/>
        <v>0.57330000000000003</v>
      </c>
      <c r="K50">
        <f t="shared" si="0"/>
        <v>0.44589999999999996</v>
      </c>
    </row>
    <row r="51" spans="9:11" x14ac:dyDescent="0.3">
      <c r="I51">
        <v>270</v>
      </c>
      <c r="J51">
        <f t="shared" si="1"/>
        <v>0.59534999999999993</v>
      </c>
      <c r="K51">
        <f t="shared" si="0"/>
        <v>0.46304999999999996</v>
      </c>
    </row>
    <row r="52" spans="9:11" x14ac:dyDescent="0.3">
      <c r="I52">
        <v>280</v>
      </c>
      <c r="J52">
        <f t="shared" si="1"/>
        <v>0.61739999999999995</v>
      </c>
      <c r="K52">
        <f t="shared" si="0"/>
        <v>0.48019999999999996</v>
      </c>
    </row>
    <row r="53" spans="9:11" x14ac:dyDescent="0.3">
      <c r="I53">
        <v>290</v>
      </c>
      <c r="J53">
        <f t="shared" si="1"/>
        <v>0.63944999999999996</v>
      </c>
      <c r="K53">
        <f t="shared" si="0"/>
        <v>0.49734999999999996</v>
      </c>
    </row>
    <row r="54" spans="9:11" x14ac:dyDescent="0.3">
      <c r="I54">
        <v>300</v>
      </c>
      <c r="J54">
        <f t="shared" si="1"/>
        <v>0.66149999999999998</v>
      </c>
      <c r="K54">
        <f t="shared" si="0"/>
        <v>0.51449999999999996</v>
      </c>
    </row>
    <row r="55" spans="9:11" x14ac:dyDescent="0.3">
      <c r="I55">
        <v>310</v>
      </c>
      <c r="J55">
        <f t="shared" si="1"/>
        <v>0.68354999999999999</v>
      </c>
      <c r="K55">
        <f t="shared" si="0"/>
        <v>0.53164999999999996</v>
      </c>
    </row>
    <row r="56" spans="9:11" x14ac:dyDescent="0.3">
      <c r="I56">
        <v>320</v>
      </c>
      <c r="J56">
        <f t="shared" si="1"/>
        <v>0.7056</v>
      </c>
      <c r="K56">
        <f t="shared" si="0"/>
        <v>0.54879999999999995</v>
      </c>
    </row>
    <row r="57" spans="9:11" x14ac:dyDescent="0.3">
      <c r="I57">
        <v>330</v>
      </c>
      <c r="J57">
        <f t="shared" si="1"/>
        <v>0.72765000000000002</v>
      </c>
      <c r="K57">
        <f t="shared" si="0"/>
        <v>0.56594999999999995</v>
      </c>
    </row>
    <row r="58" spans="9:11" x14ac:dyDescent="0.3">
      <c r="I58">
        <v>340</v>
      </c>
      <c r="J58">
        <f t="shared" si="1"/>
        <v>0.74969999999999992</v>
      </c>
      <c r="K58">
        <f t="shared" si="0"/>
        <v>0.58309999999999995</v>
      </c>
    </row>
    <row r="59" spans="9:11" x14ac:dyDescent="0.3">
      <c r="I59">
        <v>350</v>
      </c>
      <c r="J59">
        <f t="shared" si="1"/>
        <v>0.77174999999999994</v>
      </c>
      <c r="K59">
        <f t="shared" si="0"/>
        <v>0.60024999999999995</v>
      </c>
    </row>
    <row r="60" spans="9:11" x14ac:dyDescent="0.3">
      <c r="I60">
        <v>360</v>
      </c>
      <c r="J60">
        <f t="shared" si="1"/>
        <v>0.79379999999999995</v>
      </c>
      <c r="K60">
        <f t="shared" si="0"/>
        <v>0.61739999999999995</v>
      </c>
    </row>
    <row r="61" spans="9:11" x14ac:dyDescent="0.3">
      <c r="I61">
        <v>370</v>
      </c>
      <c r="J61">
        <f t="shared" si="1"/>
        <v>0.81584999999999996</v>
      </c>
      <c r="K61">
        <f t="shared" si="0"/>
        <v>0.63454999999999995</v>
      </c>
    </row>
    <row r="62" spans="9:11" x14ac:dyDescent="0.3">
      <c r="I62">
        <v>380</v>
      </c>
      <c r="J62">
        <f t="shared" si="1"/>
        <v>0.83789999999999998</v>
      </c>
      <c r="K62">
        <f t="shared" si="0"/>
        <v>0.65169999999999995</v>
      </c>
    </row>
    <row r="63" spans="9:11" x14ac:dyDescent="0.3">
      <c r="I63">
        <v>390</v>
      </c>
      <c r="J63">
        <f t="shared" si="1"/>
        <v>0.85994999999999999</v>
      </c>
      <c r="K63">
        <f t="shared" si="0"/>
        <v>0.66884999999999994</v>
      </c>
    </row>
    <row r="64" spans="9:11" x14ac:dyDescent="0.3">
      <c r="I64">
        <v>400</v>
      </c>
      <c r="J64">
        <f t="shared" si="1"/>
        <v>0.88200000000000001</v>
      </c>
      <c r="K64">
        <f t="shared" si="0"/>
        <v>0.68599999999999994</v>
      </c>
    </row>
    <row r="65" spans="9:11" x14ac:dyDescent="0.3">
      <c r="I65">
        <v>410</v>
      </c>
      <c r="J65">
        <f t="shared" si="1"/>
        <v>0.90405000000000002</v>
      </c>
      <c r="K65">
        <f t="shared" si="0"/>
        <v>0.70314999999999994</v>
      </c>
    </row>
    <row r="66" spans="9:11" x14ac:dyDescent="0.3">
      <c r="I66">
        <v>420</v>
      </c>
      <c r="J66">
        <f t="shared" si="1"/>
        <v>0.92609999999999992</v>
      </c>
      <c r="K66">
        <f t="shared" si="0"/>
        <v>0.72029999999999994</v>
      </c>
    </row>
    <row r="67" spans="9:11" x14ac:dyDescent="0.3">
      <c r="I67">
        <v>430</v>
      </c>
      <c r="J67">
        <f t="shared" si="1"/>
        <v>0.94814999999999994</v>
      </c>
      <c r="K67">
        <f t="shared" ref="K67:K89" si="2">$K$17*I67</f>
        <v>0.73744999999999994</v>
      </c>
    </row>
    <row r="68" spans="9:11" x14ac:dyDescent="0.3">
      <c r="I68">
        <v>440</v>
      </c>
      <c r="J68">
        <f t="shared" si="1"/>
        <v>0.97019999999999995</v>
      </c>
      <c r="K68">
        <f t="shared" si="2"/>
        <v>0.75459999999999994</v>
      </c>
    </row>
    <row r="69" spans="9:11" x14ac:dyDescent="0.3">
      <c r="I69">
        <v>450</v>
      </c>
      <c r="J69">
        <f t="shared" si="1"/>
        <v>0.99224999999999997</v>
      </c>
      <c r="K69">
        <f t="shared" si="2"/>
        <v>0.77174999999999994</v>
      </c>
    </row>
    <row r="70" spans="9:11" x14ac:dyDescent="0.3">
      <c r="I70">
        <v>460</v>
      </c>
      <c r="J70">
        <f t="shared" si="1"/>
        <v>1.0143</v>
      </c>
      <c r="K70">
        <f t="shared" si="2"/>
        <v>0.78889999999999993</v>
      </c>
    </row>
    <row r="71" spans="9:11" x14ac:dyDescent="0.3">
      <c r="I71">
        <v>470</v>
      </c>
      <c r="J71">
        <f t="shared" si="1"/>
        <v>1.0363499999999999</v>
      </c>
      <c r="K71">
        <f t="shared" si="2"/>
        <v>0.80604999999999993</v>
      </c>
    </row>
    <row r="72" spans="9:11" x14ac:dyDescent="0.3">
      <c r="I72">
        <v>480</v>
      </c>
      <c r="J72">
        <f t="shared" si="1"/>
        <v>1.0584</v>
      </c>
      <c r="K72">
        <f t="shared" si="2"/>
        <v>0.82319999999999993</v>
      </c>
    </row>
    <row r="73" spans="9:11" x14ac:dyDescent="0.3">
      <c r="I73">
        <v>490</v>
      </c>
      <c r="J73">
        <f t="shared" si="1"/>
        <v>1.0804499999999999</v>
      </c>
      <c r="K73">
        <f t="shared" si="2"/>
        <v>0.84034999999999993</v>
      </c>
    </row>
    <row r="74" spans="9:11" x14ac:dyDescent="0.3">
      <c r="I74">
        <v>500</v>
      </c>
      <c r="J74">
        <f t="shared" si="1"/>
        <v>1.1025</v>
      </c>
      <c r="K74">
        <f t="shared" si="2"/>
        <v>0.85749999999999993</v>
      </c>
    </row>
    <row r="75" spans="9:11" x14ac:dyDescent="0.3">
      <c r="I75">
        <v>510</v>
      </c>
      <c r="J75">
        <f t="shared" si="1"/>
        <v>1.1245499999999999</v>
      </c>
      <c r="K75">
        <f t="shared" si="2"/>
        <v>0.87464999999999993</v>
      </c>
    </row>
    <row r="76" spans="9:11" x14ac:dyDescent="0.3">
      <c r="I76">
        <v>520</v>
      </c>
      <c r="J76">
        <f t="shared" si="1"/>
        <v>1.1466000000000001</v>
      </c>
      <c r="K76">
        <f t="shared" si="2"/>
        <v>0.89179999999999993</v>
      </c>
    </row>
    <row r="77" spans="9:11" x14ac:dyDescent="0.3">
      <c r="I77">
        <v>530</v>
      </c>
      <c r="J77">
        <f t="shared" si="1"/>
        <v>1.16865</v>
      </c>
      <c r="K77">
        <f t="shared" si="2"/>
        <v>0.90894999999999992</v>
      </c>
    </row>
    <row r="78" spans="9:11" x14ac:dyDescent="0.3">
      <c r="I78">
        <v>540</v>
      </c>
      <c r="J78">
        <f t="shared" si="1"/>
        <v>1.1906999999999999</v>
      </c>
      <c r="K78">
        <f t="shared" si="2"/>
        <v>0.92609999999999992</v>
      </c>
    </row>
    <row r="79" spans="9:11" x14ac:dyDescent="0.3">
      <c r="I79">
        <v>550</v>
      </c>
      <c r="J79">
        <f t="shared" si="1"/>
        <v>1.21275</v>
      </c>
      <c r="K79">
        <f t="shared" si="2"/>
        <v>0.94324999999999992</v>
      </c>
    </row>
    <row r="80" spans="9:11" x14ac:dyDescent="0.3">
      <c r="I80">
        <v>560</v>
      </c>
      <c r="J80">
        <f t="shared" si="1"/>
        <v>1.2347999999999999</v>
      </c>
      <c r="K80">
        <f t="shared" si="2"/>
        <v>0.96039999999999992</v>
      </c>
    </row>
    <row r="81" spans="9:11" x14ac:dyDescent="0.3">
      <c r="I81">
        <v>570</v>
      </c>
      <c r="J81">
        <f t="shared" si="1"/>
        <v>1.25685</v>
      </c>
      <c r="K81">
        <f t="shared" si="2"/>
        <v>0.97754999999999992</v>
      </c>
    </row>
    <row r="82" spans="9:11" x14ac:dyDescent="0.3">
      <c r="I82">
        <v>580</v>
      </c>
      <c r="J82">
        <f t="shared" si="1"/>
        <v>1.2788999999999999</v>
      </c>
      <c r="K82">
        <f t="shared" si="2"/>
        <v>0.99469999999999992</v>
      </c>
    </row>
    <row r="83" spans="9:11" x14ac:dyDescent="0.3">
      <c r="I83">
        <v>590</v>
      </c>
      <c r="J83">
        <f t="shared" si="1"/>
        <v>1.3009500000000001</v>
      </c>
      <c r="K83">
        <f t="shared" si="2"/>
        <v>1.0118499999999999</v>
      </c>
    </row>
    <row r="84" spans="9:11" x14ac:dyDescent="0.3">
      <c r="I84">
        <v>600</v>
      </c>
      <c r="J84">
        <f t="shared" si="1"/>
        <v>1.323</v>
      </c>
      <c r="K84">
        <f t="shared" si="2"/>
        <v>1.0289999999999999</v>
      </c>
    </row>
    <row r="85" spans="9:11" x14ac:dyDescent="0.3">
      <c r="I85">
        <v>610</v>
      </c>
      <c r="J85">
        <f t="shared" si="1"/>
        <v>1.3450499999999999</v>
      </c>
      <c r="K85">
        <f t="shared" si="2"/>
        <v>1.0461499999999999</v>
      </c>
    </row>
    <row r="86" spans="9:11" x14ac:dyDescent="0.3">
      <c r="I86">
        <v>620</v>
      </c>
      <c r="J86">
        <f t="shared" si="1"/>
        <v>1.3671</v>
      </c>
      <c r="K86">
        <f t="shared" si="2"/>
        <v>1.0632999999999999</v>
      </c>
    </row>
    <row r="87" spans="9:11" x14ac:dyDescent="0.3">
      <c r="I87">
        <v>630</v>
      </c>
      <c r="J87">
        <f t="shared" si="1"/>
        <v>1.3891499999999999</v>
      </c>
      <c r="K87">
        <f t="shared" si="2"/>
        <v>1.0804499999999999</v>
      </c>
    </row>
    <row r="88" spans="9:11" x14ac:dyDescent="0.3">
      <c r="I88">
        <v>640</v>
      </c>
      <c r="J88">
        <f t="shared" si="1"/>
        <v>1.4112</v>
      </c>
      <c r="K88">
        <f t="shared" si="2"/>
        <v>1.0975999999999999</v>
      </c>
    </row>
    <row r="89" spans="9:11" x14ac:dyDescent="0.3">
      <c r="I89">
        <v>650</v>
      </c>
      <c r="J89">
        <f t="shared" si="1"/>
        <v>1.4332499999999999</v>
      </c>
      <c r="K89">
        <f t="shared" si="2"/>
        <v>1.1147499999999999</v>
      </c>
    </row>
    <row r="90" spans="9:11" x14ac:dyDescent="0.3">
      <c r="I90">
        <v>660</v>
      </c>
      <c r="J90">
        <f t="shared" ref="J90:J124" si="3">I90*$J$17</f>
        <v>1.4553</v>
      </c>
      <c r="K90">
        <f t="shared" ref="K90:K124" si="4">$K$17*I90</f>
        <v>1.1318999999999999</v>
      </c>
    </row>
    <row r="91" spans="9:11" x14ac:dyDescent="0.3">
      <c r="I91">
        <v>670</v>
      </c>
      <c r="J91">
        <f t="shared" si="3"/>
        <v>1.4773499999999999</v>
      </c>
      <c r="K91">
        <f t="shared" si="4"/>
        <v>1.1490499999999999</v>
      </c>
    </row>
    <row r="92" spans="9:11" x14ac:dyDescent="0.3">
      <c r="I92">
        <v>680</v>
      </c>
      <c r="J92">
        <f t="shared" si="3"/>
        <v>1.4993999999999998</v>
      </c>
      <c r="K92">
        <f t="shared" si="4"/>
        <v>1.1661999999999999</v>
      </c>
    </row>
    <row r="93" spans="9:11" x14ac:dyDescent="0.3">
      <c r="I93">
        <v>690</v>
      </c>
      <c r="J93">
        <f t="shared" si="3"/>
        <v>1.52145</v>
      </c>
      <c r="K93">
        <f t="shared" si="4"/>
        <v>1.1833499999999999</v>
      </c>
    </row>
    <row r="94" spans="9:11" x14ac:dyDescent="0.3">
      <c r="I94">
        <v>700</v>
      </c>
      <c r="J94">
        <f t="shared" si="3"/>
        <v>1.5434999999999999</v>
      </c>
      <c r="K94">
        <f t="shared" si="4"/>
        <v>1.2004999999999999</v>
      </c>
    </row>
    <row r="95" spans="9:11" x14ac:dyDescent="0.3">
      <c r="I95">
        <v>710</v>
      </c>
      <c r="J95">
        <f t="shared" si="3"/>
        <v>1.56555</v>
      </c>
      <c r="K95">
        <f t="shared" si="4"/>
        <v>1.2176499999999999</v>
      </c>
    </row>
    <row r="96" spans="9:11" x14ac:dyDescent="0.3">
      <c r="I96">
        <v>720</v>
      </c>
      <c r="J96">
        <f t="shared" si="3"/>
        <v>1.5875999999999999</v>
      </c>
      <c r="K96">
        <f t="shared" si="4"/>
        <v>1.2347999999999999</v>
      </c>
    </row>
    <row r="97" spans="9:11" x14ac:dyDescent="0.3">
      <c r="I97">
        <v>730</v>
      </c>
      <c r="J97">
        <f t="shared" si="3"/>
        <v>1.60965</v>
      </c>
      <c r="K97">
        <f t="shared" si="4"/>
        <v>1.2519499999999999</v>
      </c>
    </row>
    <row r="98" spans="9:11" x14ac:dyDescent="0.3">
      <c r="I98">
        <v>740</v>
      </c>
      <c r="J98">
        <f t="shared" si="3"/>
        <v>1.6316999999999999</v>
      </c>
      <c r="K98">
        <f t="shared" si="4"/>
        <v>1.2690999999999999</v>
      </c>
    </row>
    <row r="99" spans="9:11" x14ac:dyDescent="0.3">
      <c r="I99">
        <v>750</v>
      </c>
      <c r="J99">
        <f t="shared" si="3"/>
        <v>1.6537500000000001</v>
      </c>
      <c r="K99">
        <f t="shared" si="4"/>
        <v>1.2862499999999999</v>
      </c>
    </row>
    <row r="100" spans="9:11" x14ac:dyDescent="0.3">
      <c r="I100">
        <v>760</v>
      </c>
      <c r="J100">
        <f t="shared" si="3"/>
        <v>1.6758</v>
      </c>
      <c r="K100">
        <f t="shared" si="4"/>
        <v>1.3033999999999999</v>
      </c>
    </row>
    <row r="101" spans="9:11" x14ac:dyDescent="0.3">
      <c r="I101">
        <v>770</v>
      </c>
      <c r="J101">
        <f t="shared" si="3"/>
        <v>1.6978499999999999</v>
      </c>
      <c r="K101">
        <f t="shared" si="4"/>
        <v>1.3205499999999999</v>
      </c>
    </row>
    <row r="102" spans="9:11" x14ac:dyDescent="0.3">
      <c r="I102">
        <v>780</v>
      </c>
      <c r="J102">
        <f t="shared" si="3"/>
        <v>1.7199</v>
      </c>
      <c r="K102">
        <f t="shared" si="4"/>
        <v>1.3376999999999999</v>
      </c>
    </row>
    <row r="103" spans="9:11" x14ac:dyDescent="0.3">
      <c r="I103">
        <v>790</v>
      </c>
      <c r="J103">
        <f t="shared" si="3"/>
        <v>1.7419499999999999</v>
      </c>
      <c r="K103">
        <f t="shared" si="4"/>
        <v>1.3548499999999999</v>
      </c>
    </row>
    <row r="104" spans="9:11" x14ac:dyDescent="0.3">
      <c r="I104">
        <v>800</v>
      </c>
      <c r="J104">
        <f t="shared" si="3"/>
        <v>1.764</v>
      </c>
      <c r="K104">
        <f t="shared" si="4"/>
        <v>1.3719999999999999</v>
      </c>
    </row>
    <row r="105" spans="9:11" x14ac:dyDescent="0.3">
      <c r="I105">
        <v>810</v>
      </c>
      <c r="J105">
        <f t="shared" si="3"/>
        <v>1.7860499999999999</v>
      </c>
      <c r="K105">
        <f t="shared" si="4"/>
        <v>1.3891499999999999</v>
      </c>
    </row>
    <row r="106" spans="9:11" x14ac:dyDescent="0.3">
      <c r="I106">
        <v>820</v>
      </c>
      <c r="J106">
        <f t="shared" si="3"/>
        <v>1.8081</v>
      </c>
      <c r="K106">
        <f t="shared" si="4"/>
        <v>1.4062999999999999</v>
      </c>
    </row>
    <row r="107" spans="9:11" x14ac:dyDescent="0.3">
      <c r="I107">
        <v>830</v>
      </c>
      <c r="J107">
        <f t="shared" si="3"/>
        <v>1.8301499999999999</v>
      </c>
      <c r="K107">
        <f t="shared" si="4"/>
        <v>1.4234499999999999</v>
      </c>
    </row>
    <row r="108" spans="9:11" x14ac:dyDescent="0.3">
      <c r="I108">
        <v>840</v>
      </c>
      <c r="J108">
        <f t="shared" si="3"/>
        <v>1.8521999999999998</v>
      </c>
      <c r="K108">
        <f t="shared" si="4"/>
        <v>1.4405999999999999</v>
      </c>
    </row>
    <row r="109" spans="9:11" x14ac:dyDescent="0.3">
      <c r="I109">
        <v>850</v>
      </c>
      <c r="J109">
        <f t="shared" si="3"/>
        <v>1.87425</v>
      </c>
      <c r="K109">
        <f t="shared" si="4"/>
        <v>1.4577499999999999</v>
      </c>
    </row>
    <row r="110" spans="9:11" x14ac:dyDescent="0.3">
      <c r="I110">
        <v>860</v>
      </c>
      <c r="J110">
        <f t="shared" si="3"/>
        <v>1.8962999999999999</v>
      </c>
      <c r="K110">
        <f t="shared" si="4"/>
        <v>1.4748999999999999</v>
      </c>
    </row>
    <row r="111" spans="9:11" x14ac:dyDescent="0.3">
      <c r="I111">
        <v>870</v>
      </c>
      <c r="J111">
        <f t="shared" si="3"/>
        <v>1.91835</v>
      </c>
      <c r="K111">
        <f t="shared" si="4"/>
        <v>1.4920499999999999</v>
      </c>
    </row>
    <row r="112" spans="9:11" x14ac:dyDescent="0.3">
      <c r="I112">
        <v>880</v>
      </c>
      <c r="J112">
        <f t="shared" si="3"/>
        <v>1.9403999999999999</v>
      </c>
      <c r="K112">
        <f t="shared" si="4"/>
        <v>1.5091999999999999</v>
      </c>
    </row>
    <row r="113" spans="9:11" x14ac:dyDescent="0.3">
      <c r="I113">
        <v>890</v>
      </c>
      <c r="J113">
        <f t="shared" si="3"/>
        <v>1.96245</v>
      </c>
      <c r="K113">
        <f t="shared" si="4"/>
        <v>1.5263499999999999</v>
      </c>
    </row>
    <row r="114" spans="9:11" x14ac:dyDescent="0.3">
      <c r="I114">
        <v>900</v>
      </c>
      <c r="J114">
        <f t="shared" si="3"/>
        <v>1.9844999999999999</v>
      </c>
      <c r="K114">
        <f t="shared" si="4"/>
        <v>1.5434999999999999</v>
      </c>
    </row>
    <row r="115" spans="9:11" x14ac:dyDescent="0.3">
      <c r="I115">
        <v>910</v>
      </c>
      <c r="J115">
        <f t="shared" si="3"/>
        <v>2.0065499999999998</v>
      </c>
      <c r="K115">
        <f t="shared" si="4"/>
        <v>1.5606499999999999</v>
      </c>
    </row>
    <row r="116" spans="9:11" x14ac:dyDescent="0.3">
      <c r="I116">
        <v>920</v>
      </c>
      <c r="J116">
        <f t="shared" si="3"/>
        <v>2.0286</v>
      </c>
      <c r="K116">
        <f t="shared" si="4"/>
        <v>1.5777999999999999</v>
      </c>
    </row>
    <row r="117" spans="9:11" x14ac:dyDescent="0.3">
      <c r="I117">
        <v>930</v>
      </c>
      <c r="J117">
        <f t="shared" si="3"/>
        <v>2.0506500000000001</v>
      </c>
      <c r="K117">
        <f t="shared" si="4"/>
        <v>1.5949499999999999</v>
      </c>
    </row>
    <row r="118" spans="9:11" x14ac:dyDescent="0.3">
      <c r="I118">
        <v>940</v>
      </c>
      <c r="J118">
        <f t="shared" si="3"/>
        <v>2.0726999999999998</v>
      </c>
      <c r="K118">
        <f t="shared" si="4"/>
        <v>1.6120999999999999</v>
      </c>
    </row>
    <row r="119" spans="9:11" x14ac:dyDescent="0.3">
      <c r="I119">
        <v>950</v>
      </c>
      <c r="J119">
        <f t="shared" si="3"/>
        <v>2.0947499999999999</v>
      </c>
      <c r="K119">
        <f t="shared" si="4"/>
        <v>1.6292499999999999</v>
      </c>
    </row>
    <row r="120" spans="9:11" x14ac:dyDescent="0.3">
      <c r="I120">
        <v>960</v>
      </c>
      <c r="J120">
        <f t="shared" si="3"/>
        <v>2.1168</v>
      </c>
      <c r="K120">
        <f t="shared" si="4"/>
        <v>1.6463999999999999</v>
      </c>
    </row>
    <row r="121" spans="9:11" x14ac:dyDescent="0.3">
      <c r="I121">
        <v>970</v>
      </c>
      <c r="J121">
        <f t="shared" si="3"/>
        <v>2.1388500000000001</v>
      </c>
      <c r="K121">
        <f t="shared" si="4"/>
        <v>1.6635499999999999</v>
      </c>
    </row>
    <row r="122" spans="9:11" x14ac:dyDescent="0.3">
      <c r="I122">
        <v>980</v>
      </c>
      <c r="J122">
        <f t="shared" si="3"/>
        <v>2.1608999999999998</v>
      </c>
      <c r="K122">
        <f t="shared" si="4"/>
        <v>1.6806999999999999</v>
      </c>
    </row>
    <row r="123" spans="9:11" x14ac:dyDescent="0.3">
      <c r="I123">
        <v>990</v>
      </c>
      <c r="J123">
        <f t="shared" si="3"/>
        <v>2.1829499999999999</v>
      </c>
      <c r="K123">
        <f t="shared" si="4"/>
        <v>1.6978499999999999</v>
      </c>
    </row>
    <row r="124" spans="9:11" x14ac:dyDescent="0.3">
      <c r="I124">
        <v>1000</v>
      </c>
      <c r="J124">
        <f t="shared" si="3"/>
        <v>2.2050000000000001</v>
      </c>
      <c r="K124">
        <f t="shared" si="4"/>
        <v>1.7149999999999999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2024-03-01T14:36:39Z</dcterms:modified>
</cp:coreProperties>
</file>