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7F68076F-4391-42A7-85BF-2D116512272D}"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13" i="24" l="1"/>
  <c r="AP19" i="24"/>
  <c r="AV19" i="24" s="1"/>
  <c r="AQ19" i="24"/>
  <c r="AW19" i="24" s="1"/>
  <c r="AO19" i="24"/>
  <c r="AU19" i="24" s="1"/>
  <c r="AP16" i="24"/>
  <c r="AV16" i="24" s="1"/>
  <c r="AQ16" i="24"/>
  <c r="AW16" i="24" s="1"/>
  <c r="AO16" i="24"/>
  <c r="AU16" i="24" s="1"/>
  <c r="AP13" i="24"/>
  <c r="AV13" i="24" s="1"/>
  <c r="AQ13" i="24"/>
  <c r="AW13" i="24" s="1"/>
  <c r="AO13" i="24"/>
  <c r="AP10" i="24"/>
  <c r="AV10" i="24" s="1"/>
  <c r="AQ10" i="24"/>
  <c r="AW10" i="24" s="1"/>
  <c r="AO10" i="24"/>
  <c r="AU10" i="24" s="1"/>
  <c r="I4" i="31"/>
  <c r="I6" i="31" s="1"/>
  <c r="I8" i="31" s="1"/>
  <c r="R6" i="27"/>
  <c r="R9" i="27"/>
  <c r="R11" i="27" s="1"/>
  <c r="T7" i="28"/>
  <c r="T10" i="28" s="1"/>
  <c r="T12" i="28" s="1"/>
  <c r="Q7" i="30"/>
  <c r="Q11" i="30" s="1"/>
  <c r="I7" i="30"/>
  <c r="H9" i="27" l="1"/>
  <c r="D7" i="27"/>
  <c r="AV34" i="24" l="1"/>
  <c r="AW34" i="24"/>
  <c r="AU34" i="24"/>
  <c r="AS35" i="24"/>
  <c r="AT35" i="24"/>
  <c r="AR35" i="24"/>
  <c r="AQ34" i="24"/>
  <c r="AP34" i="24"/>
  <c r="AQ35" i="24"/>
  <c r="AP35" i="24"/>
  <c r="AO35" i="24"/>
  <c r="AO34" i="24"/>
  <c r="AT8" i="24"/>
  <c r="AS8" i="24"/>
  <c r="AR8" i="24"/>
  <c r="AQ7" i="24"/>
  <c r="AP7" i="24"/>
  <c r="AO7"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<sst xmlns="http://schemas.openxmlformats.org/spreadsheetml/2006/main" count="1027" uniqueCount="454">
  <si>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</si>
  <si>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</si>
  <si>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</si>
  <si>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</si>
  <si>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</si>
  <si>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</si>
  <si>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</si>
  <si>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</si>
  <si>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</si>
  <si>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</si>
  <si>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</si>
  <si>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</si>
  <si>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</si>
  <si>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</si>
  <si>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</si>
  <si>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</si>
  <si>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</si>
  <si>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</si>
  <si>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</si>
  <si>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</si>
  <si>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</si>
  <si>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</si>
  <si>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</si>
  <si>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</si>
  <si>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</si>
  <si>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</si>
  <si>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</si>
  <si>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</si>
  <si>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</si>
  <si>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</si>
  <si>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</si>
  <si>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</si>
  <si>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</si>
  <si>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</si>
  <si>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</si>
  <si>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</si>
  <si>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</si>
  <si>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</si>
  <si>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</si>
  <si>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</si>
  <si>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</si>
  <si>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</si>
  <si>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</si>
  <si>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</si>
  <si>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</si>
  <si>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</si>
  <si>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</si>
  <si>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</si>
  <si>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</si>
  <si>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</si>
  <si>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</si>
  <si>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</si>
  <si>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</si>
  <si>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</si>
  <si>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</si>
  <si>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</si>
  <si>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</si>
  <si>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</si>
  <si>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</si>
  <si>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</si>
  <si>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</si>
  <si>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</si>
  <si>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</si>
  <si>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</si>
  <si>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</si>
  <si>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</si>
  <si>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</si>
  <si>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</si>
  <si>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</si>
  <si>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</si>
  <si>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</si>
  <si>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</si>
  <si>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</si>
  <si>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</si>
  <si>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</si>
  <si>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</si>
  <si>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</si>
  <si>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</si>
  <si>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</si>
  <si>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</si>
  <si>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</si>
  <si>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</si>
  <si>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</si>
  <si>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</si>
  <si>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</si>
  <si>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</si>
  <si>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</si>
  <si>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</si>
  <si>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</si>
  <si>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</si>
  <si>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</si>
  <si>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</si>
  <si>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</si>
  <si>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</si>
  <si>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</si>
  <si>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</si>
  <si>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</si>
  <si>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</si>
  <si>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</si>
  <si>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</si>
  <si>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</si>
  <si>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</si>
  <si>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</si>
  <si>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</si>
  <si>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</si>
  <si>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</si>
  <si>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</si>
  <si>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</si>
  <si>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</si>
  <si>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</si>
  <si>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</si>
  <si>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</si>
  <si>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</si>
  <si>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</si>
  <si>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</si>
  <si>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</si>
  <si>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</si>
  <si>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</si>
  <si>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</si>
  <si>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</si>
  <si>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</si>
  <si>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</si>
  <si>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</si>
  <si>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</si>
  <si>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</si>
  <si>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</si>
  <si>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</si>
  <si>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</si>
  <si>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</si>
  <si>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</si>
  <si>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</si>
  <si>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</si>
  <si>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</si>
  <si>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</si>
  <si>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</si>
  <si>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</si>
  <si>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</si>
  <si>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</si>
  <si>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</si>
  <si>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</si>
  <si>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</si>
  <si>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</si>
  <si>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</si>
  <si>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</si>
  <si>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</si>
  <si>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</si>
  <si>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</si>
  <si>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</si>
  <si>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</si>
  <si>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</si>
  <si>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</si>
  <si>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</si>
  <si>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</si>
  <si>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</si>
  <si>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</si>
  <si>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</si>
  <si>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</si>
  <si>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</si>
  <si>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</si>
  <si>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</si>
  <si>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</si>
  <si>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</si>
  <si>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</si>
  <si>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</si>
  <si>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</si>
  <si>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</si>
  <si>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</si>
  <si>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</si>
  <si>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</si>
  <si>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</si>
  <si>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</si>
  <si>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</si>
  <si>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</si>
  <si>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</si>
  <si>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</si>
  <si>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</si>
  <si>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</si>
  <si>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</si>
  <si>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</si>
  <si>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</si>
  <si>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</si>
  <si>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</si>
  <si>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</si>
  <si>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</si>
  <si>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</si>
  <si>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</si>
  <si>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</si>
  <si>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</si>
  <si>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</si>
  <si>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</si>
  <si>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</si>
  <si>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</si>
  <si>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</si>
  <si>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</si>
  <si>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</si>
  <si>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</si>
  <si>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</si>
  <si>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</si>
  <si>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</si>
  <si>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</si>
  <si>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</si>
  <si>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</si>
  <si>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</si>
  <si>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</si>
  <si>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</si>
  <si>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</si>
  <si>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</si>
  <si>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</si>
  <si>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</si>
  <si>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</si>
  <si>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</si>
  <si>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</si>
  <si>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</si>
  <si>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</si>
  <si>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</si>
  <si>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</si>
  <si>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</si>
  <si>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</si>
  <si>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</si>
  <si>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</si>
  <si>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</si>
  <si>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</si>
  <si>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</si>
  <si>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</si>
  <si>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</si>
  <si>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</si>
  <si>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</si>
  <si>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</si>
  <si>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</si>
  <si>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</si>
  <si>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</si>
  <si>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</si>
  <si>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</si>
  <si>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</si>
  <si>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</si>
  <si>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</si>
  <si>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</si>
  <si>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</si>
  <si>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</si>
  <si>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</si>
  <si>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</si>
  <si>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</si>
  <si>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</si>
  <si>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</si>
  <si>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</si>
  <si>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</si>
  <si>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</si>
  <si>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</si>
  <si>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</si>
  <si>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</si>
  <si>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</si>
  <si>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</si>
  <si>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</si>
  <si>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</si>
  <si>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</si>
  <si>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</si>
  <si>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</si>
  <si>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</si>
  <si>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</si>
  <si>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</si>
  <si>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</si>
  <si>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</si>
  <si>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</si>
  <si>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</si>
  <si>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</si>
  <si>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</si>
  <si>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</si>
  <si>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</si>
  <si>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</si>
  <si>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</si>
  <si>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</si>
  <si>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</si>
  <si>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</si>
  <si>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</si>
  <si>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</si>
  <si>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</si>
  <si>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</si>
  <si>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</si>
  <si>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</si>
  <si>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</si>
  <si>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</si>
  <si>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</si>
  <si>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</si>
  <si>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</si>
  <si>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</si>
  <si>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</si>
  <si>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</si>
  <si>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</si>
  <si>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</si>
  <si>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</si>
  <si>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</si>
  <si>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</si>
  <si>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</si>
  <si>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</si>
  <si>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</si>
  <si>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</si>
  <si>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</si>
  <si>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</si>
  <si>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</si>
  <si>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</si>
  <si>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</si>
  <si>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</si>
  <si>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</si>
  <si>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</si>
  <si>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</si>
  <si>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</si>
  <si>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</si>
  <si>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</si>
  <si>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</si>
  <si>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</si>
  <si>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</si>
  <si>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</si>
  <si>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</si>
  <si>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</si>
  <si>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</si>
  <si>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</si>
  <si>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</si>
  <si>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</si>
  <si>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</si>
  <si>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</si>
  <si>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</si>
  <si>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</si>
  <si>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</si>
  <si>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</si>
  <si>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</si>
  <si>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</si>
  <si>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</si>
  <si>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</si>
  <si>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</si>
  <si>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</si>
  <si>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</si>
  <si>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</si>
  <si>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</si>
  <si>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</si>
  <si>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</si>
  <si>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</si>
  <si>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</si>
  <si>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</si>
  <si>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</si>
  <si>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</si>
  <si>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</si>
  <si>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</si>
  <si>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</si>
  <si>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</si>
  <si>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</si>
  <si>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</si>
  <si>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</si>
  <si>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</si>
  <si>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</si>
  <si>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</si>
  <si>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</si>
  <si>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</si>
  <si>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</si>
  <si>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</si>
  <si>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</si>
  <si>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</si>
  <si>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</si>
  <si>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</si>
  <si>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</si>
  <si>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</si>
  <si>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</si>
  <si>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</si>
  <si>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</si>
  <si>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</si>
  <si>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</si>
  <si>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</si>
  <si>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</si>
  <si>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</si>
  <si>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</si>
  <si>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</si>
  <si>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</si>
  <si>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</si>
  <si>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</si>
  <si>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</si>
  <si>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</si>
  <si>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</si>
  <si>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</si>
  <si>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</si>
  <si>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</si>
  <si>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INPUT~2030</t>
  </si>
  <si>
    <t>INPUT~2040</t>
  </si>
  <si>
    <t>INPUT~2050</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</si>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</sst>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391</v>
      </c>
      <c r="D10" s="1" t="s">
        <v>120</v>
      </c>
      <c r="E10" s="1" t="s">
        <v>104</v>
      </c>
      <c r="F10" s="1" t="s">
        <v>121</v>
      </c>
      <c r="G10" s="1" t="s">
        <v>80</v>
      </c>
      <c r="H10" s="1"/>
      <c r="I10" s="1"/>
    </row>
    <row r="11" spans="2:9" x14ac:dyDescent="0.25">
      <c r="B11" s="1" t="s">
        <v>119</v>
      </c>
      <c r="C11" s="1" t="s">
        <v>392</v>
      </c>
      <c r="D11" s="1" t="s">
        <v>122</v>
      </c>
      <c r="E11" s="1" t="s">
        <v>104</v>
      </c>
      <c r="F11" s="1" t="s">
        <v>121</v>
      </c>
      <c r="G11" s="1" t="s">
        <v>80</v>
      </c>
      <c r="H11" s="1"/>
      <c r="I11" s="1"/>
    </row>
    <row r="12" spans="2:9" x14ac:dyDescent="0.25">
      <c r="B12" s="1" t="s">
        <v>119</v>
      </c>
      <c r="C12" s="1" t="s">
        <v>399</v>
      </c>
      <c r="D12" s="1" t="s">
        <v>120</v>
      </c>
      <c r="E12" s="1" t="s">
        <v>104</v>
      </c>
      <c r="F12" s="1" t="s">
        <v>121</v>
      </c>
      <c r="G12" s="1" t="s">
        <v>80</v>
      </c>
      <c r="H12" s="1"/>
      <c r="I12" s="1"/>
    </row>
    <row r="13" spans="2:9" x14ac:dyDescent="0.25">
      <c r="B13" s="1" t="s">
        <v>119</v>
      </c>
      <c r="C13" s="1" t="s">
        <v>400</v>
      </c>
      <c r="D13" s="1" t="s">
        <v>122</v>
      </c>
      <c r="E13" s="1" t="s">
        <v>104</v>
      </c>
      <c r="F13" s="1" t="s">
        <v>121</v>
      </c>
      <c r="G13" s="1" t="s">
        <v>80</v>
      </c>
      <c r="H13" s="1"/>
      <c r="I13" s="1"/>
    </row>
    <row r="14" spans="2:9" x14ac:dyDescent="0.25">
      <c r="B14" s="1" t="s">
        <v>119</v>
      </c>
      <c r="C14" s="1" t="s">
        <v>407</v>
      </c>
      <c r="D14" s="1" t="s">
        <v>120</v>
      </c>
      <c r="E14" s="1" t="s">
        <v>104</v>
      </c>
      <c r="F14" s="1" t="s">
        <v>121</v>
      </c>
      <c r="G14" s="1" t="s">
        <v>80</v>
      </c>
      <c r="H14" s="1"/>
      <c r="I14" s="1"/>
    </row>
    <row r="15" spans="2:9" x14ac:dyDescent="0.25">
      <c r="B15" s="1" t="s">
        <v>119</v>
      </c>
      <c r="C15" s="1" t="s">
        <v>408</v>
      </c>
      <c r="D15" s="1" t="s">
        <v>122</v>
      </c>
      <c r="E15" s="1" t="s">
        <v>104</v>
      </c>
      <c r="F15" s="1" t="s">
        <v>121</v>
      </c>
      <c r="G15" s="1" t="s">
        <v>80</v>
      </c>
      <c r="H15" s="1"/>
      <c r="I15" s="1"/>
    </row>
    <row r="16" spans="2:9" x14ac:dyDescent="0.25">
      <c r="B16" s="1" t="s">
        <v>119</v>
      </c>
      <c r="C16" s="1" t="s">
        <v>415</v>
      </c>
      <c r="D16" s="1" t="s">
        <v>120</v>
      </c>
      <c r="E16" s="1" t="s">
        <v>417</v>
      </c>
      <c r="F16" s="1" t="s">
        <v>121</v>
      </c>
      <c r="G16" s="1" t="s">
        <v>80</v>
      </c>
      <c r="H16" s="1"/>
      <c r="I16" s="1"/>
    </row>
    <row r="17" spans="2:9" x14ac:dyDescent="0.25">
      <c r="B17" s="1" t="s">
        <v>119</v>
      </c>
      <c r="C17" s="1" t="s">
        <v>416</v>
      </c>
      <c r="D17" s="1" t="s">
        <v>122</v>
      </c>
      <c r="E17" s="1" t="s">
        <v>417</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35"/>
  <sheetViews>
    <sheetView tabSelected="1" topLeftCell="L2" zoomScale="56" zoomScaleNormal="100" workbookViewId="0">
      <selection activeCell="D27" sqref="D27"/>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1" width="34.5546875"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379</v>
      </c>
      <c r="S3" s="11" t="s">
        <v>380</v>
      </c>
      <c r="T3" s="11" t="s">
        <v>381</v>
      </c>
      <c r="U3" s="12" t="s">
        <v>57</v>
      </c>
      <c r="V3" s="12" t="s">
        <v>382</v>
      </c>
      <c r="W3" s="12" t="s">
        <v>82</v>
      </c>
      <c r="X3" s="12" t="s">
        <v>68</v>
      </c>
      <c r="Y3" s="11" t="s">
        <v>383</v>
      </c>
      <c r="Z3" s="11" t="s">
        <v>69</v>
      </c>
      <c r="AA3" s="11" t="s">
        <v>41</v>
      </c>
      <c r="AB3" s="11" t="s">
        <v>65</v>
      </c>
      <c r="AC3" s="11" t="s">
        <v>384</v>
      </c>
      <c r="AD3" s="11" t="s">
        <v>83</v>
      </c>
      <c r="AE3" s="12" t="s">
        <v>66</v>
      </c>
      <c r="AF3" s="11" t="s">
        <v>385</v>
      </c>
      <c r="AG3" s="11" t="s">
        <v>84</v>
      </c>
      <c r="AH3" s="11" t="s">
        <v>87</v>
      </c>
      <c r="AI3" s="11" t="s">
        <v>386</v>
      </c>
      <c r="AJ3" s="11" t="s">
        <v>88</v>
      </c>
      <c r="AK3" s="11" t="s">
        <v>67</v>
      </c>
      <c r="AL3" s="12" t="s">
        <v>387</v>
      </c>
      <c r="AM3" s="12" t="s">
        <v>85</v>
      </c>
      <c r="AN3" s="12" t="s">
        <v>22</v>
      </c>
      <c r="AO3" s="11" t="s">
        <v>55</v>
      </c>
      <c r="AP3" s="11" t="s">
        <v>388</v>
      </c>
      <c r="AQ3" s="11" t="s">
        <v>56</v>
      </c>
      <c r="AR3" s="11" t="s">
        <v>70</v>
      </c>
      <c r="AS3" s="11" t="s">
        <v>389</v>
      </c>
      <c r="AT3" s="11" t="s">
        <v>86</v>
      </c>
      <c r="AU3" s="12" t="s">
        <v>58</v>
      </c>
      <c r="AV3" s="12" t="s">
        <v>390</v>
      </c>
      <c r="AW3" s="12" t="s">
        <v>59</v>
      </c>
      <c r="AX3" s="12" t="s">
        <v>428</v>
      </c>
      <c r="AY3" s="12" t="s">
        <v>429</v>
      </c>
      <c r="AZ3" s="12" t="s">
        <v>430</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431</v>
      </c>
      <c r="AY4" s="14" t="s">
        <v>431</v>
      </c>
      <c r="AZ4" s="14" t="s">
        <v>431</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432</v>
      </c>
      <c r="AY5" s="14" t="s">
        <v>432</v>
      </c>
      <c r="AZ5" s="14" t="s">
        <v>432</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N6" s="2" t="s">
        <v>103</v>
      </c>
      <c r="O6" s="2" t="s">
        <v>112</v>
      </c>
      <c r="P6" s="2">
        <v>31.536000000000001</v>
      </c>
      <c r="Q6" s="2">
        <v>2030</v>
      </c>
      <c r="R6" s="2">
        <v>0.01</v>
      </c>
      <c r="S6" s="2">
        <v>0.01</v>
      </c>
      <c r="T6" s="2">
        <v>0.01</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t="s">
        <v>113</v>
      </c>
      <c r="L7" s="1" t="s">
        <v>114</v>
      </c>
      <c r="M7" s="2" t="s">
        <v>112</v>
      </c>
      <c r="N7" s="2" t="s">
        <v>94</v>
      </c>
      <c r="O7" s="2" t="s">
        <v>115</v>
      </c>
      <c r="P7" s="2">
        <v>1</v>
      </c>
      <c r="Q7" s="2">
        <v>2030</v>
      </c>
      <c r="R7" s="2" t="s">
        <v>94</v>
      </c>
      <c r="S7" s="2" t="s">
        <v>94</v>
      </c>
      <c r="T7" s="2" t="s">
        <v>94</v>
      </c>
      <c r="U7" s="2">
        <v>25</v>
      </c>
      <c r="V7" s="2">
        <v>30</v>
      </c>
      <c r="W7" s="2">
        <v>30</v>
      </c>
      <c r="X7" s="2" t="s">
        <v>94</v>
      </c>
      <c r="Y7" s="2" t="s">
        <v>94</v>
      </c>
      <c r="Z7" s="2" t="s">
        <v>94</v>
      </c>
      <c r="AA7" s="17" t="s">
        <v>94</v>
      </c>
      <c r="AB7" s="18" t="s">
        <v>94</v>
      </c>
      <c r="AC7" s="18" t="s">
        <v>94</v>
      </c>
      <c r="AD7" s="18" t="s">
        <v>94</v>
      </c>
      <c r="AE7" s="19" t="s">
        <v>94</v>
      </c>
      <c r="AF7" s="19" t="s">
        <v>94</v>
      </c>
      <c r="AG7" s="19" t="s">
        <v>94</v>
      </c>
      <c r="AH7" s="20" t="s">
        <v>94</v>
      </c>
      <c r="AI7" s="20" t="s">
        <v>94</v>
      </c>
      <c r="AJ7" s="20" t="s">
        <v>94</v>
      </c>
      <c r="AK7" s="19">
        <v>-3.65</v>
      </c>
      <c r="AL7" s="19">
        <v>-3.65</v>
      </c>
      <c r="AM7" s="19">
        <v>-3.65</v>
      </c>
      <c r="AN7" s="2" t="s">
        <v>94</v>
      </c>
      <c r="AO7" s="19">
        <f>'151a Hydrogen Storage - Tanks'!E24/0.0000036</f>
        <v>13265.914999999999</v>
      </c>
      <c r="AP7" s="19">
        <f>'151a Hydrogen Storage - Tanks'!F24/0.0000036</f>
        <v>7990.3876000000009</v>
      </c>
      <c r="AQ7" s="19">
        <f>'151a Hydrogen Storage - Tanks'!G24/0.0000036</f>
        <v>6203.1666666666661</v>
      </c>
      <c r="AR7" s="19" t="s">
        <v>94</v>
      </c>
      <c r="AS7" s="19" t="s">
        <v>94</v>
      </c>
      <c r="AT7" s="19" t="s">
        <v>94</v>
      </c>
      <c r="AU7" s="19" t="s">
        <v>94</v>
      </c>
      <c r="AV7" s="19" t="s">
        <v>94</v>
      </c>
      <c r="AW7" s="19" t="s">
        <v>94</v>
      </c>
      <c r="AX7" s="2">
        <v>0.5</v>
      </c>
      <c r="AY7" s="2">
        <v>0.4</v>
      </c>
      <c r="AZ7" s="2">
        <v>0.4</v>
      </c>
      <c r="BC7" s="16">
        <v>0</v>
      </c>
      <c r="BD7" s="16"/>
    </row>
    <row r="8" spans="1:57" x14ac:dyDescent="0.25">
      <c r="B8" s="2" t="s">
        <v>109</v>
      </c>
      <c r="C8" s="2" t="s">
        <v>116</v>
      </c>
      <c r="D8" s="2" t="s">
        <v>117</v>
      </c>
      <c r="E8" s="2" t="s">
        <v>104</v>
      </c>
      <c r="F8" s="2" t="s">
        <v>105</v>
      </c>
      <c r="G8" s="2" t="s">
        <v>80</v>
      </c>
      <c r="I8" s="2" t="s">
        <v>79</v>
      </c>
      <c r="K8" s="1" t="s">
        <v>116</v>
      </c>
      <c r="L8" s="1" t="s">
        <v>117</v>
      </c>
      <c r="M8" s="2" t="s">
        <v>115</v>
      </c>
      <c r="N8" s="2" t="s">
        <v>103</v>
      </c>
      <c r="O8" s="2" t="s">
        <v>378</v>
      </c>
      <c r="P8" s="2">
        <v>31.536000000000001</v>
      </c>
      <c r="Q8" s="2">
        <v>2030</v>
      </c>
      <c r="R8" s="2">
        <v>0.01</v>
      </c>
      <c r="S8" s="2">
        <v>0.01</v>
      </c>
      <c r="T8" s="2">
        <v>0.01</v>
      </c>
      <c r="U8" s="2">
        <v>25</v>
      </c>
      <c r="V8" s="2">
        <v>30</v>
      </c>
      <c r="W8" s="2">
        <v>30</v>
      </c>
      <c r="X8" s="2" t="s">
        <v>94</v>
      </c>
      <c r="Y8" s="2" t="s">
        <v>94</v>
      </c>
      <c r="Z8" s="2" t="s">
        <v>94</v>
      </c>
      <c r="AA8" s="17" t="s">
        <v>94</v>
      </c>
      <c r="AB8" s="18">
        <v>1</v>
      </c>
      <c r="AC8" s="18">
        <v>1</v>
      </c>
      <c r="AD8" s="18">
        <v>1</v>
      </c>
      <c r="AE8" s="19" t="s">
        <v>94</v>
      </c>
      <c r="AF8" s="19" t="s">
        <v>94</v>
      </c>
      <c r="AG8" s="19" t="s">
        <v>94</v>
      </c>
      <c r="AH8" s="20" t="s">
        <v>94</v>
      </c>
      <c r="AI8" s="20" t="s">
        <v>94</v>
      </c>
      <c r="AJ8" s="20" t="s">
        <v>94</v>
      </c>
      <c r="AK8" s="19" t="s">
        <v>94</v>
      </c>
      <c r="AL8" s="19" t="s">
        <v>94</v>
      </c>
      <c r="AM8" s="19" t="s">
        <v>94</v>
      </c>
      <c r="AN8" s="2" t="s">
        <v>94</v>
      </c>
      <c r="AO8" s="19">
        <v>1E-4</v>
      </c>
      <c r="AP8" s="19">
        <v>1E-4</v>
      </c>
      <c r="AQ8" s="19">
        <v>1E-4</v>
      </c>
      <c r="AR8" s="19">
        <f>'151a Hydrogen Storage - Tanks'!E28/1000</f>
        <v>0.53169999999999995</v>
      </c>
      <c r="AS8" s="19">
        <f>'151a Hydrogen Storage - Tanks'!F28/1000</f>
        <v>0.53169999999999995</v>
      </c>
      <c r="AT8" s="19">
        <f>'151a Hydrogen Storage - Tanks'!G28/1000</f>
        <v>0.42535999999999996</v>
      </c>
      <c r="AU8" s="19" t="s">
        <v>94</v>
      </c>
      <c r="AV8" s="19" t="s">
        <v>94</v>
      </c>
      <c r="AW8" s="19" t="s">
        <v>94</v>
      </c>
      <c r="BC8" s="16">
        <v>1</v>
      </c>
      <c r="BD8" s="16">
        <v>1</v>
      </c>
    </row>
    <row r="9" spans="1:57" x14ac:dyDescent="0.25">
      <c r="B9" s="2" t="s">
        <v>109</v>
      </c>
      <c r="C9" s="2" t="s">
        <v>393</v>
      </c>
      <c r="D9" s="2" t="s">
        <v>397</v>
      </c>
      <c r="E9" s="2" t="s">
        <v>104</v>
      </c>
      <c r="F9" s="2" t="s">
        <v>105</v>
      </c>
      <c r="G9" s="2" t="s">
        <v>80</v>
      </c>
      <c r="I9" s="2" t="s">
        <v>79</v>
      </c>
      <c r="K9" s="2" t="s">
        <v>393</v>
      </c>
      <c r="L9" s="2" t="s">
        <v>397</v>
      </c>
      <c r="M9" s="2" t="s">
        <v>450</v>
      </c>
      <c r="N9" s="2" t="s">
        <v>103</v>
      </c>
      <c r="O9" s="1" t="s">
        <v>391</v>
      </c>
      <c r="P9" s="2">
        <v>31.536000000000001</v>
      </c>
      <c r="Q9" s="2">
        <v>2030</v>
      </c>
      <c r="R9" s="2">
        <v>0.01</v>
      </c>
      <c r="S9" s="2">
        <v>0.01</v>
      </c>
      <c r="T9" s="2">
        <v>0.01</v>
      </c>
      <c r="U9" s="2">
        <v>20</v>
      </c>
      <c r="V9" s="2">
        <v>20</v>
      </c>
      <c r="W9" s="2">
        <v>25</v>
      </c>
      <c r="AB9" s="18">
        <v>0.95</v>
      </c>
      <c r="AC9" s="18">
        <v>0.95</v>
      </c>
      <c r="AD9" s="18">
        <v>0.95</v>
      </c>
      <c r="AK9" s="19" t="s">
        <v>94</v>
      </c>
      <c r="AL9" s="19" t="s">
        <v>94</v>
      </c>
      <c r="AM9" s="19" t="s">
        <v>94</v>
      </c>
      <c r="AO9" s="19">
        <v>1E-4</v>
      </c>
      <c r="AP9" s="19">
        <v>1E-4</v>
      </c>
      <c r="AQ9" s="19">
        <v>1E-4</v>
      </c>
      <c r="AR9" s="19" t="s">
        <v>94</v>
      </c>
      <c r="AS9" s="19" t="s">
        <v>94</v>
      </c>
      <c r="AT9" s="19" t="s">
        <v>94</v>
      </c>
      <c r="BC9" s="2">
        <v>0</v>
      </c>
    </row>
    <row r="10" spans="1:57" x14ac:dyDescent="0.25">
      <c r="B10" s="2" t="s">
        <v>77</v>
      </c>
      <c r="C10" s="2" t="s">
        <v>394</v>
      </c>
      <c r="D10" s="2" t="s">
        <v>396</v>
      </c>
      <c r="E10" s="2" t="s">
        <v>104</v>
      </c>
      <c r="F10" s="2" t="s">
        <v>118</v>
      </c>
      <c r="G10" s="2" t="s">
        <v>80</v>
      </c>
      <c r="I10" s="2" t="s">
        <v>79</v>
      </c>
      <c r="K10" s="2" t="s">
        <v>394</v>
      </c>
      <c r="L10" s="2" t="s">
        <v>396</v>
      </c>
      <c r="M10" s="1" t="s">
        <v>391</v>
      </c>
      <c r="N10" s="2" t="s">
        <v>94</v>
      </c>
      <c r="O10" s="1" t="s">
        <v>392</v>
      </c>
      <c r="P10" s="2">
        <v>1</v>
      </c>
      <c r="Q10" s="2">
        <v>2030</v>
      </c>
      <c r="U10" s="2">
        <v>20</v>
      </c>
      <c r="V10" s="2">
        <v>20</v>
      </c>
      <c r="W10" s="2">
        <v>25</v>
      </c>
      <c r="AB10" s="18" t="s">
        <v>94</v>
      </c>
      <c r="AC10" s="18" t="s">
        <v>94</v>
      </c>
      <c r="AD10" s="18" t="s">
        <v>94</v>
      </c>
      <c r="AK10" s="19">
        <v>-3.65</v>
      </c>
      <c r="AL10" s="19">
        <v>-3.65</v>
      </c>
      <c r="AM10" s="19">
        <v>-3.65</v>
      </c>
      <c r="AO10" s="19">
        <f>'Ammonia storage'!$R$11</f>
        <v>393.70078740157487</v>
      </c>
      <c r="AP10" s="19">
        <f>'Ammonia storage'!$R$11</f>
        <v>393.70078740157487</v>
      </c>
      <c r="AQ10" s="19">
        <f>'Ammonia storage'!$R$11</f>
        <v>393.70078740157487</v>
      </c>
      <c r="AR10" s="19" t="s">
        <v>94</v>
      </c>
      <c r="AS10" s="19" t="s">
        <v>94</v>
      </c>
      <c r="AT10" s="19" t="s">
        <v>94</v>
      </c>
      <c r="AU10" s="2">
        <f>0.05*AO10</f>
        <v>19.685039370078744</v>
      </c>
      <c r="AV10" s="2">
        <f t="shared" ref="AV10:AW10" si="0">0.05*AP10</f>
        <v>19.685039370078744</v>
      </c>
      <c r="AW10" s="2">
        <f t="shared" si="0"/>
        <v>19.685039370078744</v>
      </c>
      <c r="AX10" s="2">
        <v>0.5</v>
      </c>
      <c r="AY10" s="2">
        <v>0.4</v>
      </c>
      <c r="AZ10" s="2">
        <v>0.4</v>
      </c>
      <c r="BC10" s="2">
        <v>0</v>
      </c>
    </row>
    <row r="11" spans="1:57" x14ac:dyDescent="0.25">
      <c r="B11" s="2" t="s">
        <v>109</v>
      </c>
      <c r="C11" s="2" t="s">
        <v>395</v>
      </c>
      <c r="D11" s="2" t="s">
        <v>398</v>
      </c>
      <c r="E11" s="2" t="s">
        <v>104</v>
      </c>
      <c r="F11" s="2" t="s">
        <v>105</v>
      </c>
      <c r="G11" s="2" t="s">
        <v>80</v>
      </c>
      <c r="I11" s="2" t="s">
        <v>79</v>
      </c>
      <c r="K11" s="2" t="s">
        <v>395</v>
      </c>
      <c r="L11" s="2" t="s">
        <v>398</v>
      </c>
      <c r="M11" s="1" t="s">
        <v>392</v>
      </c>
      <c r="N11" s="2" t="s">
        <v>103</v>
      </c>
      <c r="O11" s="2" t="s">
        <v>450</v>
      </c>
      <c r="P11" s="2">
        <v>31.536000000000001</v>
      </c>
      <c r="Q11" s="2">
        <v>2030</v>
      </c>
      <c r="R11" s="2">
        <v>0.01</v>
      </c>
      <c r="S11" s="2">
        <v>0.01</v>
      </c>
      <c r="T11" s="2">
        <v>0.01</v>
      </c>
      <c r="U11" s="2">
        <v>20</v>
      </c>
      <c r="V11" s="2">
        <v>20</v>
      </c>
      <c r="W11" s="2">
        <v>25</v>
      </c>
      <c r="AB11" s="18">
        <v>0.95</v>
      </c>
      <c r="AC11" s="18">
        <v>0.95</v>
      </c>
      <c r="AD11" s="18">
        <v>0.95</v>
      </c>
      <c r="AK11" s="19" t="s">
        <v>94</v>
      </c>
      <c r="AL11" s="19" t="s">
        <v>94</v>
      </c>
      <c r="AM11" s="19" t="s">
        <v>94</v>
      </c>
      <c r="AO11" s="19">
        <v>1E-4</v>
      </c>
      <c r="AP11" s="19">
        <v>1E-4</v>
      </c>
      <c r="AQ11" s="19">
        <v>1E-4</v>
      </c>
      <c r="AR11" s="19"/>
      <c r="AS11" s="19"/>
      <c r="AT11" s="19"/>
      <c r="BC11" s="2">
        <v>1</v>
      </c>
      <c r="BD11" s="2">
        <v>1</v>
      </c>
    </row>
    <row r="12" spans="1:57" x14ac:dyDescent="0.25">
      <c r="B12" s="2" t="s">
        <v>109</v>
      </c>
      <c r="C12" s="2" t="s">
        <v>401</v>
      </c>
      <c r="D12" s="2" t="s">
        <v>404</v>
      </c>
      <c r="E12" s="2" t="s">
        <v>104</v>
      </c>
      <c r="F12" s="2" t="s">
        <v>105</v>
      </c>
      <c r="G12" s="2" t="s">
        <v>80</v>
      </c>
      <c r="I12" s="2" t="s">
        <v>79</v>
      </c>
      <c r="K12" s="2" t="s">
        <v>401</v>
      </c>
      <c r="L12" s="2" t="s">
        <v>404</v>
      </c>
      <c r="M12" s="2" t="s">
        <v>452</v>
      </c>
      <c r="N12" s="2" t="s">
        <v>103</v>
      </c>
      <c r="O12" s="1" t="s">
        <v>399</v>
      </c>
      <c r="P12" s="2">
        <v>31.536000000000001</v>
      </c>
      <c r="Q12" s="2">
        <v>2030</v>
      </c>
      <c r="R12" s="2">
        <v>0.01</v>
      </c>
      <c r="S12" s="2">
        <v>0.01</v>
      </c>
      <c r="T12" s="2">
        <v>0.01</v>
      </c>
      <c r="U12" s="2">
        <v>20</v>
      </c>
      <c r="V12" s="2">
        <v>20</v>
      </c>
      <c r="W12" s="2">
        <v>25</v>
      </c>
      <c r="AB12" s="18">
        <v>0.95</v>
      </c>
      <c r="AC12" s="18">
        <v>0.95</v>
      </c>
      <c r="AD12" s="18">
        <v>0.95</v>
      </c>
      <c r="AK12" s="19" t="s">
        <v>94</v>
      </c>
      <c r="AL12" s="19" t="s">
        <v>94</v>
      </c>
      <c r="AM12" s="19" t="s">
        <v>94</v>
      </c>
      <c r="AO12" s="19">
        <v>1E-4</v>
      </c>
      <c r="AP12" s="19">
        <v>1E-4</v>
      </c>
      <c r="AQ12" s="19">
        <v>1E-4</v>
      </c>
      <c r="AR12" s="19"/>
      <c r="AS12" s="19"/>
      <c r="AT12" s="19"/>
      <c r="BC12" s="16">
        <v>0</v>
      </c>
      <c r="BD12" s="16"/>
    </row>
    <row r="13" spans="1:57" x14ac:dyDescent="0.25">
      <c r="B13" s="2" t="s">
        <v>77</v>
      </c>
      <c r="C13" s="2" t="s">
        <v>402</v>
      </c>
      <c r="D13" s="2" t="s">
        <v>405</v>
      </c>
      <c r="E13" s="2" t="s">
        <v>104</v>
      </c>
      <c r="F13" s="2" t="s">
        <v>118</v>
      </c>
      <c r="G13" s="2" t="s">
        <v>80</v>
      </c>
      <c r="I13" s="2" t="s">
        <v>79</v>
      </c>
      <c r="K13" s="2" t="s">
        <v>402</v>
      </c>
      <c r="L13" s="2" t="s">
        <v>405</v>
      </c>
      <c r="M13" s="1" t="s">
        <v>399</v>
      </c>
      <c r="N13" s="2" t="s">
        <v>94</v>
      </c>
      <c r="O13" s="1" t="s">
        <v>400</v>
      </c>
      <c r="P13" s="2">
        <v>1</v>
      </c>
      <c r="Q13" s="2">
        <v>2030</v>
      </c>
      <c r="U13" s="2">
        <v>20</v>
      </c>
      <c r="V13" s="2">
        <v>20</v>
      </c>
      <c r="W13" s="2">
        <v>25</v>
      </c>
      <c r="AB13" s="18" t="s">
        <v>94</v>
      </c>
      <c r="AC13" s="18" t="s">
        <v>94</v>
      </c>
      <c r="AD13" s="18" t="s">
        <v>94</v>
      </c>
      <c r="AK13" s="19">
        <v>-3.65</v>
      </c>
      <c r="AL13" s="19">
        <v>-3.65</v>
      </c>
      <c r="AM13" s="19">
        <v>-3.65</v>
      </c>
      <c r="AO13" s="19">
        <f>'Metanol storage'!$T$12</f>
        <v>253.16455696202533</v>
      </c>
      <c r="AP13" s="19">
        <f>'Metanol storage'!$T$12</f>
        <v>253.16455696202533</v>
      </c>
      <c r="AQ13" s="19">
        <f>'Metanol storage'!$T$12</f>
        <v>253.16455696202533</v>
      </c>
      <c r="AR13" s="19"/>
      <c r="AS13" s="19"/>
      <c r="AT13" s="19"/>
      <c r="AU13" s="2">
        <f>0.05*AO13</f>
        <v>12.658227848101268</v>
      </c>
      <c r="AV13" s="2">
        <f t="shared" ref="AV13:AW13" si="1">0.05*AP13</f>
        <v>12.658227848101268</v>
      </c>
      <c r="AW13" s="2">
        <f t="shared" si="1"/>
        <v>12.658227848101268</v>
      </c>
      <c r="AX13" s="2">
        <v>0.5</v>
      </c>
      <c r="AY13" s="2">
        <v>0.4</v>
      </c>
      <c r="AZ13" s="2">
        <v>0.4</v>
      </c>
      <c r="BC13" s="16">
        <v>0</v>
      </c>
      <c r="BD13" s="16"/>
    </row>
    <row r="14" spans="1:57" x14ac:dyDescent="0.25">
      <c r="B14" s="2" t="s">
        <v>109</v>
      </c>
      <c r="C14" s="2" t="s">
        <v>403</v>
      </c>
      <c r="D14" s="2" t="s">
        <v>406</v>
      </c>
      <c r="E14" s="2" t="s">
        <v>104</v>
      </c>
      <c r="F14" s="2" t="s">
        <v>105</v>
      </c>
      <c r="G14" s="2" t="s">
        <v>80</v>
      </c>
      <c r="I14" s="2" t="s">
        <v>79</v>
      </c>
      <c r="K14" s="2" t="s">
        <v>403</v>
      </c>
      <c r="L14" s="2" t="s">
        <v>406</v>
      </c>
      <c r="M14" s="1" t="s">
        <v>400</v>
      </c>
      <c r="N14" s="2" t="s">
        <v>103</v>
      </c>
      <c r="O14" s="2" t="s">
        <v>452</v>
      </c>
      <c r="P14" s="2">
        <v>31.536000000000001</v>
      </c>
      <c r="Q14" s="2">
        <v>2030</v>
      </c>
      <c r="R14" s="2">
        <v>0.01</v>
      </c>
      <c r="S14" s="2">
        <v>0.01</v>
      </c>
      <c r="T14" s="2">
        <v>0.01</v>
      </c>
      <c r="U14" s="2">
        <v>20</v>
      </c>
      <c r="V14" s="2">
        <v>20</v>
      </c>
      <c r="W14" s="2">
        <v>25</v>
      </c>
      <c r="AB14" s="18">
        <v>0.95</v>
      </c>
      <c r="AC14" s="18">
        <v>0.95</v>
      </c>
      <c r="AD14" s="18">
        <v>0.95</v>
      </c>
      <c r="AK14" s="19" t="s">
        <v>94</v>
      </c>
      <c r="AL14" s="19" t="s">
        <v>94</v>
      </c>
      <c r="AM14" s="19" t="s">
        <v>94</v>
      </c>
      <c r="AO14" s="19">
        <v>1E-4</v>
      </c>
      <c r="AP14" s="19">
        <v>1E-4</v>
      </c>
      <c r="AQ14" s="19">
        <v>1E-4</v>
      </c>
      <c r="AR14" s="19"/>
      <c r="AS14" s="19"/>
      <c r="AT14" s="19"/>
      <c r="BC14" s="16">
        <v>1</v>
      </c>
      <c r="BD14" s="16">
        <v>1</v>
      </c>
    </row>
    <row r="15" spans="1:57" x14ac:dyDescent="0.25">
      <c r="B15" s="2" t="s">
        <v>109</v>
      </c>
      <c r="C15" s="2" t="s">
        <v>409</v>
      </c>
      <c r="D15" s="2" t="s">
        <v>414</v>
      </c>
      <c r="E15" s="2" t="s">
        <v>104</v>
      </c>
      <c r="F15" s="2" t="s">
        <v>105</v>
      </c>
      <c r="G15" s="2" t="s">
        <v>80</v>
      </c>
      <c r="I15" s="2" t="s">
        <v>79</v>
      </c>
      <c r="K15" s="2" t="s">
        <v>409</v>
      </c>
      <c r="L15" s="2" t="s">
        <v>414</v>
      </c>
      <c r="M15" s="2" t="s">
        <v>453</v>
      </c>
      <c r="N15" s="2" t="s">
        <v>103</v>
      </c>
      <c r="O15" s="1" t="s">
        <v>407</v>
      </c>
      <c r="P15" s="2">
        <v>31.536000000000001</v>
      </c>
      <c r="Q15" s="2">
        <v>2030</v>
      </c>
      <c r="R15" s="2">
        <v>0.01</v>
      </c>
      <c r="S15" s="2">
        <v>0.01</v>
      </c>
      <c r="T15" s="2">
        <v>0.01</v>
      </c>
      <c r="U15" s="2">
        <v>20</v>
      </c>
      <c r="V15" s="2">
        <v>20</v>
      </c>
      <c r="W15" s="2">
        <v>25</v>
      </c>
      <c r="AB15" s="18">
        <v>0.95</v>
      </c>
      <c r="AC15" s="18">
        <v>0.95</v>
      </c>
      <c r="AD15" s="18">
        <v>0.95</v>
      </c>
      <c r="AK15" s="19" t="s">
        <v>94</v>
      </c>
      <c r="AL15" s="19" t="s">
        <v>94</v>
      </c>
      <c r="AM15" s="19" t="s">
        <v>94</v>
      </c>
      <c r="AO15" s="19">
        <v>1E-4</v>
      </c>
      <c r="AP15" s="19">
        <v>1E-4</v>
      </c>
      <c r="AQ15" s="19">
        <v>1E-4</v>
      </c>
      <c r="AR15" s="19"/>
      <c r="AS15" s="19"/>
      <c r="AT15" s="19"/>
      <c r="BC15" s="2">
        <v>0</v>
      </c>
    </row>
    <row r="16" spans="1:57" x14ac:dyDescent="0.25">
      <c r="B16" s="2" t="s">
        <v>77</v>
      </c>
      <c r="C16" s="2" t="s">
        <v>410</v>
      </c>
      <c r="D16" s="2" t="s">
        <v>412</v>
      </c>
      <c r="E16" s="2" t="s">
        <v>104</v>
      </c>
      <c r="F16" s="2" t="s">
        <v>118</v>
      </c>
      <c r="G16" s="2" t="s">
        <v>80</v>
      </c>
      <c r="I16" s="2" t="s">
        <v>79</v>
      </c>
      <c r="K16" s="2" t="s">
        <v>410</v>
      </c>
      <c r="L16" s="2" t="s">
        <v>412</v>
      </c>
      <c r="M16" s="1" t="s">
        <v>407</v>
      </c>
      <c r="N16" s="2" t="s">
        <v>94</v>
      </c>
      <c r="O16" s="1" t="s">
        <v>408</v>
      </c>
      <c r="P16" s="2">
        <v>1</v>
      </c>
      <c r="Q16" s="2">
        <v>2030</v>
      </c>
      <c r="U16" s="2">
        <v>20</v>
      </c>
      <c r="V16" s="2">
        <v>20</v>
      </c>
      <c r="W16" s="2">
        <v>25</v>
      </c>
      <c r="AB16" s="18" t="s">
        <v>94</v>
      </c>
      <c r="AC16" s="18" t="s">
        <v>94</v>
      </c>
      <c r="AD16" s="18" t="s">
        <v>94</v>
      </c>
      <c r="AK16" s="19">
        <v>-3.65</v>
      </c>
      <c r="AL16" s="19">
        <v>-3.65</v>
      </c>
      <c r="AM16" s="19">
        <v>-3.65</v>
      </c>
      <c r="AO16" s="19">
        <f>'JETFUEL storage'!$Q$11</f>
        <v>193.70835270416862</v>
      </c>
      <c r="AP16" s="19">
        <f>'JETFUEL storage'!$Q$11</f>
        <v>193.70835270416862</v>
      </c>
      <c r="AQ16" s="19">
        <f>'JETFUEL storage'!$Q$11</f>
        <v>193.70835270416862</v>
      </c>
      <c r="AR16" s="19"/>
      <c r="AS16" s="19"/>
      <c r="AT16" s="19"/>
      <c r="AU16" s="2">
        <f>0.05*AO16</f>
        <v>9.6854176352084309</v>
      </c>
      <c r="AV16" s="2">
        <f t="shared" ref="AV16" si="2">0.05*AP16</f>
        <v>9.6854176352084309</v>
      </c>
      <c r="AW16" s="2">
        <f t="shared" ref="AW16" si="3">0.05*AQ16</f>
        <v>9.6854176352084309</v>
      </c>
      <c r="AX16" s="2">
        <v>0.5</v>
      </c>
      <c r="AY16" s="2">
        <v>0.4</v>
      </c>
      <c r="AZ16" s="2">
        <v>0.4</v>
      </c>
      <c r="BC16" s="2">
        <v>0</v>
      </c>
    </row>
    <row r="17" spans="2:56" x14ac:dyDescent="0.25">
      <c r="B17" s="2" t="s">
        <v>109</v>
      </c>
      <c r="C17" s="2" t="s">
        <v>411</v>
      </c>
      <c r="D17" s="2" t="s">
        <v>413</v>
      </c>
      <c r="E17" s="2" t="s">
        <v>104</v>
      </c>
      <c r="F17" s="2" t="s">
        <v>105</v>
      </c>
      <c r="G17" s="2" t="s">
        <v>80</v>
      </c>
      <c r="I17" s="2" t="s">
        <v>79</v>
      </c>
      <c r="K17" s="2" t="s">
        <v>411</v>
      </c>
      <c r="L17" s="2" t="s">
        <v>413</v>
      </c>
      <c r="M17" s="1" t="s">
        <v>408</v>
      </c>
      <c r="N17" s="2" t="s">
        <v>103</v>
      </c>
      <c r="O17" s="2" t="s">
        <v>453</v>
      </c>
      <c r="P17" s="2">
        <v>31.536000000000001</v>
      </c>
      <c r="Q17" s="2">
        <v>2030</v>
      </c>
      <c r="R17" s="2">
        <v>0.01</v>
      </c>
      <c r="S17" s="2">
        <v>0.01</v>
      </c>
      <c r="T17" s="2">
        <v>0.01</v>
      </c>
      <c r="U17" s="2">
        <v>20</v>
      </c>
      <c r="V17" s="2">
        <v>20</v>
      </c>
      <c r="W17" s="2">
        <v>25</v>
      </c>
      <c r="AB17" s="18">
        <v>0.95</v>
      </c>
      <c r="AC17" s="18">
        <v>0.95</v>
      </c>
      <c r="AD17" s="18">
        <v>0.95</v>
      </c>
      <c r="AK17" s="19" t="s">
        <v>94</v>
      </c>
      <c r="AL17" s="19" t="s">
        <v>94</v>
      </c>
      <c r="AM17" s="19" t="s">
        <v>94</v>
      </c>
      <c r="AO17" s="19">
        <v>1E-4</v>
      </c>
      <c r="AP17" s="19">
        <v>1E-4</v>
      </c>
      <c r="AQ17" s="19">
        <v>1E-4</v>
      </c>
      <c r="AR17" s="19"/>
      <c r="AS17" s="19"/>
      <c r="AT17" s="19"/>
      <c r="BC17" s="2">
        <v>1</v>
      </c>
      <c r="BD17" s="2">
        <v>1</v>
      </c>
    </row>
    <row r="18" spans="2:56" x14ac:dyDescent="0.25">
      <c r="B18" s="2" t="s">
        <v>109</v>
      </c>
      <c r="C18" s="2" t="s">
        <v>418</v>
      </c>
      <c r="D18" s="2" t="s">
        <v>421</v>
      </c>
      <c r="E18" s="2" t="s">
        <v>417</v>
      </c>
      <c r="F18" s="2" t="s">
        <v>424</v>
      </c>
      <c r="G18" s="2" t="s">
        <v>80</v>
      </c>
      <c r="I18" s="2" t="s">
        <v>79</v>
      </c>
      <c r="K18" s="2" t="s">
        <v>418</v>
      </c>
      <c r="L18" s="2" t="s">
        <v>421</v>
      </c>
      <c r="M18" s="2" t="s">
        <v>451</v>
      </c>
      <c r="N18" s="2" t="s">
        <v>103</v>
      </c>
      <c r="O18" s="1" t="s">
        <v>415</v>
      </c>
      <c r="P18" s="2">
        <v>1</v>
      </c>
      <c r="Q18" s="2">
        <v>2030</v>
      </c>
      <c r="R18" s="2">
        <v>0.01</v>
      </c>
      <c r="S18" s="2">
        <v>0.01</v>
      </c>
      <c r="T18" s="2">
        <v>0.01</v>
      </c>
      <c r="U18" s="2">
        <v>20</v>
      </c>
      <c r="V18" s="2">
        <v>20</v>
      </c>
      <c r="W18" s="2">
        <v>25</v>
      </c>
      <c r="AB18" s="18">
        <v>0.95</v>
      </c>
      <c r="AC18" s="18">
        <v>0.95</v>
      </c>
      <c r="AD18" s="18">
        <v>0.95</v>
      </c>
      <c r="AK18" s="19" t="s">
        <v>94</v>
      </c>
      <c r="AL18" s="19" t="s">
        <v>94</v>
      </c>
      <c r="AM18" s="19" t="s">
        <v>94</v>
      </c>
      <c r="AO18" s="19">
        <v>1E-4</v>
      </c>
      <c r="AP18" s="19">
        <v>1E-4</v>
      </c>
      <c r="AQ18" s="19">
        <v>1E-4</v>
      </c>
      <c r="AR18" s="19"/>
      <c r="AS18" s="19"/>
      <c r="AT18" s="19"/>
      <c r="BC18" s="16">
        <v>0</v>
      </c>
      <c r="BD18" s="16"/>
    </row>
    <row r="19" spans="2:56" x14ac:dyDescent="0.25">
      <c r="B19" s="2" t="s">
        <v>77</v>
      </c>
      <c r="C19" s="2" t="s">
        <v>419</v>
      </c>
      <c r="D19" s="2" t="s">
        <v>422</v>
      </c>
      <c r="E19" s="2" t="s">
        <v>417</v>
      </c>
      <c r="F19" s="2" t="s">
        <v>424</v>
      </c>
      <c r="G19" s="2" t="s">
        <v>80</v>
      </c>
      <c r="I19" s="2" t="s">
        <v>79</v>
      </c>
      <c r="K19" s="2" t="s">
        <v>419</v>
      </c>
      <c r="L19" s="2" t="s">
        <v>422</v>
      </c>
      <c r="M19" s="1" t="s">
        <v>415</v>
      </c>
      <c r="O19" s="1" t="s">
        <v>416</v>
      </c>
      <c r="P19" s="2">
        <v>1</v>
      </c>
      <c r="Q19" s="2">
        <v>2030</v>
      </c>
      <c r="U19" s="2">
        <v>20</v>
      </c>
      <c r="V19" s="2">
        <v>20</v>
      </c>
      <c r="W19" s="2">
        <v>25</v>
      </c>
      <c r="AB19" s="18" t="s">
        <v>94</v>
      </c>
      <c r="AC19" s="18" t="s">
        <v>94</v>
      </c>
      <c r="AD19" s="18" t="s">
        <v>94</v>
      </c>
      <c r="AK19" s="19">
        <v>-3.65</v>
      </c>
      <c r="AL19" s="19">
        <v>-3.65</v>
      </c>
      <c r="AM19" s="19">
        <v>-3.65</v>
      </c>
      <c r="AO19" s="19">
        <f>'co2 storage'!$I$8</f>
        <v>107.14285714285714</v>
      </c>
      <c r="AP19" s="19">
        <f>'co2 storage'!$I$8</f>
        <v>107.14285714285714</v>
      </c>
      <c r="AQ19" s="19">
        <f>'co2 storage'!$I$8</f>
        <v>107.14285714285714</v>
      </c>
      <c r="AR19" s="19"/>
      <c r="AS19" s="19"/>
      <c r="AT19" s="19"/>
      <c r="AU19" s="2">
        <f>0.05*AO19</f>
        <v>5.3571428571428577</v>
      </c>
      <c r="AV19" s="2">
        <f t="shared" ref="AV19" si="4">0.05*AP19</f>
        <v>5.3571428571428577</v>
      </c>
      <c r="AW19" s="2">
        <f t="shared" ref="AW19" si="5">0.05*AQ19</f>
        <v>5.3571428571428577</v>
      </c>
      <c r="AX19" s="2">
        <v>0.5</v>
      </c>
      <c r="AY19" s="2">
        <v>0.4</v>
      </c>
      <c r="AZ19" s="2">
        <v>0.4</v>
      </c>
      <c r="BC19" s="16">
        <v>0</v>
      </c>
      <c r="BD19" s="16"/>
    </row>
    <row r="20" spans="2:56" x14ac:dyDescent="0.25">
      <c r="B20" s="2" t="s">
        <v>109</v>
      </c>
      <c r="C20" s="2" t="s">
        <v>420</v>
      </c>
      <c r="D20" s="2" t="s">
        <v>423</v>
      </c>
      <c r="E20" s="2" t="s">
        <v>417</v>
      </c>
      <c r="F20" s="2" t="s">
        <v>424</v>
      </c>
      <c r="G20" s="2" t="s">
        <v>80</v>
      </c>
      <c r="I20" s="2" t="s">
        <v>79</v>
      </c>
      <c r="K20" s="2" t="s">
        <v>420</v>
      </c>
      <c r="L20" s="2" t="s">
        <v>423</v>
      </c>
      <c r="M20" s="1" t="s">
        <v>416</v>
      </c>
      <c r="N20" s="2" t="s">
        <v>103</v>
      </c>
      <c r="O20" s="2" t="s">
        <v>451</v>
      </c>
      <c r="P20" s="2">
        <v>1</v>
      </c>
      <c r="Q20" s="2">
        <v>2030</v>
      </c>
      <c r="R20" s="2">
        <v>0.01</v>
      </c>
      <c r="S20" s="2">
        <v>0.01</v>
      </c>
      <c r="T20" s="2">
        <v>0.01</v>
      </c>
      <c r="U20" s="2">
        <v>20</v>
      </c>
      <c r="V20" s="2">
        <v>20</v>
      </c>
      <c r="W20" s="2">
        <v>25</v>
      </c>
      <c r="AB20" s="18">
        <v>0.95</v>
      </c>
      <c r="AC20" s="18">
        <v>0.95</v>
      </c>
      <c r="AD20" s="18">
        <v>0.95</v>
      </c>
      <c r="AK20" s="19" t="s">
        <v>94</v>
      </c>
      <c r="AL20" s="19" t="s">
        <v>94</v>
      </c>
      <c r="AM20" s="19" t="s">
        <v>94</v>
      </c>
      <c r="AO20" s="19">
        <v>1E-4</v>
      </c>
      <c r="AP20" s="19">
        <v>1E-4</v>
      </c>
      <c r="AQ20" s="19">
        <v>1E-4</v>
      </c>
      <c r="AR20" s="19"/>
      <c r="AS20" s="19"/>
      <c r="AT20" s="19"/>
      <c r="BC20" s="16">
        <v>1</v>
      </c>
      <c r="BD20" s="16">
        <v>1</v>
      </c>
    </row>
    <row r="33" spans="2:56" x14ac:dyDescent="0.25">
      <c r="B33" s="2" t="s">
        <v>78</v>
      </c>
      <c r="C33" s="2" t="s">
        <v>95</v>
      </c>
      <c r="D33" s="2" t="s">
        <v>96</v>
      </c>
      <c r="E33" s="2" t="s">
        <v>104</v>
      </c>
      <c r="F33" s="2" t="s">
        <v>105</v>
      </c>
      <c r="G33" s="2" t="s">
        <v>80</v>
      </c>
      <c r="I33" s="2" t="s">
        <v>79</v>
      </c>
      <c r="K33" s="2" t="s">
        <v>95</v>
      </c>
      <c r="L33" s="2" t="s">
        <v>96</v>
      </c>
      <c r="M33" s="2" t="s">
        <v>103</v>
      </c>
      <c r="N33" s="2" t="s">
        <v>94</v>
      </c>
      <c r="O33" s="2" t="s">
        <v>97</v>
      </c>
      <c r="P33" s="2">
        <v>31.536000000000001</v>
      </c>
      <c r="Q33" s="2">
        <v>2030</v>
      </c>
      <c r="R33" s="2" t="s">
        <v>94</v>
      </c>
      <c r="S33" s="2" t="s">
        <v>94</v>
      </c>
      <c r="T33" s="2" t="s">
        <v>94</v>
      </c>
      <c r="U33" s="2">
        <v>20</v>
      </c>
      <c r="V33" s="2">
        <v>25</v>
      </c>
      <c r="W33" s="2">
        <v>30</v>
      </c>
      <c r="X33" s="2" t="s">
        <v>94</v>
      </c>
      <c r="Y33" s="2" t="s">
        <v>94</v>
      </c>
      <c r="Z33" s="2" t="s">
        <v>94</v>
      </c>
      <c r="AA33" s="2" t="s">
        <v>94</v>
      </c>
      <c r="AB33" s="2">
        <v>0.98</v>
      </c>
      <c r="AC33" s="2">
        <v>0.98499999999999999</v>
      </c>
      <c r="AD33" s="2">
        <v>0.98499999999999999</v>
      </c>
      <c r="AE33" s="2" t="s">
        <v>94</v>
      </c>
      <c r="AF33" s="2" t="s">
        <v>94</v>
      </c>
      <c r="AG33" s="2" t="s">
        <v>94</v>
      </c>
      <c r="AH33" s="2" t="s">
        <v>94</v>
      </c>
      <c r="AI33" s="2" t="s">
        <v>94</v>
      </c>
      <c r="AJ33" s="2" t="s">
        <v>94</v>
      </c>
      <c r="AK33" s="2" t="s">
        <v>94</v>
      </c>
      <c r="AL33" s="2" t="s">
        <v>94</v>
      </c>
      <c r="AM33" s="2" t="s">
        <v>94</v>
      </c>
      <c r="AN33" s="2" t="s">
        <v>94</v>
      </c>
      <c r="AO33" s="2">
        <v>1E-4</v>
      </c>
      <c r="AP33" s="2">
        <v>1E-4</v>
      </c>
      <c r="AQ33" s="2">
        <v>1E-4</v>
      </c>
      <c r="AR33" s="2" t="s">
        <v>94</v>
      </c>
      <c r="AS33" s="2" t="s">
        <v>94</v>
      </c>
      <c r="AT33" s="2" t="s">
        <v>94</v>
      </c>
      <c r="AU33" s="2" t="s">
        <v>94</v>
      </c>
      <c r="AV33" s="2" t="s">
        <v>94</v>
      </c>
      <c r="AW33" s="2" t="s">
        <v>94</v>
      </c>
      <c r="BC33" s="2">
        <v>0</v>
      </c>
    </row>
    <row r="34" spans="2:56" x14ac:dyDescent="0.25">
      <c r="B34" s="2" t="s">
        <v>77</v>
      </c>
      <c r="C34" s="2" t="s">
        <v>98</v>
      </c>
      <c r="D34" s="2" t="s">
        <v>99</v>
      </c>
      <c r="E34" s="2" t="s">
        <v>104</v>
      </c>
      <c r="F34" s="2" t="s">
        <v>106</v>
      </c>
      <c r="G34" s="2" t="s">
        <v>80</v>
      </c>
      <c r="I34" s="2" t="s">
        <v>79</v>
      </c>
      <c r="K34" s="2" t="s">
        <v>98</v>
      </c>
      <c r="L34" s="2" t="s">
        <v>99</v>
      </c>
      <c r="M34" s="2" t="s">
        <v>97</v>
      </c>
      <c r="N34" s="2" t="s">
        <v>94</v>
      </c>
      <c r="O34" s="2" t="s">
        <v>100</v>
      </c>
      <c r="P34" s="2">
        <v>1</v>
      </c>
      <c r="Q34" s="2">
        <v>2030</v>
      </c>
      <c r="R34" s="2" t="s">
        <v>94</v>
      </c>
      <c r="S34" s="2" t="s">
        <v>94</v>
      </c>
      <c r="T34" s="2" t="s">
        <v>94</v>
      </c>
      <c r="U34" s="2">
        <v>20</v>
      </c>
      <c r="V34" s="2">
        <v>25</v>
      </c>
      <c r="W34" s="2">
        <v>30</v>
      </c>
      <c r="X34" s="2">
        <v>14000</v>
      </c>
      <c r="Y34" s="2">
        <v>30000</v>
      </c>
      <c r="Z34" s="2">
        <v>50000</v>
      </c>
      <c r="AA34" s="2" t="s">
        <v>94</v>
      </c>
      <c r="AB34" s="2" t="s">
        <v>94</v>
      </c>
      <c r="AC34" s="2" t="s">
        <v>94</v>
      </c>
      <c r="AD34" s="2" t="s">
        <v>94</v>
      </c>
      <c r="AH34" s="2" t="s">
        <v>94</v>
      </c>
      <c r="AI34" s="2" t="s">
        <v>94</v>
      </c>
      <c r="AJ34" s="2" t="s">
        <v>94</v>
      </c>
      <c r="AK34" s="2">
        <v>-0.36499999999999999</v>
      </c>
      <c r="AL34" s="2">
        <v>-0.36499999999999999</v>
      </c>
      <c r="AM34" s="2">
        <v>-0.36499999999999999</v>
      </c>
      <c r="AN34" s="2" t="s">
        <v>94</v>
      </c>
      <c r="AO34" s="2">
        <f>('180 Lithium Ion Battery'!E25+'180 Lithium Ion Battery'!E27)/0.0000036</f>
        <v>41945.222222222219</v>
      </c>
      <c r="AP34" s="2">
        <f>('180 Lithium Ion Battery'!F25+'180 Lithium Ion Battery'!F27)/0.0000036</f>
        <v>27766.555555555551</v>
      </c>
      <c r="AQ34" s="2">
        <f>('180 Lithium Ion Battery'!G25+'180 Lithium Ion Battery'!G27)/0.0000036</f>
        <v>22154.166666666664</v>
      </c>
      <c r="AU34" s="2">
        <f>'180 Lithium Ion Battery'!E29/(1000000*0.0000036)</f>
        <v>0.53169999999999995</v>
      </c>
      <c r="AV34" s="2">
        <f>'180 Lithium Ion Battery'!F29/(1000000*0.0000036)</f>
        <v>0.50216111111111106</v>
      </c>
      <c r="AW34" s="2">
        <f>'180 Lithium Ion Battery'!G29/(1000000*0.0000036)</f>
        <v>0.47262222222222222</v>
      </c>
      <c r="AX34" s="2">
        <v>0.2</v>
      </c>
      <c r="AY34" s="2">
        <v>0.2</v>
      </c>
      <c r="AZ34" s="2">
        <v>0.2</v>
      </c>
      <c r="BC34" s="2">
        <v>0</v>
      </c>
    </row>
    <row r="35" spans="2:56" x14ac:dyDescent="0.25">
      <c r="B35" s="2" t="s">
        <v>78</v>
      </c>
      <c r="C35" s="2" t="s">
        <v>101</v>
      </c>
      <c r="D35" s="2" t="s">
        <v>102</v>
      </c>
      <c r="E35" s="2" t="s">
        <v>104</v>
      </c>
      <c r="F35" s="2" t="s">
        <v>105</v>
      </c>
      <c r="G35" s="2" t="s">
        <v>80</v>
      </c>
      <c r="I35" s="2" t="s">
        <v>79</v>
      </c>
      <c r="K35" s="2" t="s">
        <v>101</v>
      </c>
      <c r="L35" s="2" t="s">
        <v>102</v>
      </c>
      <c r="M35" s="2" t="s">
        <v>100</v>
      </c>
      <c r="N35" s="2" t="s">
        <v>94</v>
      </c>
      <c r="O35" s="2" t="s">
        <v>103</v>
      </c>
      <c r="P35" s="2">
        <v>31.536000000000001</v>
      </c>
      <c r="Q35" s="2">
        <v>2030</v>
      </c>
      <c r="R35" s="2" t="s">
        <v>94</v>
      </c>
      <c r="S35" s="2" t="s">
        <v>94</v>
      </c>
      <c r="T35" s="2" t="s">
        <v>94</v>
      </c>
      <c r="U35" s="2">
        <v>20</v>
      </c>
      <c r="V35" s="2">
        <v>25</v>
      </c>
      <c r="W35" s="2">
        <v>30</v>
      </c>
      <c r="X35" s="2" t="s">
        <v>94</v>
      </c>
      <c r="Y35" s="2" t="s">
        <v>94</v>
      </c>
      <c r="Z35" s="2" t="s">
        <v>94</v>
      </c>
      <c r="AA35" s="2" t="s">
        <v>94</v>
      </c>
      <c r="AB35" s="2">
        <v>0.97</v>
      </c>
      <c r="AC35" s="2">
        <v>0.97499999999999998</v>
      </c>
      <c r="AD35" s="2">
        <v>0.97499999999999998</v>
      </c>
      <c r="AE35" s="2" t="s">
        <v>94</v>
      </c>
      <c r="AF35" s="2" t="s">
        <v>94</v>
      </c>
      <c r="AG35" s="2" t="s">
        <v>94</v>
      </c>
      <c r="AH35" s="2" t="s">
        <v>94</v>
      </c>
      <c r="AI35" s="2" t="s">
        <v>94</v>
      </c>
      <c r="AJ35" s="2" t="s">
        <v>94</v>
      </c>
      <c r="AK35" s="2" t="s">
        <v>94</v>
      </c>
      <c r="AL35" s="2" t="s">
        <v>94</v>
      </c>
      <c r="AM35" s="2" t="s">
        <v>94</v>
      </c>
      <c r="AN35" s="2" t="s">
        <v>94</v>
      </c>
      <c r="AO35" s="2">
        <f>'180 Lithium Ion Battery'!E26*1000</f>
        <v>170.14399999999998</v>
      </c>
      <c r="AP35" s="2">
        <f>'180 Lithium Ion Battery'!F26*1000</f>
        <v>106.33999999999999</v>
      </c>
      <c r="AQ35" s="2">
        <f>'180 Lithium Ion Battery'!G26*1000</f>
        <v>63.803999999999988</v>
      </c>
      <c r="AR35" s="17">
        <f>'180 Lithium Ion Battery'!E28</f>
        <v>0.57423599999999997</v>
      </c>
      <c r="AS35" s="17">
        <f>'180 Lithium Ion Battery'!F28</f>
        <v>0.57423599999999997</v>
      </c>
      <c r="AT35" s="17">
        <f>'180 Lithium Ion Battery'!G28</f>
        <v>0.57423599999999997</v>
      </c>
      <c r="AU35" s="2" t="s">
        <v>94</v>
      </c>
      <c r="AV35" s="2" t="s">
        <v>94</v>
      </c>
      <c r="AW35" s="2" t="s">
        <v>94</v>
      </c>
      <c r="BC35" s="2">
        <v>1</v>
      </c>
      <c r="BD35" s="2">
        <v>1</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topLeftCell="B1" workbookViewId="0">
      <selection activeCell="R6" sqref="R6"/>
    </sheetView>
  </sheetViews>
  <sheetFormatPr defaultRowHeight="13.2" x14ac:dyDescent="0.25"/>
  <sheetData>
    <row r="3" spans="4:22" x14ac:dyDescent="0.25">
      <c r="D3">
        <v>30</v>
      </c>
      <c r="E3" t="s">
        <v>425</v>
      </c>
      <c r="I3">
        <v>12.7</v>
      </c>
      <c r="J3" t="s">
        <v>433</v>
      </c>
      <c r="N3" s="119" t="s">
        <v>435</v>
      </c>
      <c r="R3">
        <v>250000</v>
      </c>
      <c r="S3" s="119" t="s">
        <v>427</v>
      </c>
    </row>
    <row r="4" spans="4:22" x14ac:dyDescent="0.25">
      <c r="M4" s="117">
        <v>9.9999999999999995E-7</v>
      </c>
      <c r="N4" t="s">
        <v>104</v>
      </c>
      <c r="R4">
        <v>100</v>
      </c>
      <c r="S4" s="119" t="s">
        <v>425</v>
      </c>
    </row>
    <row r="5" spans="4:22" x14ac:dyDescent="0.25">
      <c r="D5">
        <v>1000</v>
      </c>
      <c r="E5" t="s">
        <v>426</v>
      </c>
    </row>
    <row r="6" spans="4:22" x14ac:dyDescent="0.25">
      <c r="R6">
        <f>R4*I3</f>
        <v>1270</v>
      </c>
      <c r="S6" s="119" t="s">
        <v>434</v>
      </c>
    </row>
    <row r="7" spans="4:22" x14ac:dyDescent="0.25">
      <c r="D7">
        <f>D3*D5</f>
        <v>30000</v>
      </c>
      <c r="E7" t="s">
        <v>427</v>
      </c>
    </row>
    <row r="8" spans="4:22" x14ac:dyDescent="0.25">
      <c r="U8" s="119" t="s">
        <v>437</v>
      </c>
      <c r="V8">
        <v>0.5</v>
      </c>
    </row>
    <row r="9" spans="4:22" x14ac:dyDescent="0.25">
      <c r="H9" s="118">
        <f>D5/(1000*11.5*M4*1000000)</f>
        <v>8.6956521739130432E-2</v>
      </c>
      <c r="I9" t="s">
        <v>108</v>
      </c>
      <c r="R9" s="117">
        <f>R6*M4</f>
        <v>1.2699999999999999E-3</v>
      </c>
      <c r="S9" s="119" t="s">
        <v>436</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433</v>
      </c>
      <c r="P3" s="119" t="s">
        <v>435</v>
      </c>
      <c r="T3">
        <v>200000</v>
      </c>
      <c r="U3" s="119" t="s">
        <v>427</v>
      </c>
    </row>
    <row r="4" spans="9:21" x14ac:dyDescent="0.25">
      <c r="O4" s="117">
        <v>9.9999999999999995E-7</v>
      </c>
      <c r="P4" t="s">
        <v>104</v>
      </c>
      <c r="T4">
        <v>100</v>
      </c>
      <c r="U4" s="119" t="s">
        <v>425</v>
      </c>
    </row>
    <row r="7" spans="9:21" x14ac:dyDescent="0.25">
      <c r="T7">
        <f>T4*I3</f>
        <v>1580</v>
      </c>
      <c r="U7" s="119" t="s">
        <v>434</v>
      </c>
    </row>
    <row r="8" spans="9:21" x14ac:dyDescent="0.25">
      <c r="T8" s="119"/>
    </row>
    <row r="10" spans="9:21" x14ac:dyDescent="0.25">
      <c r="T10" s="117">
        <f>T7*O4</f>
        <v>1.58E-3</v>
      </c>
      <c r="U10" s="119" t="s">
        <v>436</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439</v>
      </c>
      <c r="I3" s="120">
        <v>4.3019999999999998E-5</v>
      </c>
      <c r="J3" t="s">
        <v>438</v>
      </c>
      <c r="Q3">
        <v>200000</v>
      </c>
      <c r="R3" s="119" t="s">
        <v>427</v>
      </c>
    </row>
    <row r="4" spans="5:18" x14ac:dyDescent="0.25">
      <c r="E4">
        <v>0.8</v>
      </c>
      <c r="F4" s="119" t="s">
        <v>440</v>
      </c>
      <c r="Q4">
        <v>100</v>
      </c>
      <c r="R4" s="119" t="s">
        <v>425</v>
      </c>
    </row>
    <row r="7" spans="5:18" x14ac:dyDescent="0.25">
      <c r="I7">
        <f>E4*I3</f>
        <v>3.4415999999999997E-5</v>
      </c>
      <c r="J7" s="119" t="s">
        <v>441</v>
      </c>
      <c r="Q7">
        <f>Q3/Q4</f>
        <v>2000</v>
      </c>
      <c r="R7" s="119" t="s">
        <v>426</v>
      </c>
    </row>
    <row r="11" spans="5:18" x14ac:dyDescent="0.25">
      <c r="Q11">
        <f>Q7/I7/1000000/0.3</f>
        <v>193.70835270416862</v>
      </c>
      <c r="R11" s="119" t="s">
        <v>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445</v>
      </c>
    </row>
    <row r="2" spans="3:11" x14ac:dyDescent="0.25">
      <c r="F2">
        <v>150000</v>
      </c>
      <c r="G2" s="119" t="s">
        <v>427</v>
      </c>
    </row>
    <row r="3" spans="3:11" x14ac:dyDescent="0.25">
      <c r="C3" s="119" t="s">
        <v>443</v>
      </c>
    </row>
    <row r="4" spans="3:11" x14ac:dyDescent="0.25">
      <c r="C4">
        <v>-15</v>
      </c>
      <c r="D4" s="119" t="s">
        <v>444</v>
      </c>
      <c r="F4" s="119">
        <v>100</v>
      </c>
      <c r="G4" s="119" t="s">
        <v>425</v>
      </c>
      <c r="I4">
        <f>F2/F4</f>
        <v>1500</v>
      </c>
      <c r="J4" s="119" t="s">
        <v>426</v>
      </c>
    </row>
    <row r="5" spans="3:11" x14ac:dyDescent="0.25">
      <c r="C5" s="119">
        <v>28</v>
      </c>
      <c r="D5" s="119" t="s">
        <v>446</v>
      </c>
    </row>
    <row r="6" spans="3:11" x14ac:dyDescent="0.25">
      <c r="I6">
        <f>I4/28</f>
        <v>53.571428571428569</v>
      </c>
      <c r="J6" s="119" t="s">
        <v>447</v>
      </c>
      <c r="K6" s="119" t="s">
        <v>448</v>
      </c>
    </row>
    <row r="8" spans="3:11" x14ac:dyDescent="0.25">
      <c r="I8">
        <f>I6/0.5</f>
        <v>107.14285714285714</v>
      </c>
      <c r="K8" s="119" t="s">
        <v>449</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topLeftCell="F3" zoomScale="45"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2024-02-09T08:52:24Z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