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2ABB7AD2-5AC0-4511-BE13-CE556B98F258}" xr6:coauthVersionLast="47" xr6:coauthVersionMax="47" xr10:uidLastSave="{00000000-0000-0000-0000-000000000000}"/>
  <bookViews>
    <workbookView xWindow="-108" yWindow="-108" windowWidth="23256" windowHeight="12456" firstSheet="6" activeTab="11"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2" l="1"/>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K13" i="20"/>
  <c r="K12" i="20"/>
  <c r="K11" i="20"/>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<sst xmlns="http://schemas.openxmlformats.org/spreadsheetml/2006/main" count="1125" uniqueCount="363">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</sst>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2815</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37170</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5</xdr:col>
      <xdr:colOff>93269</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19" zoomScale="84" workbookViewId="0">
      <selection activeCell="G37" sqref="G37"/>
    </sheetView>
  </sheetViews>
  <sheetFormatPr defaultRowHeight="14.4"/>
  <cols>
    <col min="4" max="4" width="10.33203125" customWidth="1"/>
    <col min="5" max="5" width="64.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57" t="s">
        <v>358</v>
      </c>
      <c r="E27" s="63">
        <f>E25/H25</f>
        <v>1.5147453083109921</v>
      </c>
      <c r="F27" s="63" t="s">
        <v>347</v>
      </c>
      <c r="L27" s="153"/>
      <c r="O27">
        <v>240</v>
      </c>
      <c r="P27">
        <f t="shared" si="0"/>
        <v>772.3860589812333</v>
      </c>
      <c r="Q27">
        <f t="shared" si="4"/>
        <v>6.5932478305842608</v>
      </c>
      <c r="R27">
        <f t="shared" si="5"/>
        <v>6.9129247479312053</v>
      </c>
    </row>
    <row r="28" spans="4:18">
      <c r="D28" s="157"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ht="18">
      <c r="E37" s="158" t="s">
        <v>360</v>
      </c>
      <c r="F37" s="158"/>
      <c r="G37" s="158">
        <f>E27*120+E28*80+J57+J63</f>
        <v>706.43431635388743</v>
      </c>
      <c r="H37" s="158" t="s">
        <v>361</v>
      </c>
      <c r="I37" s="158"/>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9:18" ht="18">
      <c r="I49" s="65"/>
      <c r="J49" s="65"/>
      <c r="K49" s="65"/>
      <c r="L49" s="65"/>
      <c r="M49" s="65"/>
      <c r="O49">
        <v>460</v>
      </c>
      <c r="P49">
        <f t="shared" si="0"/>
        <v>1105.6300268096516</v>
      </c>
      <c r="Q49">
        <f t="shared" si="4"/>
        <v>12.637058341953166</v>
      </c>
      <c r="R49">
        <f t="shared" si="5"/>
        <v>13.24977243353481</v>
      </c>
    </row>
    <row r="50" spans="9:18" ht="18">
      <c r="I50" s="65"/>
      <c r="J50" s="65"/>
      <c r="K50" s="65"/>
      <c r="L50" s="65"/>
      <c r="M50" s="65"/>
      <c r="O50">
        <v>470</v>
      </c>
      <c r="P50">
        <f t="shared" si="0"/>
        <v>1120.7774798927614</v>
      </c>
      <c r="Q50">
        <f t="shared" si="4"/>
        <v>12.911777001560843</v>
      </c>
      <c r="R50">
        <f t="shared" si="5"/>
        <v>13.537810964698609</v>
      </c>
    </row>
    <row r="51" spans="9:18" ht="18">
      <c r="I51" s="65"/>
      <c r="J51" s="65"/>
      <c r="K51" s="65"/>
      <c r="L51" s="65"/>
      <c r="M51" s="65"/>
      <c r="O51">
        <v>480</v>
      </c>
      <c r="P51">
        <f t="shared" si="0"/>
        <v>1135.9249329758713</v>
      </c>
      <c r="Q51">
        <f t="shared" si="4"/>
        <v>13.186495661168522</v>
      </c>
      <c r="R51">
        <f t="shared" si="5"/>
        <v>13.825849495862411</v>
      </c>
    </row>
    <row r="52" spans="9:18" ht="18">
      <c r="I52" s="65"/>
      <c r="J52" s="65"/>
      <c r="K52" s="65"/>
      <c r="L52" s="65"/>
      <c r="M52" s="65"/>
      <c r="O52">
        <v>490</v>
      </c>
      <c r="P52">
        <f t="shared" si="0"/>
        <v>1151.0723860589812</v>
      </c>
      <c r="Q52">
        <f t="shared" si="4"/>
        <v>13.461214320776199</v>
      </c>
      <c r="R52">
        <f t="shared" si="5"/>
        <v>14.11388802702621</v>
      </c>
    </row>
    <row r="53" spans="9:18" ht="18">
      <c r="I53" s="65"/>
      <c r="J53" s="65" t="s">
        <v>354</v>
      </c>
      <c r="K53" s="65"/>
      <c r="L53" s="65"/>
      <c r="M53" s="65"/>
      <c r="O53">
        <v>500</v>
      </c>
      <c r="P53">
        <f t="shared" si="0"/>
        <v>1166.2198391420914</v>
      </c>
      <c r="Q53">
        <f t="shared" si="4"/>
        <v>13.735932980383875</v>
      </c>
      <c r="R53">
        <f t="shared" si="5"/>
        <v>14.401926558190011</v>
      </c>
    </row>
    <row r="54" spans="9:18" ht="18">
      <c r="I54" s="65"/>
      <c r="J54" s="65"/>
      <c r="K54" s="65"/>
      <c r="L54" s="65"/>
      <c r="M54" s="65"/>
      <c r="O54">
        <v>510</v>
      </c>
      <c r="P54">
        <f t="shared" si="0"/>
        <v>1181.3672922252013</v>
      </c>
      <c r="Q54">
        <f t="shared" si="4"/>
        <v>14.010651639991554</v>
      </c>
      <c r="R54">
        <f t="shared" si="5"/>
        <v>14.689965089353811</v>
      </c>
    </row>
    <row r="55" spans="9:18" ht="18">
      <c r="I55" s="65"/>
      <c r="J55" s="65">
        <v>1830</v>
      </c>
      <c r="K55" s="65" t="s">
        <v>352</v>
      </c>
      <c r="L55" s="65"/>
      <c r="M55" s="65"/>
      <c r="O55">
        <v>520</v>
      </c>
      <c r="P55">
        <f t="shared" si="0"/>
        <v>1196.5147453083111</v>
      </c>
      <c r="Q55">
        <f t="shared" si="4"/>
        <v>14.285370299599231</v>
      </c>
      <c r="R55">
        <f t="shared" si="5"/>
        <v>14.978003620517612</v>
      </c>
    </row>
    <row r="56" spans="9:18" ht="18">
      <c r="I56" s="65"/>
      <c r="J56" s="65"/>
      <c r="K56" s="65"/>
      <c r="L56" s="65"/>
      <c r="M56" s="65"/>
      <c r="O56">
        <v>530</v>
      </c>
      <c r="P56">
        <f t="shared" si="0"/>
        <v>1211.662198391421</v>
      </c>
      <c r="Q56">
        <f t="shared" si="4"/>
        <v>14.560088959206908</v>
      </c>
      <c r="R56">
        <f t="shared" si="5"/>
        <v>15.266042151681411</v>
      </c>
    </row>
    <row r="57" spans="9:18" ht="18">
      <c r="I57" s="65"/>
      <c r="J57" s="65">
        <f>J55/H25</f>
        <v>245.30831099195711</v>
      </c>
      <c r="K57" s="65" t="s">
        <v>353</v>
      </c>
      <c r="L57" s="65"/>
      <c r="M57" s="65"/>
      <c r="O57">
        <v>540</v>
      </c>
      <c r="P57">
        <f t="shared" si="0"/>
        <v>1226.8096514745309</v>
      </c>
      <c r="Q57">
        <f t="shared" si="4"/>
        <v>14.834807618814587</v>
      </c>
      <c r="R57">
        <f t="shared" si="5"/>
        <v>15.554080682845211</v>
      </c>
    </row>
    <row r="58" spans="9:18" ht="18">
      <c r="I58" s="65"/>
      <c r="J58" s="65"/>
      <c r="K58" s="65"/>
      <c r="L58" s="65"/>
      <c r="M58" s="65"/>
      <c r="O58">
        <v>550</v>
      </c>
      <c r="P58">
        <f t="shared" si="0"/>
        <v>1241.9571045576411</v>
      </c>
      <c r="Q58">
        <f t="shared" si="4"/>
        <v>15.109526278422264</v>
      </c>
      <c r="R58">
        <f t="shared" si="5"/>
        <v>15.842119214009012</v>
      </c>
    </row>
    <row r="59" spans="9:18" ht="18">
      <c r="I59" s="65"/>
      <c r="J59" s="65"/>
      <c r="K59" s="65"/>
      <c r="L59" s="65"/>
      <c r="M59" s="65"/>
      <c r="O59">
        <v>560</v>
      </c>
      <c r="P59">
        <f t="shared" si="0"/>
        <v>1257.1045576407507</v>
      </c>
      <c r="Q59">
        <f t="shared" si="4"/>
        <v>15.384244938029941</v>
      </c>
      <c r="R59">
        <f t="shared" si="5"/>
        <v>16.130157745172813</v>
      </c>
    </row>
    <row r="60" spans="9:18" ht="18">
      <c r="I60" s="65"/>
      <c r="J60" s="65" t="s">
        <v>357</v>
      </c>
      <c r="K60" s="65"/>
      <c r="L60" s="65"/>
      <c r="M60" s="65"/>
      <c r="O60">
        <v>570</v>
      </c>
      <c r="P60">
        <f t="shared" si="0"/>
        <v>1272.2520107238608</v>
      </c>
      <c r="Q60">
        <f t="shared" si="4"/>
        <v>15.658963597637618</v>
      </c>
      <c r="R60">
        <f t="shared" si="5"/>
        <v>16.418196276336612</v>
      </c>
    </row>
    <row r="61" spans="9:18" ht="18">
      <c r="I61" s="65"/>
      <c r="J61" s="65">
        <f>1220</f>
        <v>1220</v>
      </c>
      <c r="K61" s="65" t="s">
        <v>352</v>
      </c>
      <c r="L61" s="65"/>
      <c r="M61" s="65"/>
      <c r="O61">
        <v>580</v>
      </c>
      <c r="P61">
        <f t="shared" si="0"/>
        <v>1287.3994638069705</v>
      </c>
      <c r="Q61">
        <f t="shared" si="4"/>
        <v>15.933682257245296</v>
      </c>
      <c r="R61">
        <f t="shared" si="5"/>
        <v>16.706234807500412</v>
      </c>
    </row>
    <row r="62" spans="9:18" ht="18">
      <c r="I62" s="65"/>
      <c r="J62" s="65"/>
      <c r="K62" s="65"/>
      <c r="L62" s="65"/>
      <c r="M62" s="65"/>
      <c r="O62">
        <v>590</v>
      </c>
      <c r="P62">
        <f t="shared" si="0"/>
        <v>1302.5469168900806</v>
      </c>
      <c r="Q62">
        <f t="shared" si="4"/>
        <v>16.208400916852973</v>
      </c>
      <c r="R62">
        <f t="shared" si="5"/>
        <v>16.994273338664211</v>
      </c>
    </row>
    <row r="63" spans="9:18" ht="18">
      <c r="I63" s="65"/>
      <c r="J63" s="65">
        <f>J61/H25</f>
        <v>163.53887399463807</v>
      </c>
      <c r="K63" s="65" t="s">
        <v>353</v>
      </c>
      <c r="L63" s="65"/>
      <c r="M63" s="65"/>
      <c r="O63">
        <v>600</v>
      </c>
      <c r="P63">
        <f t="shared" si="0"/>
        <v>1317.6943699731905</v>
      </c>
      <c r="Q63">
        <f t="shared" si="4"/>
        <v>16.483119576460652</v>
      </c>
      <c r="R63">
        <f t="shared" si="5"/>
        <v>17.282311869828014</v>
      </c>
    </row>
    <row r="64" spans="9:18" ht="18">
      <c r="I64" s="65"/>
      <c r="J64" s="65"/>
      <c r="K64" s="65"/>
      <c r="L64" s="65"/>
      <c r="M64" s="65"/>
      <c r="O64">
        <v>610</v>
      </c>
      <c r="P64">
        <f t="shared" si="0"/>
        <v>1332.8418230563004</v>
      </c>
      <c r="Q64">
        <f t="shared" si="4"/>
        <v>16.757838236068327</v>
      </c>
      <c r="R64">
        <f t="shared" si="5"/>
        <v>17.570350400991813</v>
      </c>
    </row>
    <row r="65" spans="9:18" ht="18">
      <c r="I65" s="65"/>
      <c r="J65" s="65"/>
      <c r="K65" s="65"/>
      <c r="L65" s="65"/>
      <c r="M65" s="65"/>
      <c r="O65">
        <v>620</v>
      </c>
      <c r="P65">
        <f t="shared" si="0"/>
        <v>1347.9892761394103</v>
      </c>
      <c r="Q65">
        <f t="shared" si="4"/>
        <v>17.032556895676006</v>
      </c>
      <c r="R65">
        <f t="shared" si="5"/>
        <v>17.858388932155613</v>
      </c>
    </row>
    <row r="66" spans="9:18" ht="18">
      <c r="I66" s="65"/>
      <c r="J66" s="65"/>
      <c r="K66" s="65"/>
      <c r="L66" s="65"/>
      <c r="M66" s="65"/>
      <c r="O66">
        <v>630</v>
      </c>
      <c r="P66">
        <f t="shared" si="0"/>
        <v>1363.1367292225202</v>
      </c>
      <c r="Q66">
        <f t="shared" si="4"/>
        <v>17.307275555283685</v>
      </c>
      <c r="R66">
        <f t="shared" si="5"/>
        <v>18.146427463319412</v>
      </c>
    </row>
    <row r="67" spans="9:18" ht="18">
      <c r="I67" s="65"/>
      <c r="J67" s="65"/>
      <c r="K67" s="65"/>
      <c r="L67" s="65"/>
      <c r="M67" s="65"/>
      <c r="O67">
        <v>640</v>
      </c>
      <c r="P67">
        <f t="shared" si="0"/>
        <v>1378.2841823056303</v>
      </c>
      <c r="Q67">
        <f t="shared" si="4"/>
        <v>17.58199421489136</v>
      </c>
      <c r="R67">
        <f t="shared" si="5"/>
        <v>18.434465994483212</v>
      </c>
    </row>
    <row r="68" spans="9:18">
      <c r="O68">
        <v>650</v>
      </c>
      <c r="P68">
        <f t="shared" si="0"/>
        <v>1393.43163538874</v>
      </c>
      <c r="Q68">
        <f t="shared" si="4"/>
        <v>17.856712874499038</v>
      </c>
      <c r="R68">
        <f t="shared" si="5"/>
        <v>18.722504525647015</v>
      </c>
    </row>
    <row r="69" spans="9:18">
      <c r="O69">
        <v>660</v>
      </c>
      <c r="P69">
        <f t="shared" ref="P69:P103" si="7">$E$27*O69+$J$57+$J$63</f>
        <v>1408.5790884718501</v>
      </c>
      <c r="Q69">
        <f t="shared" si="4"/>
        <v>18.131431534106717</v>
      </c>
      <c r="R69">
        <f t="shared" si="5"/>
        <v>19.010543056810814</v>
      </c>
    </row>
    <row r="70" spans="9:18">
      <c r="O70">
        <v>670</v>
      </c>
      <c r="P70">
        <f t="shared" si="7"/>
        <v>1423.7265415549598</v>
      </c>
      <c r="Q70">
        <f t="shared" si="4"/>
        <v>18.406150193714392</v>
      </c>
      <c r="R70">
        <f t="shared" si="5"/>
        <v>19.298581587974613</v>
      </c>
    </row>
    <row r="71" spans="9:18">
      <c r="O71">
        <v>680</v>
      </c>
      <c r="P71">
        <f t="shared" si="7"/>
        <v>1438.8739946380699</v>
      </c>
      <c r="Q71">
        <f t="shared" si="4"/>
        <v>18.680868853322071</v>
      </c>
      <c r="R71">
        <f t="shared" si="5"/>
        <v>19.586620119138413</v>
      </c>
    </row>
    <row r="72" spans="9:18">
      <c r="O72">
        <v>690</v>
      </c>
      <c r="P72">
        <f t="shared" si="7"/>
        <v>1454.0214477211798</v>
      </c>
      <c r="Q72">
        <f t="shared" si="4"/>
        <v>18.95558751292975</v>
      </c>
      <c r="R72">
        <f t="shared" si="5"/>
        <v>19.874658650302216</v>
      </c>
    </row>
    <row r="73" spans="9:18">
      <c r="O73">
        <v>700</v>
      </c>
      <c r="P73">
        <f t="shared" si="7"/>
        <v>1469.1689008042897</v>
      </c>
      <c r="Q73">
        <f t="shared" si="4"/>
        <v>19.230306172537425</v>
      </c>
      <c r="R73">
        <f t="shared" si="5"/>
        <v>20.162697181466015</v>
      </c>
    </row>
    <row r="74" spans="9:18">
      <c r="O74">
        <v>710</v>
      </c>
      <c r="P74">
        <f t="shared" si="7"/>
        <v>1484.3163538873996</v>
      </c>
      <c r="Q74">
        <f t="shared" si="4"/>
        <v>19.505024832145104</v>
      </c>
      <c r="R74">
        <f t="shared" si="5"/>
        <v>20.450735712629815</v>
      </c>
    </row>
    <row r="75" spans="9:18">
      <c r="O75">
        <v>720</v>
      </c>
      <c r="P75">
        <f t="shared" si="7"/>
        <v>1499.4638069705095</v>
      </c>
      <c r="Q75">
        <f t="shared" si="4"/>
        <v>19.779743491752782</v>
      </c>
      <c r="R75">
        <f t="shared" si="5"/>
        <v>20.738774243793614</v>
      </c>
    </row>
    <row r="76" spans="9:18">
      <c r="O76">
        <v>730</v>
      </c>
      <c r="P76">
        <f t="shared" si="7"/>
        <v>1514.6112600536194</v>
      </c>
      <c r="Q76">
        <f t="shared" si="4"/>
        <v>20.054462151360458</v>
      </c>
      <c r="R76">
        <f t="shared" si="5"/>
        <v>21.026812774957417</v>
      </c>
    </row>
    <row r="77" spans="9:18">
      <c r="O77">
        <v>740</v>
      </c>
      <c r="P77">
        <f t="shared" si="7"/>
        <v>1529.7587131367295</v>
      </c>
      <c r="Q77">
        <f t="shared" si="4"/>
        <v>20.329180810968136</v>
      </c>
      <c r="R77">
        <f t="shared" si="5"/>
        <v>21.314851306121216</v>
      </c>
    </row>
    <row r="78" spans="9:18">
      <c r="O78">
        <v>750</v>
      </c>
      <c r="P78">
        <f t="shared" si="7"/>
        <v>1544.9061662198394</v>
      </c>
      <c r="Q78">
        <f t="shared" si="4"/>
        <v>20.603899470575815</v>
      </c>
      <c r="R78">
        <f t="shared" si="5"/>
        <v>21.602889837285016</v>
      </c>
    </row>
    <row r="79" spans="9:18">
      <c r="O79">
        <v>760</v>
      </c>
      <c r="P79">
        <f t="shared" si="7"/>
        <v>1560.0536193029493</v>
      </c>
      <c r="Q79">
        <f t="shared" si="4"/>
        <v>20.87861813018349</v>
      </c>
      <c r="R79">
        <f t="shared" si="5"/>
        <v>21.890928368448815</v>
      </c>
    </row>
    <row r="80" spans="9: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K11" sqref="K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263</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1" workbookViewId="0">
      <selection activeCell="K25" sqref="K2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L12" sqref="L12"/>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I12">
        <v>2020</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I14" s="133">
        <v>2030</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I16">
        <v>2050</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cols>
    <col min="2" max="2" width="44.88671875" customWidth="1"/>
  </cols>
  <sheetData>
    <row r="1" spans="1:15">
      <c r="A1" s="12" t="s">
        <v>2</v>
      </c>
      <c r="B1" s="13"/>
      <c r="C1" s="159" t="s">
        <v>3</v>
      </c>
      <c r="D1" s="159"/>
      <c r="E1" s="159"/>
      <c r="F1" s="159"/>
      <c r="G1" s="159"/>
      <c r="H1" s="159"/>
      <c r="I1" s="159"/>
      <c r="J1" s="159"/>
      <c r="K1" s="159"/>
      <c r="L1" s="159"/>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60" t="s">
        <v>86</v>
      </c>
      <c r="D1" s="160"/>
      <c r="E1" s="160"/>
      <c r="F1" s="160"/>
      <c r="G1" s="160"/>
      <c r="H1" s="160"/>
      <c r="I1" s="160"/>
      <c r="J1" s="160"/>
      <c r="K1" s="160"/>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60" t="s">
        <v>110</v>
      </c>
      <c r="D1" s="160"/>
      <c r="E1" s="160"/>
      <c r="F1" s="160"/>
      <c r="G1" s="160"/>
      <c r="H1" s="160"/>
      <c r="I1" s="160"/>
      <c r="J1" s="160"/>
      <c r="K1" s="160"/>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60" t="s">
        <v>122</v>
      </c>
      <c r="D1" s="160"/>
      <c r="E1" s="160"/>
      <c r="F1" s="160"/>
      <c r="G1" s="160"/>
      <c r="H1" s="160"/>
      <c r="I1" s="160"/>
      <c r="J1" s="160"/>
      <c r="K1" s="160"/>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9" t="s">
        <v>180</v>
      </c>
      <c r="D1" s="161"/>
      <c r="E1" s="161"/>
      <c r="F1" s="161"/>
      <c r="G1" s="161"/>
      <c r="H1" s="161"/>
      <c r="I1" s="161"/>
      <c r="J1" s="161"/>
      <c r="K1" s="161"/>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T8" sqref="T8:T13"/>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c r="T10" s="134" t="s">
        <v>260</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T11" s="137">
        <v>1.5</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T12" s="137">
        <v>1.5</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T13">
        <v>1.5</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8" spans="8:20">
      <c r="H18" s="133"/>
      <c r="I18" s="133"/>
    </row>
    <row r="19" spans="8:20">
      <c r="I19" s="133"/>
      <c r="O19" s="138"/>
      <c r="P19" s="140"/>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E1" zoomScale="86" workbookViewId="0">
      <selection activeCell="T10" sqref="T1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9" spans="3:21">
      <c r="T9">
        <f>P11*P4</f>
        <v>1.1998799999999999E-4</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opLeftCell="C1" zoomScale="62" workbookViewId="0">
      <selection activeCell="T8" sqref="T8:T16"/>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T11" s="137">
        <v>1</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T12" s="137">
        <v>1</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T13" s="137">
        <v>1</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T16" s="137"/>
      <c r="Y16" t="s">
        <v>278</v>
      </c>
      <c r="Z16" t="s">
        <v>293</v>
      </c>
      <c r="AA16" t="s">
        <v>295</v>
      </c>
      <c r="AB16" t="s">
        <v>221</v>
      </c>
      <c r="AC16" t="s">
        <v>296</v>
      </c>
      <c r="AD16" s="133" t="s">
        <v>219</v>
      </c>
      <c r="AE16" t="s">
        <v>291</v>
      </c>
      <c r="AF16" t="s">
        <v>279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6" zoomScale="66" workbookViewId="0">
      <selection activeCell="W12" sqref="W12"/>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c r="V11">
        <f>R6*S13</f>
        <v>1.872E-5</v>
      </c>
      <c r="W11" t="s">
        <v>362</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T8" sqref="T8:T16"/>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T11" s="137">
        <v>1</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T13" s="137">
        <v>1</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T16" s="137"/>
      <c r="Y16" t="s">
        <v>278</v>
      </c>
      <c r="Z16" t="s">
        <v>308</v>
      </c>
      <c r="AA16" t="s">
        <v>310</v>
      </c>
      <c r="AB16" t="s">
        <v>221</v>
      </c>
      <c r="AC16" t="s">
        <v>296</v>
      </c>
      <c r="AD16" s="133" t="s">
        <v>219</v>
      </c>
      <c r="AE16" t="s">
        <v>306</v>
      </c>
      <c r="AF16" t="s">
        <v>279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S18" sqref="S18"/>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T8" sqref="T8:T17"/>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c r="T10" s="134" t="s">
        <v>260</v>
      </c>
    </row>
    <row r="11" spans="3:32">
      <c r="C11" t="s">
        <v>319</v>
      </c>
      <c r="D11" t="s">
        <v>321</v>
      </c>
      <c r="F11" t="s">
        <v>317</v>
      </c>
      <c r="G11" t="s">
        <v>324</v>
      </c>
      <c r="I11">
        <v>2020</v>
      </c>
      <c r="J11">
        <v>2030</v>
      </c>
      <c r="K11">
        <v>0.995</v>
      </c>
      <c r="N11">
        <v>0.95</v>
      </c>
      <c r="O11" s="138">
        <v>50</v>
      </c>
      <c r="P11" s="140">
        <v>1</v>
      </c>
      <c r="Q11">
        <f>'CO2'!$C$39</f>
        <v>0.75342465753424648</v>
      </c>
      <c r="R11">
        <f>'CO2'!D39</f>
        <v>4.5662100456621009E-4</v>
      </c>
      <c r="T11" s="137">
        <v>1</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T13" s="137">
        <v>1</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277</v>
      </c>
      <c r="Z14" s="131"/>
      <c r="AA14" s="131"/>
      <c r="AB14" s="131"/>
      <c r="AC14" s="131"/>
      <c r="AD14" s="131"/>
      <c r="AE14" s="131"/>
      <c r="AF14" s="131"/>
    </row>
    <row r="15" spans="3:32">
      <c r="E15" t="s">
        <v>325</v>
      </c>
      <c r="I15">
        <v>2020</v>
      </c>
      <c r="J15" s="133"/>
      <c r="L15">
        <f>'CO2'!S19/10</f>
        <v>9.2571428571428561E-6</v>
      </c>
      <c r="T15" s="137"/>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T16" s="137"/>
      <c r="Y16" t="s">
        <v>278</v>
      </c>
      <c r="Z16" t="s">
        <v>320</v>
      </c>
      <c r="AA16" t="s">
        <v>322</v>
      </c>
      <c r="AB16" t="s">
        <v>318</v>
      </c>
      <c r="AC16" t="s">
        <v>323</v>
      </c>
      <c r="AD16" s="133" t="s">
        <v>219</v>
      </c>
      <c r="AE16" t="s">
        <v>317</v>
      </c>
      <c r="AF16" t="s">
        <v>279</v>
      </c>
    </row>
    <row r="17" spans="5:18">
      <c r="E17" t="s">
        <v>325</v>
      </c>
      <c r="I17" s="133">
        <v>2030</v>
      </c>
      <c r="L17">
        <f>'CO2'!S19/10</f>
        <v>9.2571428571428561E-6</v>
      </c>
    </row>
    <row r="18" spans="5:18">
      <c r="F18" t="s">
        <v>317</v>
      </c>
      <c r="G18" t="s">
        <v>324</v>
      </c>
      <c r="I18">
        <v>2050</v>
      </c>
      <c r="K18">
        <v>1</v>
      </c>
      <c r="N18">
        <v>0.95</v>
      </c>
      <c r="O18" s="138">
        <v>40</v>
      </c>
      <c r="P18" s="140">
        <v>1</v>
      </c>
      <c r="Q18">
        <f>'CO2'!N14/1000</f>
        <v>4.78</v>
      </c>
      <c r="R18">
        <f>'CO2'!N16/1000</f>
        <v>0.22848399999999999</v>
      </c>
    </row>
    <row r="19" spans="5:18">
      <c r="E19" t="s">
        <v>325</v>
      </c>
      <c r="I19">
        <v>2050</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T125"/>
  <sheetViews>
    <sheetView topLeftCell="A10" zoomScale="64" workbookViewId="0">
      <selection activeCell="I20" sqref="I2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0" ht="18">
      <c r="B2" t="s">
        <v>215</v>
      </c>
      <c r="H2" s="65" t="s">
        <v>155</v>
      </c>
    </row>
    <row r="3" spans="2:20">
      <c r="H3" t="s">
        <v>218</v>
      </c>
      <c r="O3" t="s">
        <v>0</v>
      </c>
    </row>
    <row r="5" spans="2:20">
      <c r="H5" s="47" t="s">
        <v>25</v>
      </c>
      <c r="I5" s="52">
        <v>20</v>
      </c>
    </row>
    <row r="6" spans="2:20">
      <c r="O6" t="s">
        <v>216</v>
      </c>
    </row>
    <row r="7" spans="2:20">
      <c r="O7">
        <v>6.1109999999999998</v>
      </c>
      <c r="P7" t="s">
        <v>157</v>
      </c>
    </row>
    <row r="8" spans="2:20">
      <c r="O8">
        <v>6.11</v>
      </c>
      <c r="P8" t="s">
        <v>158</v>
      </c>
    </row>
    <row r="9" spans="2:20">
      <c r="I9" t="s">
        <v>200</v>
      </c>
      <c r="J9">
        <v>2050</v>
      </c>
      <c r="O9">
        <v>6.11</v>
      </c>
      <c r="P9" t="s">
        <v>159</v>
      </c>
      <c r="Q9">
        <f>O9/1000</f>
        <v>6.11E-3</v>
      </c>
      <c r="R9" t="s">
        <v>208</v>
      </c>
    </row>
    <row r="10" spans="2:20">
      <c r="H10" s="27" t="s">
        <v>126</v>
      </c>
      <c r="I10" s="52">
        <v>2205</v>
      </c>
      <c r="J10" s="52">
        <v>1715</v>
      </c>
      <c r="O10">
        <f>O8/1000</f>
        <v>6.11E-3</v>
      </c>
      <c r="P10" t="s">
        <v>160</v>
      </c>
    </row>
    <row r="11" spans="2:20">
      <c r="H11" t="s">
        <v>313</v>
      </c>
      <c r="I11">
        <f>I10/1000000</f>
        <v>2.2049999999999999E-3</v>
      </c>
      <c r="J11">
        <f>J10/1000000</f>
        <v>1.7149999999999999E-3</v>
      </c>
      <c r="T11">
        <f>O8*O15</f>
        <v>2.1996000000000001E-5</v>
      </c>
    </row>
    <row r="12" spans="2:20">
      <c r="H12" s="62" t="s">
        <v>131</v>
      </c>
      <c r="I12" s="52">
        <v>780.22546079682832</v>
      </c>
    </row>
    <row r="13" spans="2:20">
      <c r="H13" s="62" t="s">
        <v>134</v>
      </c>
      <c r="I13" s="52">
        <v>4.2534908720000004</v>
      </c>
    </row>
    <row r="14" spans="2:20">
      <c r="H14" s="62" t="s">
        <v>137</v>
      </c>
      <c r="I14" s="52">
        <v>1.4887218052</v>
      </c>
      <c r="O14" t="s">
        <v>161</v>
      </c>
      <c r="R14" t="s">
        <v>297</v>
      </c>
    </row>
    <row r="15" spans="2:20">
      <c r="O15">
        <v>3.5999999999999998E-6</v>
      </c>
      <c r="R15">
        <v>45000</v>
      </c>
      <c r="S15" t="s">
        <v>298</v>
      </c>
    </row>
    <row r="17" spans="8:19">
      <c r="H17" s="27"/>
    </row>
    <row r="18" spans="8:19">
      <c r="H18" s="62" t="s">
        <v>335</v>
      </c>
      <c r="I18" s="63">
        <f>I12/(O8*O15*1000000)</f>
        <v>35.471242989490278</v>
      </c>
      <c r="R18">
        <f>R15*O8*O15</f>
        <v>0.98981999999999992</v>
      </c>
      <c r="S18" t="s">
        <v>221</v>
      </c>
    </row>
    <row r="19" spans="8:19">
      <c r="H19" s="62" t="s">
        <v>336</v>
      </c>
      <c r="I19" s="63">
        <f>I13/($O$8*1000000*O15)</f>
        <v>0.19337565339152576</v>
      </c>
    </row>
    <row r="20" spans="8:19">
      <c r="H20" s="62" t="s">
        <v>337</v>
      </c>
      <c r="I20" s="63">
        <f>I14/($O$8*1000000*O15)</f>
        <v>6.7681478687034002E-2</v>
      </c>
    </row>
    <row r="25" spans="8:19">
      <c r="H25" t="s">
        <v>153</v>
      </c>
      <c r="K25" t="s">
        <v>300</v>
      </c>
      <c r="L25" t="s">
        <v>301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Francisco González Beltrán</cp:lastModifiedBy>
  <dcterms:created xsi:type="dcterms:W3CDTF">2024-01-13T14:01:38Z</dcterms:created>
  <dcterms:modified xsi:type="dcterms:W3CDTF">2024-02-17T20:01:15Z</dcterms:modified>
</cp:coreProperties>
</file>