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391C90BE-0207-4E5A-8327-97609272DFFB}" xr6:coauthVersionLast="47" xr6:coauthVersionMax="47" xr10:uidLastSave="{00000000-0000-0000-0000-000000000000}"/>
  <bookViews>
    <workbookView xWindow="-108" yWindow="-108" windowWidth="23256" windowHeight="12456"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S13" i="21"/>
  <c r="S15" i="21" s="1"/>
  <c r="S11" i="21"/>
  <c r="K17" i="6"/>
  <c r="J17" i="6"/>
  <c r="L16" i="20"/>
  <c r="L14" i="20"/>
  <c r="L12" i="20"/>
  <c r="R25" i="5"/>
  <c r="R24" i="5"/>
  <c r="R15" i="20"/>
  <c r="R13" i="20"/>
  <c r="R11" i="20"/>
  <c r="S13" i="20"/>
  <c r="S15" i="20" s="1"/>
  <c r="S11" i="20"/>
  <c r="J11" i="5"/>
  <c r="I11" i="5"/>
  <c r="L19" i="18" l="1"/>
  <c r="L17" i="18"/>
  <c r="L15" i="18"/>
  <c r="V25" i="3"/>
  <c r="V23" i="3"/>
  <c r="R18" i="18" l="1"/>
  <c r="R16" i="18"/>
  <c r="R14" i="18"/>
  <c r="S18" i="18"/>
  <c r="S16" i="18"/>
  <c r="S14" i="18"/>
  <c r="N6" i="3"/>
  <c r="M6" i="3"/>
  <c r="L19" i="16"/>
  <c r="L17" i="16"/>
  <c r="L15" i="16"/>
  <c r="U24" i="2"/>
  <c r="U21" i="2"/>
  <c r="R18" i="16"/>
  <c r="R16" i="16"/>
  <c r="R14" i="16"/>
  <c r="S18" i="16"/>
  <c r="S16" i="16"/>
  <c r="S14" i="16"/>
  <c r="N14" i="2" l="1"/>
  <c r="M14" i="2"/>
  <c r="R13" i="18"/>
  <c r="R12" i="18"/>
  <c r="R11" i="18"/>
  <c r="Q13" i="18"/>
  <c r="Q12" i="18"/>
  <c r="Q11" i="18"/>
  <c r="R13" i="16"/>
  <c r="R12" i="16"/>
  <c r="R11" i="16"/>
  <c r="Q13" i="16"/>
  <c r="Q12" i="16"/>
  <c r="Q11" i="16"/>
  <c r="R13" i="15" l="1"/>
  <c r="R12" i="15"/>
  <c r="R11" i="15"/>
  <c r="G37" i="1" l="1"/>
  <c r="I18" i="5"/>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4" i="21" l="1"/>
  <c r="L16" i="21"/>
  <c r="L12"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91" i="5" l="1"/>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O28" i="3"/>
  <c r="O29" i="3"/>
  <c r="O30" i="3"/>
  <c r="P31" i="3"/>
  <c r="O33" i="3"/>
  <c r="O34" i="3"/>
  <c r="O37" i="3"/>
  <c r="O42" i="3"/>
  <c r="P43" i="3"/>
  <c r="O44" i="3"/>
  <c r="O45" i="3"/>
  <c r="O46" i="3"/>
  <c r="O49" i="3"/>
  <c r="O50" i="3"/>
  <c r="O53" i="3"/>
  <c r="P53" i="3"/>
  <c r="O58" i="3"/>
  <c r="O60" i="3"/>
  <c r="O61" i="3"/>
  <c r="O62" i="3"/>
  <c r="O65" i="3"/>
  <c r="O66" i="3"/>
  <c r="O69" i="3"/>
  <c r="O74" i="3"/>
  <c r="O76" i="3"/>
  <c r="P76" i="3"/>
  <c r="O77" i="3"/>
  <c r="O78" i="3"/>
  <c r="O81" i="3"/>
  <c r="O82" i="3"/>
  <c r="O85" i="3"/>
  <c r="O86" i="3"/>
  <c r="P86" i="3"/>
  <c r="O90" i="3"/>
  <c r="O92" i="3"/>
  <c r="O93" i="3"/>
  <c r="O94" i="3"/>
  <c r="O97" i="3"/>
  <c r="P97" i="3"/>
  <c r="O98" i="3"/>
  <c r="O101" i="3"/>
  <c r="O102" i="3"/>
  <c r="O106" i="3"/>
  <c r="O108" i="3"/>
  <c r="P108" i="3"/>
  <c r="O109" i="3"/>
  <c r="O110" i="3"/>
  <c r="O113" i="3"/>
  <c r="O114" i="3"/>
  <c r="O117" i="3"/>
  <c r="P119" i="3"/>
  <c r="O122" i="3"/>
  <c r="N24" i="3"/>
  <c r="P24" i="3" s="1"/>
  <c r="N25" i="3"/>
  <c r="P25" i="3" s="1"/>
  <c r="N26" i="3"/>
  <c r="P26" i="3" s="1"/>
  <c r="N27" i="3"/>
  <c r="P27" i="3" s="1"/>
  <c r="N28" i="3"/>
  <c r="P28" i="3" s="1"/>
  <c r="N29" i="3"/>
  <c r="P29" i="3" s="1"/>
  <c r="N30" i="3"/>
  <c r="P30" i="3" s="1"/>
  <c r="N31" i="3"/>
  <c r="N32" i="3"/>
  <c r="P32" i="3" s="1"/>
  <c r="N33" i="3"/>
  <c r="P33" i="3" s="1"/>
  <c r="N34" i="3"/>
  <c r="P34" i="3" s="1"/>
  <c r="N35" i="3"/>
  <c r="P35" i="3" s="1"/>
  <c r="N36" i="3"/>
  <c r="P36" i="3" s="1"/>
  <c r="N37" i="3"/>
  <c r="P37" i="3" s="1"/>
  <c r="N38" i="3"/>
  <c r="P38" i="3" s="1"/>
  <c r="N39" i="3"/>
  <c r="P39" i="3" s="1"/>
  <c r="N40" i="3"/>
  <c r="P40" i="3" s="1"/>
  <c r="N41" i="3"/>
  <c r="P41" i="3" s="1"/>
  <c r="N42" i="3"/>
  <c r="P42" i="3" s="1"/>
  <c r="N43" i="3"/>
  <c r="N44" i="3"/>
  <c r="P44" i="3" s="1"/>
  <c r="N45" i="3"/>
  <c r="P45" i="3" s="1"/>
  <c r="N46" i="3"/>
  <c r="P46" i="3" s="1"/>
  <c r="N47" i="3"/>
  <c r="P47" i="3" s="1"/>
  <c r="N48" i="3"/>
  <c r="P48" i="3" s="1"/>
  <c r="N49" i="3"/>
  <c r="P49" i="3" s="1"/>
  <c r="N50" i="3"/>
  <c r="P50" i="3" s="1"/>
  <c r="N51" i="3"/>
  <c r="P51" i="3" s="1"/>
  <c r="N52" i="3"/>
  <c r="P52" i="3" s="1"/>
  <c r="N53" i="3"/>
  <c r="N54" i="3"/>
  <c r="P54" i="3" s="1"/>
  <c r="N55" i="3"/>
  <c r="P55" i="3" s="1"/>
  <c r="N56" i="3"/>
  <c r="P56" i="3" s="1"/>
  <c r="N57" i="3"/>
  <c r="P57" i="3" s="1"/>
  <c r="N58" i="3"/>
  <c r="P58" i="3" s="1"/>
  <c r="N59" i="3"/>
  <c r="P59" i="3" s="1"/>
  <c r="N60" i="3"/>
  <c r="P60" i="3" s="1"/>
  <c r="N61" i="3"/>
  <c r="P61" i="3" s="1"/>
  <c r="N62" i="3"/>
  <c r="P62" i="3" s="1"/>
  <c r="N63" i="3"/>
  <c r="P63" i="3" s="1"/>
  <c r="N64" i="3"/>
  <c r="P64" i="3" s="1"/>
  <c r="N65" i="3"/>
  <c r="P65" i="3" s="1"/>
  <c r="N66" i="3"/>
  <c r="P66" i="3" s="1"/>
  <c r="N67" i="3"/>
  <c r="P67" i="3" s="1"/>
  <c r="N68" i="3"/>
  <c r="P68" i="3" s="1"/>
  <c r="N69" i="3"/>
  <c r="P69" i="3" s="1"/>
  <c r="N70" i="3"/>
  <c r="P70" i="3" s="1"/>
  <c r="N71" i="3"/>
  <c r="P71" i="3" s="1"/>
  <c r="N72" i="3"/>
  <c r="P72" i="3" s="1"/>
  <c r="N73" i="3"/>
  <c r="P73" i="3" s="1"/>
  <c r="N74" i="3"/>
  <c r="P74" i="3" s="1"/>
  <c r="N75" i="3"/>
  <c r="P75" i="3" s="1"/>
  <c r="N76" i="3"/>
  <c r="N77" i="3"/>
  <c r="P77" i="3" s="1"/>
  <c r="N78" i="3"/>
  <c r="P78" i="3" s="1"/>
  <c r="N79" i="3"/>
  <c r="P79" i="3" s="1"/>
  <c r="N80" i="3"/>
  <c r="P80" i="3" s="1"/>
  <c r="N81" i="3"/>
  <c r="P81" i="3" s="1"/>
  <c r="N82" i="3"/>
  <c r="P82" i="3" s="1"/>
  <c r="N83" i="3"/>
  <c r="P83" i="3" s="1"/>
  <c r="N84" i="3"/>
  <c r="P84" i="3" s="1"/>
  <c r="N85" i="3"/>
  <c r="P85" i="3" s="1"/>
  <c r="N86" i="3"/>
  <c r="N87" i="3"/>
  <c r="P87" i="3" s="1"/>
  <c r="N88" i="3"/>
  <c r="P88" i="3" s="1"/>
  <c r="N89" i="3"/>
  <c r="P89" i="3" s="1"/>
  <c r="N90" i="3"/>
  <c r="P90" i="3" s="1"/>
  <c r="N91" i="3"/>
  <c r="P91" i="3" s="1"/>
  <c r="N92" i="3"/>
  <c r="P92" i="3" s="1"/>
  <c r="N93" i="3"/>
  <c r="P93" i="3" s="1"/>
  <c r="N94" i="3"/>
  <c r="P94" i="3" s="1"/>
  <c r="N95" i="3"/>
  <c r="P95" i="3" s="1"/>
  <c r="N96" i="3"/>
  <c r="P96" i="3" s="1"/>
  <c r="N97" i="3"/>
  <c r="N98" i="3"/>
  <c r="P98" i="3" s="1"/>
  <c r="N99" i="3"/>
  <c r="P99" i="3" s="1"/>
  <c r="N100" i="3"/>
  <c r="P100" i="3" s="1"/>
  <c r="N101" i="3"/>
  <c r="P101" i="3" s="1"/>
  <c r="N102" i="3"/>
  <c r="P102" i="3" s="1"/>
  <c r="N103" i="3"/>
  <c r="P103" i="3" s="1"/>
  <c r="N104" i="3"/>
  <c r="P104" i="3" s="1"/>
  <c r="N105" i="3"/>
  <c r="P105" i="3" s="1"/>
  <c r="N106" i="3"/>
  <c r="P106" i="3" s="1"/>
  <c r="N107" i="3"/>
  <c r="P107" i="3" s="1"/>
  <c r="N108" i="3"/>
  <c r="N109" i="3"/>
  <c r="P109" i="3" s="1"/>
  <c r="N110" i="3"/>
  <c r="P110" i="3" s="1"/>
  <c r="N111" i="3"/>
  <c r="P111" i="3" s="1"/>
  <c r="N112" i="3"/>
  <c r="P112" i="3" s="1"/>
  <c r="N113" i="3"/>
  <c r="P113" i="3" s="1"/>
  <c r="N114" i="3"/>
  <c r="P114" i="3" s="1"/>
  <c r="N115" i="3"/>
  <c r="P115" i="3" s="1"/>
  <c r="N116" i="3"/>
  <c r="P116" i="3" s="1"/>
  <c r="N117" i="3"/>
  <c r="P117" i="3" s="1"/>
  <c r="N118" i="3"/>
  <c r="P118" i="3" s="1"/>
  <c r="N119" i="3"/>
  <c r="N120" i="3"/>
  <c r="P120" i="3" s="1"/>
  <c r="N121" i="3"/>
  <c r="P121" i="3" s="1"/>
  <c r="N122" i="3"/>
  <c r="P122" i="3" s="1"/>
  <c r="N23" i="3"/>
  <c r="P23" i="3" s="1"/>
  <c r="M24" i="3"/>
  <c r="O24" i="3" s="1"/>
  <c r="M25" i="3"/>
  <c r="O25" i="3" s="1"/>
  <c r="M26" i="3"/>
  <c r="M27" i="3"/>
  <c r="M28" i="3"/>
  <c r="M29" i="3"/>
  <c r="M30" i="3"/>
  <c r="M31" i="3"/>
  <c r="O31" i="3" s="1"/>
  <c r="M32" i="3"/>
  <c r="O32" i="3" s="1"/>
  <c r="M33" i="3"/>
  <c r="M34" i="3"/>
  <c r="M35" i="3"/>
  <c r="O35" i="3" s="1"/>
  <c r="M36" i="3"/>
  <c r="O36" i="3" s="1"/>
  <c r="M37" i="3"/>
  <c r="M38" i="3"/>
  <c r="O38" i="3" s="1"/>
  <c r="M39" i="3"/>
  <c r="O39" i="3" s="1"/>
  <c r="M40" i="3"/>
  <c r="O40" i="3" s="1"/>
  <c r="M41" i="3"/>
  <c r="O41" i="3" s="1"/>
  <c r="M42" i="3"/>
  <c r="M43" i="3"/>
  <c r="O43" i="3" s="1"/>
  <c r="M44" i="3"/>
  <c r="M45" i="3"/>
  <c r="M46" i="3"/>
  <c r="M47" i="3"/>
  <c r="O47" i="3" s="1"/>
  <c r="M48" i="3"/>
  <c r="O48" i="3" s="1"/>
  <c r="M49" i="3"/>
  <c r="M50" i="3"/>
  <c r="M51" i="3"/>
  <c r="O51" i="3" s="1"/>
  <c r="M52" i="3"/>
  <c r="O52" i="3" s="1"/>
  <c r="M53" i="3"/>
  <c r="M54" i="3"/>
  <c r="O54" i="3" s="1"/>
  <c r="M55" i="3"/>
  <c r="O55" i="3" s="1"/>
  <c r="M56" i="3"/>
  <c r="O56" i="3" s="1"/>
  <c r="M57" i="3"/>
  <c r="O57" i="3" s="1"/>
  <c r="M58" i="3"/>
  <c r="M59" i="3"/>
  <c r="O59" i="3" s="1"/>
  <c r="M60" i="3"/>
  <c r="M61" i="3"/>
  <c r="M62" i="3"/>
  <c r="M63" i="3"/>
  <c r="O63" i="3" s="1"/>
  <c r="M64" i="3"/>
  <c r="O64" i="3" s="1"/>
  <c r="M65" i="3"/>
  <c r="M66" i="3"/>
  <c r="M67" i="3"/>
  <c r="O67" i="3" s="1"/>
  <c r="M68" i="3"/>
  <c r="O68" i="3" s="1"/>
  <c r="M69" i="3"/>
  <c r="M70" i="3"/>
  <c r="O70" i="3" s="1"/>
  <c r="M71" i="3"/>
  <c r="O71" i="3" s="1"/>
  <c r="M72" i="3"/>
  <c r="O72" i="3" s="1"/>
  <c r="M73" i="3"/>
  <c r="O73" i="3" s="1"/>
  <c r="M74" i="3"/>
  <c r="M75" i="3"/>
  <c r="O75" i="3" s="1"/>
  <c r="M76" i="3"/>
  <c r="M77" i="3"/>
  <c r="M78" i="3"/>
  <c r="M79" i="3"/>
  <c r="O79" i="3" s="1"/>
  <c r="M80" i="3"/>
  <c r="O80" i="3" s="1"/>
  <c r="M81" i="3"/>
  <c r="M82" i="3"/>
  <c r="M83" i="3"/>
  <c r="O83" i="3" s="1"/>
  <c r="M84" i="3"/>
  <c r="O84" i="3" s="1"/>
  <c r="M85" i="3"/>
  <c r="M86" i="3"/>
  <c r="M87" i="3"/>
  <c r="O87" i="3" s="1"/>
  <c r="M88" i="3"/>
  <c r="O88" i="3" s="1"/>
  <c r="M89" i="3"/>
  <c r="O89" i="3" s="1"/>
  <c r="M90" i="3"/>
  <c r="M91" i="3"/>
  <c r="O91" i="3" s="1"/>
  <c r="M92" i="3"/>
  <c r="M93" i="3"/>
  <c r="M94" i="3"/>
  <c r="M95" i="3"/>
  <c r="O95" i="3" s="1"/>
  <c r="M96" i="3"/>
  <c r="O96" i="3" s="1"/>
  <c r="M97" i="3"/>
  <c r="M98" i="3"/>
  <c r="M99" i="3"/>
  <c r="O99" i="3" s="1"/>
  <c r="M100" i="3"/>
  <c r="O100" i="3" s="1"/>
  <c r="M101" i="3"/>
  <c r="M102" i="3"/>
  <c r="M103" i="3"/>
  <c r="O103" i="3" s="1"/>
  <c r="M104" i="3"/>
  <c r="O104" i="3" s="1"/>
  <c r="M105" i="3"/>
  <c r="O105" i="3" s="1"/>
  <c r="M106" i="3"/>
  <c r="M107" i="3"/>
  <c r="O107" i="3" s="1"/>
  <c r="M108" i="3"/>
  <c r="M109" i="3"/>
  <c r="M110" i="3"/>
  <c r="M111" i="3"/>
  <c r="O111" i="3" s="1"/>
  <c r="M112" i="3"/>
  <c r="O112" i="3" s="1"/>
  <c r="M113" i="3"/>
  <c r="M114" i="3"/>
  <c r="M115" i="3"/>
  <c r="O115" i="3" s="1"/>
  <c r="M116" i="3"/>
  <c r="O116" i="3" s="1"/>
  <c r="M117" i="3"/>
  <c r="M118" i="3"/>
  <c r="O118" i="3" s="1"/>
  <c r="M119" i="3"/>
  <c r="O119" i="3" s="1"/>
  <c r="M120" i="3"/>
  <c r="O120" i="3" s="1"/>
  <c r="M121" i="3"/>
  <c r="O121" i="3" s="1"/>
  <c r="M122" i="3"/>
  <c r="M23" i="3"/>
  <c r="O23" i="3" s="1"/>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O86" i="2"/>
  <c r="P86" i="2"/>
  <c r="O87" i="2"/>
  <c r="P87" i="2"/>
  <c r="P88" i="2"/>
  <c r="P89" i="2"/>
  <c r="P90" i="2"/>
  <c r="O93" i="2"/>
  <c r="O94" i="2"/>
  <c r="O95" i="2"/>
  <c r="P98" i="2"/>
  <c r="O101" i="2"/>
  <c r="O102" i="2"/>
  <c r="O103" i="2"/>
  <c r="O109" i="2"/>
  <c r="O110" i="2"/>
  <c r="P110" i="2"/>
  <c r="O111" i="2"/>
  <c r="P111" i="2"/>
  <c r="P112" i="2"/>
  <c r="P113" i="2"/>
  <c r="O117" i="2"/>
  <c r="O118" i="2"/>
  <c r="O119" i="2"/>
  <c r="P121" i="2"/>
  <c r="P122" i="2"/>
  <c r="O125" i="2"/>
  <c r="P30" i="2"/>
  <c r="O32" i="2"/>
  <c r="P38" i="2"/>
  <c r="P39" i="2"/>
  <c r="P40" i="2"/>
  <c r="P41" i="2"/>
  <c r="P46" i="2"/>
  <c r="P54" i="2"/>
  <c r="P55" i="2"/>
  <c r="P56" i="2"/>
  <c r="P57" i="2"/>
  <c r="P62" i="2"/>
  <c r="P70" i="2"/>
  <c r="P71" i="2"/>
  <c r="P72" i="2"/>
  <c r="P73" i="2"/>
  <c r="P78" i="2"/>
  <c r="P26" i="2"/>
  <c r="O26" i="2"/>
  <c r="M27" i="2"/>
  <c r="O27" i="2" s="1"/>
  <c r="N27" i="2"/>
  <c r="P27" i="2" s="1"/>
  <c r="M28" i="2"/>
  <c r="O28" i="2" s="1"/>
  <c r="N28" i="2"/>
  <c r="P28" i="2" s="1"/>
  <c r="M29" i="2"/>
  <c r="O29" i="2" s="1"/>
  <c r="N29" i="2"/>
  <c r="P29" i="2" s="1"/>
  <c r="M30" i="2"/>
  <c r="O30" i="2" s="1"/>
  <c r="N30" i="2"/>
  <c r="M31" i="2"/>
  <c r="O31" i="2" s="1"/>
  <c r="N31" i="2"/>
  <c r="P31" i="2" s="1"/>
  <c r="M32" i="2"/>
  <c r="N32" i="2"/>
  <c r="P32" i="2" s="1"/>
  <c r="M33" i="2"/>
  <c r="O33" i="2" s="1"/>
  <c r="N33" i="2"/>
  <c r="P33" i="2" s="1"/>
  <c r="M34" i="2"/>
  <c r="O34" i="2" s="1"/>
  <c r="N34" i="2"/>
  <c r="P34" i="2" s="1"/>
  <c r="M35" i="2"/>
  <c r="O35" i="2" s="1"/>
  <c r="N35" i="2"/>
  <c r="P35" i="2" s="1"/>
  <c r="M36" i="2"/>
  <c r="O36" i="2" s="1"/>
  <c r="N36" i="2"/>
  <c r="P36" i="2" s="1"/>
  <c r="M37" i="2"/>
  <c r="O37" i="2" s="1"/>
  <c r="N37" i="2"/>
  <c r="P37" i="2" s="1"/>
  <c r="M38" i="2"/>
  <c r="O38" i="2" s="1"/>
  <c r="N38" i="2"/>
  <c r="M39" i="2"/>
  <c r="O39" i="2" s="1"/>
  <c r="N39" i="2"/>
  <c r="M40" i="2"/>
  <c r="O40" i="2" s="1"/>
  <c r="N40" i="2"/>
  <c r="M41" i="2"/>
  <c r="O41" i="2" s="1"/>
  <c r="N41" i="2"/>
  <c r="M42" i="2"/>
  <c r="O42" i="2" s="1"/>
  <c r="N42" i="2"/>
  <c r="P42" i="2" s="1"/>
  <c r="M43" i="2"/>
  <c r="O43" i="2" s="1"/>
  <c r="N43" i="2"/>
  <c r="P43" i="2" s="1"/>
  <c r="M44" i="2"/>
  <c r="O44" i="2" s="1"/>
  <c r="N44" i="2"/>
  <c r="P44" i="2" s="1"/>
  <c r="M45" i="2"/>
  <c r="O45" i="2" s="1"/>
  <c r="N45" i="2"/>
  <c r="P45" i="2" s="1"/>
  <c r="M46" i="2"/>
  <c r="O46" i="2" s="1"/>
  <c r="N46" i="2"/>
  <c r="M47" i="2"/>
  <c r="O47" i="2" s="1"/>
  <c r="N47" i="2"/>
  <c r="P47" i="2" s="1"/>
  <c r="M48" i="2"/>
  <c r="O48" i="2" s="1"/>
  <c r="N48" i="2"/>
  <c r="P48" i="2" s="1"/>
  <c r="M49" i="2"/>
  <c r="O49" i="2" s="1"/>
  <c r="N49" i="2"/>
  <c r="P49" i="2" s="1"/>
  <c r="M50" i="2"/>
  <c r="O50" i="2" s="1"/>
  <c r="N50" i="2"/>
  <c r="P50" i="2" s="1"/>
  <c r="M51" i="2"/>
  <c r="O51" i="2" s="1"/>
  <c r="N51" i="2"/>
  <c r="P51" i="2" s="1"/>
  <c r="M52" i="2"/>
  <c r="O52" i="2" s="1"/>
  <c r="N52" i="2"/>
  <c r="P52" i="2" s="1"/>
  <c r="M53" i="2"/>
  <c r="O53" i="2" s="1"/>
  <c r="N53" i="2"/>
  <c r="P53" i="2" s="1"/>
  <c r="M54" i="2"/>
  <c r="O54" i="2" s="1"/>
  <c r="N54" i="2"/>
  <c r="M55" i="2"/>
  <c r="O55" i="2" s="1"/>
  <c r="N55" i="2"/>
  <c r="M56" i="2"/>
  <c r="O56" i="2" s="1"/>
  <c r="N56" i="2"/>
  <c r="M57" i="2"/>
  <c r="O57" i="2" s="1"/>
  <c r="N57" i="2"/>
  <c r="M58" i="2"/>
  <c r="O58" i="2" s="1"/>
  <c r="N58" i="2"/>
  <c r="P58" i="2" s="1"/>
  <c r="M59" i="2"/>
  <c r="O59" i="2" s="1"/>
  <c r="N59" i="2"/>
  <c r="P59" i="2" s="1"/>
  <c r="M60" i="2"/>
  <c r="O60" i="2" s="1"/>
  <c r="N60" i="2"/>
  <c r="P60" i="2" s="1"/>
  <c r="M61" i="2"/>
  <c r="O61" i="2" s="1"/>
  <c r="N61" i="2"/>
  <c r="P61" i="2" s="1"/>
  <c r="M62" i="2"/>
  <c r="O62" i="2" s="1"/>
  <c r="N62" i="2"/>
  <c r="M63" i="2"/>
  <c r="O63" i="2" s="1"/>
  <c r="N63" i="2"/>
  <c r="P63" i="2" s="1"/>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M71" i="2"/>
  <c r="O71" i="2" s="1"/>
  <c r="N71" i="2"/>
  <c r="M72" i="2"/>
  <c r="O72" i="2" s="1"/>
  <c r="N72" i="2"/>
  <c r="M73" i="2"/>
  <c r="O73" i="2" s="1"/>
  <c r="N73" i="2"/>
  <c r="M74" i="2"/>
  <c r="O74" i="2" s="1"/>
  <c r="N74" i="2"/>
  <c r="P74" i="2" s="1"/>
  <c r="M75" i="2"/>
  <c r="O75" i="2" s="1"/>
  <c r="N75" i="2"/>
  <c r="P75" i="2" s="1"/>
  <c r="M76" i="2"/>
  <c r="O76" i="2" s="1"/>
  <c r="N76" i="2"/>
  <c r="P76" i="2" s="1"/>
  <c r="M77" i="2"/>
  <c r="O77" i="2" s="1"/>
  <c r="N77" i="2"/>
  <c r="P77" i="2" s="1"/>
  <c r="M78" i="2"/>
  <c r="O78" i="2" s="1"/>
  <c r="N78" i="2"/>
  <c r="M79" i="2"/>
  <c r="O79" i="2" s="1"/>
  <c r="N79" i="2"/>
  <c r="P79" i="2" s="1"/>
  <c r="M80" i="2"/>
  <c r="O80" i="2" s="1"/>
  <c r="N80" i="2"/>
  <c r="P80" i="2" s="1"/>
  <c r="M81" i="2"/>
  <c r="O81" i="2" s="1"/>
  <c r="N81" i="2"/>
  <c r="P81" i="2" s="1"/>
  <c r="M82" i="2"/>
  <c r="O82" i="2" s="1"/>
  <c r="N82" i="2"/>
  <c r="P82" i="2" s="1"/>
  <c r="M83" i="2"/>
  <c r="O83" i="2" s="1"/>
  <c r="N83" i="2"/>
  <c r="P83" i="2" s="1"/>
  <c r="M84" i="2"/>
  <c r="O84" i="2" s="1"/>
  <c r="N84" i="2"/>
  <c r="P84" i="2" s="1"/>
  <c r="M85" i="2"/>
  <c r="N85" i="2"/>
  <c r="P85" i="2" s="1"/>
  <c r="M86" i="2"/>
  <c r="N86" i="2"/>
  <c r="M87" i="2"/>
  <c r="N87" i="2"/>
  <c r="M88" i="2"/>
  <c r="O88" i="2" s="1"/>
  <c r="N88" i="2"/>
  <c r="M89" i="2"/>
  <c r="O89" i="2" s="1"/>
  <c r="N89" i="2"/>
  <c r="M90" i="2"/>
  <c r="O90" i="2" s="1"/>
  <c r="N90" i="2"/>
  <c r="M91" i="2"/>
  <c r="O91" i="2" s="1"/>
  <c r="N91" i="2"/>
  <c r="P91" i="2" s="1"/>
  <c r="M92" i="2"/>
  <c r="O92" i="2" s="1"/>
  <c r="N92" i="2"/>
  <c r="P92" i="2" s="1"/>
  <c r="M93" i="2"/>
  <c r="N93" i="2"/>
  <c r="P93" i="2" s="1"/>
  <c r="M94" i="2"/>
  <c r="N94" i="2"/>
  <c r="P94" i="2" s="1"/>
  <c r="M95" i="2"/>
  <c r="N95" i="2"/>
  <c r="P95" i="2" s="1"/>
  <c r="M96" i="2"/>
  <c r="O96" i="2" s="1"/>
  <c r="N96" i="2"/>
  <c r="P96" i="2" s="1"/>
  <c r="M97" i="2"/>
  <c r="O97" i="2" s="1"/>
  <c r="N97" i="2"/>
  <c r="P97" i="2" s="1"/>
  <c r="M98" i="2"/>
  <c r="O98" i="2" s="1"/>
  <c r="N98" i="2"/>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P105" i="2" s="1"/>
  <c r="M106" i="2"/>
  <c r="O106" i="2" s="1"/>
  <c r="N106" i="2"/>
  <c r="P106" i="2" s="1"/>
  <c r="M107" i="2"/>
  <c r="O107" i="2" s="1"/>
  <c r="N107" i="2"/>
  <c r="P107" i="2" s="1"/>
  <c r="M108" i="2"/>
  <c r="O108" i="2" s="1"/>
  <c r="N108" i="2"/>
  <c r="P108" i="2" s="1"/>
  <c r="M109" i="2"/>
  <c r="N109" i="2"/>
  <c r="P109" i="2" s="1"/>
  <c r="M110" i="2"/>
  <c r="N110" i="2"/>
  <c r="M111" i="2"/>
  <c r="N111" i="2"/>
  <c r="M112" i="2"/>
  <c r="O112" i="2" s="1"/>
  <c r="N112" i="2"/>
  <c r="M113" i="2"/>
  <c r="O113" i="2" s="1"/>
  <c r="N113" i="2"/>
  <c r="M114" i="2"/>
  <c r="O114" i="2" s="1"/>
  <c r="N114" i="2"/>
  <c r="P114" i="2" s="1"/>
  <c r="M115" i="2"/>
  <c r="O115" i="2" s="1"/>
  <c r="N115" i="2"/>
  <c r="P115" i="2" s="1"/>
  <c r="M116" i="2"/>
  <c r="O116" i="2" s="1"/>
  <c r="N116" i="2"/>
  <c r="P116" i="2" s="1"/>
  <c r="M117" i="2"/>
  <c r="N117" i="2"/>
  <c r="P117" i="2" s="1"/>
  <c r="M118" i="2"/>
  <c r="N118" i="2"/>
  <c r="P118" i="2" s="1"/>
  <c r="M119" i="2"/>
  <c r="N119" i="2"/>
  <c r="P119" i="2" s="1"/>
  <c r="M120" i="2"/>
  <c r="O120" i="2" s="1"/>
  <c r="N120" i="2"/>
  <c r="P120" i="2" s="1"/>
  <c r="M121" i="2"/>
  <c r="O121" i="2" s="1"/>
  <c r="N121" i="2"/>
  <c r="M122" i="2"/>
  <c r="O122" i="2" s="1"/>
  <c r="N122" i="2"/>
  <c r="M123" i="2"/>
  <c r="O123" i="2" s="1"/>
  <c r="N123" i="2"/>
  <c r="P123" i="2" s="1"/>
  <c r="M124" i="2"/>
  <c r="O124" i="2" s="1"/>
  <c r="N124" i="2"/>
  <c r="P124" i="2" s="1"/>
  <c r="M125" i="2"/>
  <c r="N125" i="2"/>
  <c r="P125" i="2" s="1"/>
  <c r="N26" i="2"/>
  <c r="M26"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Y8"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Y8"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<sst xmlns="http://schemas.openxmlformats.org/spreadsheetml/2006/main" count="923" uniqueCount="312">
  <si>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</si>
  <si>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</si>
  <si>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</si>
  <si>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</si>
  <si>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</si>
  <si>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</si>
  <si>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</si>
  <si>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</si>
  <si>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</si>
  <si>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</si>
  <si>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</si>
  <si>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</si>
  <si>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</si>
  <si>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</si>
  <si>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</si>
  <si>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</si>
  <si>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</si>
  <si>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</si>
  <si>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</si>
  <si>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</si>
  <si>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</si>
  <si>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</si>
  <si>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</si>
  <si>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</si>
  <si>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</si>
  <si>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</si>
  <si>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</si>
  <si>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</si>
  <si>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</si>
  <si>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</si>
  <si>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</si>
  <si>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</si>
  <si>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</si>
  <si>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</si>
  <si>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</si>
  <si>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</si>
  <si>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</si>
  <si>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</si>
  <si>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</si>
  <si>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</si>
  <si>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</si>
  <si>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</si>
  <si>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</si>
  <si>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</si>
  <si>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</si>
  <si>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</si>
  <si>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</si>
  <si>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</si>
  <si>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</si>
  <si>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</si>
  <si>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</si>
  <si>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</si>
  <si>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</si>
  <si>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</si>
  <si>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</si>
  <si>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</si>
  <si>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</si>
  <si>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</si>
  <si>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</si>
  <si>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</si>
  <si>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</si>
  <si>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</si>
  <si>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</si>
  <si>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</si>
  <si>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</si>
  <si>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</si>
  <si>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</si>
  <si>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</si>
  <si>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</si>
  <si>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</si>
  <si>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</si>
  <si>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</si>
  <si>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</si>
  <si>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</si>
  <si>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</si>
  <si>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</si>
  <si>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</si>
  <si>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</si>
  <si>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</si>
  <si>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</si>
  <si>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</si>
  <si>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</si>
  <si>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</si>
  <si>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</si>
  <si>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</si>
  <si>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</si>
  <si>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</si>
  <si>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</si>
  <si>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</si>
  <si>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</si>
  <si>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</si>
  <si>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</si>
  <si>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</si>
  <si>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</si>
  <si>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</si>
  <si>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</si>
  <si>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</si>
  <si>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</si>
  <si>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</si>
  <si>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</si>
  <si>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</si>
  <si>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</si>
  <si>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</si>
  <si>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</si>
  <si>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</si>
  <si>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</si>
  <si>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</si>
  <si>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</si>
  <si>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</si>
  <si>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</si>
  <si>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</si>
  <si>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</si>
  <si>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</si>
  <si>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</si>
  <si>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</si>
  <si>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</si>
  <si>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</si>
  <si>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</si>
  <si>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</si>
  <si>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</si>
  <si>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</si>
  <si>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</si>
  <si>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</si>
  <si>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</si>
  <si>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</si>
  <si>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</si>
  <si>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</si>
  <si>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</si>
  <si>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</si>
  <si>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</si>
  <si>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</si>
  <si>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</si>
  <si>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</si>
  <si>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</si>
  <si>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</si>
  <si>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</si>
  <si>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</si>
  <si>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</si>
  <si>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</si>
  <si>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</si>
  <si>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</si>
  <si>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</si>
  <si>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</si>
  <si>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</si>
  <si>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</si>
  <si>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</si>
  <si>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</si>
  <si>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</si>
  <si>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</si>
  <si>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</si>
  <si>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</si>
  <si>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</si>
  <si>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</si>
  <si>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</si>
  <si>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</si>
  <si>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</si>
  <si>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</si>
  <si>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</si>
  <si>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</si>
  <si>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</si>
  <si>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</si>
  <si>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</si>
  <si>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</si>
  <si>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</si>
  <si>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</si>
  <si>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</si>
  <si>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</si>
  <si>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</si>
  <si>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</si>
  <si>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</si>
  <si>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</si>
  <si>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</si>
  <si>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</si>
  <si>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</si>
  <si>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</si>
  <si>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</si>
  <si>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</si>
  <si>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</si>
  <si>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</si>
  <si>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</si>
  <si>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</si>
  <si>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</si>
  <si>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</si>
  <si>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</si>
  <si>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</si>
  <si>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</si>
  <si>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</si>
  <si>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</si>
  <si>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</si>
  <si>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</si>
  <si>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</si>
  <si>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</si>
  <si>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</si>
  <si>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</si>
  <si>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</si>
  <si>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</si>
  <si>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</si>
  <si>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</si>
  <si>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</si>
  <si>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</si>
  <si>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</si>
  <si>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</si>
  <si>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</si>
  <si>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</si>
  <si>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</si>
  <si>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</si>
  <si>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</si>
  <si>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</si>
  <si>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</si>
  <si>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</si>
  <si>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</si>
  <si>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</si>
  <si>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</si>
  <si>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</si>
  <si>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</si>
  <si>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</si>
  <si>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</si>
  <si>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</si>
  <si>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</si>
  <si>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</si>
  <si>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</si>
  <si>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</si>
  <si>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</si>
  <si>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</si>
  <si>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</si>
  <si>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</si>
  <si>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</si>
  <si>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</si>
  <si>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</si>
  <si>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</si>
  <si>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</si>
  <si>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</si>
  <si>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</si>
  <si>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</si>
  <si>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</si>
  <si>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</si>
  <si>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</si>
  <si>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</si>
  <si>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</si>
  <si>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</si>
  <si>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</si>
  <si>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</si>
  <si>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</si>
  <si>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</si>
  <si>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</si>
  <si>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</si>
  <si>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</si>
  <si>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</si>
  <si>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</si>
  <si>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</si>
  <si>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</si>
  <si>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</si>
  <si>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</si>
  <si>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</si>
  <si>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</si>
  <si>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</si>
  <si>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</si>
  <si>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</si>
  <si>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</si>
  <si>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</si>
  <si>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</si>
  <si>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</si>
  <si>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</si>
  <si>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</si>
  <si>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</si>
  <si>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</si>
  <si>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</si>
  <si>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</si>
  <si>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</si>
  <si>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</si>
  <si>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</si>
  <si>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</si>
  <si>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</si>
  <si>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</si>
  <si>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</si>
  <si>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</si>
  <si>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</si>
  <si>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</si>
  <si>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</si>
  <si>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</si>
  <si>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</si>
  <si>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</si>
  <si>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</si>
  <si>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</si>
  <si>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</si>
  <si>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</si>
  <si>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</si>
  <si>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</si>
  <si>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</si>
  <si>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</si>
  <si>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</si>
  <si>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</si>
  <si>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</si>
  <si>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</si>
  <si>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</si>
  <si>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NETHERLANDS CONNECTION</t>
  </si>
  <si>
    <t>EXP_ELC_NL</t>
  </si>
  <si>
    <t>TRANS_LINE_NL</t>
  </si>
  <si>
    <t>EXP_H2_NL</t>
  </si>
  <si>
    <t>h2_pipe_NL</t>
  </si>
  <si>
    <t>h2_ship_NL</t>
  </si>
  <si>
    <t>EXP_AMM_NL</t>
  </si>
  <si>
    <t>nh3_pipe_NL</t>
  </si>
  <si>
    <t>nh3_ship_NL</t>
  </si>
  <si>
    <t>EXP_METH_NL</t>
  </si>
  <si>
    <t>METH_ship_NL</t>
  </si>
  <si>
    <t>EXP_KRE_NL</t>
  </si>
  <si>
    <t>KRE_ship_NL</t>
  </si>
  <si>
    <t>H2_COMP</t>
  </si>
  <si>
    <t>340 KM</t>
  </si>
  <si>
    <t>HFO USE</t>
  </si>
  <si>
    <t>340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</si>
</sst>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abSelected="1" topLeftCell="A12"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295</v>
      </c>
      <c r="F37" s="97"/>
      <c r="G37" s="97">
        <f>E27*330+E28*10+J57+J63</f>
        <v>923.19034852546918</v>
      </c>
      <c r="H37" s="97" t="s">
        <v>292</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P25" sqref="P25"/>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225</v>
      </c>
      <c r="Z11" s="68"/>
      <c r="AA11" s="68"/>
      <c r="AB11" s="68"/>
      <c r="AC11" s="68"/>
      <c r="AD11" s="68"/>
      <c r="AE11" s="68"/>
      <c r="AF11" s="68"/>
    </row>
    <row r="12" spans="3:32" x14ac:dyDescent="0.3">
      <c r="E12" t="s">
        <v>267</v>
      </c>
      <c r="I12">
        <v>2020</v>
      </c>
      <c r="J12" s="72"/>
      <c r="L12">
        <f>'JET FUEL'!$J$59/'JET FUEL'!$S$22</f>
        <v>3.9865178986517899E-4</v>
      </c>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v>9.9999999999999995E-8</v>
      </c>
      <c r="R13">
        <f>R11</f>
        <v>9.8872405206880537E-2</v>
      </c>
      <c r="S13">
        <f>S11</f>
        <v>18.136342649856541</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FUEL'!$J$59/'JET FUEL'!$S$22</f>
        <v>3.9865178986517899E-4</v>
      </c>
      <c r="Y14" s="70" t="s">
        <v>239</v>
      </c>
      <c r="Z14" s="70"/>
      <c r="AA14" s="70"/>
      <c r="AB14" s="70"/>
      <c r="AC14" s="70"/>
      <c r="AD14" s="70"/>
      <c r="AE14" s="70"/>
      <c r="AF14" s="70"/>
    </row>
    <row r="15" spans="3:32" x14ac:dyDescent="0.3">
      <c r="F15" t="s">
        <v>274</v>
      </c>
      <c r="G15" t="s">
        <v>306</v>
      </c>
      <c r="I15">
        <v>2050</v>
      </c>
      <c r="K15">
        <v>1</v>
      </c>
      <c r="O15" s="77">
        <v>20</v>
      </c>
      <c r="P15" s="79">
        <v>1</v>
      </c>
      <c r="Q15">
        <v>9.9999999999999995E-8</v>
      </c>
      <c r="R15">
        <f>R13</f>
        <v>9.8872405206880537E-2</v>
      </c>
      <c r="S15">
        <f>S13</f>
        <v>18.136342649856541</v>
      </c>
      <c r="Y15" t="s">
        <v>240</v>
      </c>
      <c r="Z15" t="s">
        <v>307</v>
      </c>
      <c r="AA15" t="s">
        <v>273</v>
      </c>
      <c r="AB15" t="s">
        <v>183</v>
      </c>
      <c r="AC15" t="s">
        <v>249</v>
      </c>
      <c r="AD15" s="72" t="s">
        <v>181</v>
      </c>
      <c r="AE15" t="s">
        <v>306</v>
      </c>
      <c r="AF15" t="s">
        <v>241</v>
      </c>
    </row>
    <row r="16" spans="3:32" x14ac:dyDescent="0.3">
      <c r="E16" t="s">
        <v>267</v>
      </c>
      <c r="I16">
        <v>2050</v>
      </c>
      <c r="L16">
        <f>'JET FUEL'!$J$59/'JET FUEL'!$S$22</f>
        <v>3.9865178986517899E-4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2"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923.19034852546918</v>
      </c>
      <c r="R11">
        <f>'Transmission lines'!G8*'Transmission lines'!O38</f>
        <v>9.1705160316910241</v>
      </c>
      <c r="T11" s="76">
        <v>1.5</v>
      </c>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923.19034852546918</v>
      </c>
      <c r="R12">
        <f>'Transmission lines'!Q38</f>
        <v>9.6151530862687125</v>
      </c>
      <c r="T12" s="76">
        <v>1.5</v>
      </c>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923.19034852546918</v>
      </c>
      <c r="R13">
        <f>'Transmission lines'!R38</f>
        <v>10.081348590733008</v>
      </c>
      <c r="T13">
        <v>1.5</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57" workbookViewId="0">
      <selection activeCell="A56" sqref="A56:XFD56"/>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309</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1" x14ac:dyDescent="0.3">
      <c r="C17" s="47" t="s">
        <v>92</v>
      </c>
      <c r="D17" s="48">
        <v>2.5</v>
      </c>
      <c r="E17" s="48">
        <v>2.2000000000000002</v>
      </c>
      <c r="L17" s="62" t="s">
        <v>132</v>
      </c>
      <c r="M17" s="52">
        <v>74.436090260000014</v>
      </c>
      <c r="N17" s="52">
        <v>53.168635900000005</v>
      </c>
      <c r="O17" s="62"/>
    </row>
    <row r="18" spans="3:21" x14ac:dyDescent="0.3">
      <c r="C18" s="47" t="s">
        <v>93</v>
      </c>
      <c r="D18" s="48">
        <v>1.9</v>
      </c>
      <c r="E18" s="48">
        <v>1.7</v>
      </c>
      <c r="L18" s="62" t="s">
        <v>135</v>
      </c>
      <c r="M18" s="52">
        <v>6.3802363080000006</v>
      </c>
      <c r="N18" s="52">
        <v>4.2534908720000004</v>
      </c>
      <c r="O18" s="62"/>
    </row>
    <row r="19" spans="3:21" x14ac:dyDescent="0.3">
      <c r="C19" s="47" t="s">
        <v>95</v>
      </c>
      <c r="D19" s="51">
        <v>1.6800000000000002</v>
      </c>
      <c r="E19" s="51">
        <v>1.47</v>
      </c>
    </row>
    <row r="20" spans="3:21" x14ac:dyDescent="0.3">
      <c r="L20" s="62" t="s">
        <v>256</v>
      </c>
      <c r="M20" s="63">
        <f>M16/(33.33*1000000*$P$11)</f>
        <v>124.07255768910225</v>
      </c>
      <c r="N20" s="63">
        <f>N16/(33.33*1000000*$P$11)</f>
        <v>88.623255492215904</v>
      </c>
    </row>
    <row r="21" spans="3:21" x14ac:dyDescent="0.3">
      <c r="C21" t="s">
        <v>153</v>
      </c>
      <c r="D21" t="s">
        <v>172</v>
      </c>
      <c r="E21" t="s">
        <v>173</v>
      </c>
      <c r="F21" t="s">
        <v>174</v>
      </c>
      <c r="G21" t="s">
        <v>175</v>
      </c>
      <c r="L21" s="62" t="s">
        <v>257</v>
      </c>
      <c r="M21" s="63">
        <f t="shared" ref="M21:N21" si="0">M17/(33.33*1000000*$P$11)</f>
        <v>0.62036278844551129</v>
      </c>
      <c r="N21" s="63">
        <f t="shared" si="0"/>
        <v>0.44311627746107951</v>
      </c>
      <c r="T21" t="s">
        <v>310</v>
      </c>
      <c r="U21">
        <f>N14*340</f>
        <v>5.3549999999999995E-4</v>
      </c>
    </row>
    <row r="22" spans="3:21"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1" x14ac:dyDescent="0.3">
      <c r="C23">
        <v>20</v>
      </c>
      <c r="D23">
        <f t="shared" ref="D23:D86" si="3">$E$3*C23</f>
        <v>8.5069817440000008</v>
      </c>
      <c r="E23">
        <f t="shared" ref="E23:E86" si="4">$E$4*C23</f>
        <v>4.8915145028000007</v>
      </c>
      <c r="F23">
        <f t="shared" ref="F23:F86" si="5">$D$12*C23</f>
        <v>5.31686359E-3</v>
      </c>
      <c r="G23">
        <f t="shared" si="1"/>
        <v>3.9876476925000005E-3</v>
      </c>
    </row>
    <row r="24" spans="3:21" x14ac:dyDescent="0.3">
      <c r="C24">
        <v>30</v>
      </c>
      <c r="D24">
        <f t="shared" si="3"/>
        <v>12.760472616000003</v>
      </c>
      <c r="E24">
        <f t="shared" si="4"/>
        <v>7.3372717542000014</v>
      </c>
      <c r="F24">
        <f t="shared" si="5"/>
        <v>7.9752953850000009E-3</v>
      </c>
      <c r="G24">
        <f t="shared" si="1"/>
        <v>5.9814715387500007E-3</v>
      </c>
      <c r="U24">
        <f>U21/T14</f>
        <v>4.462946294629463E-4</v>
      </c>
    </row>
    <row r="25" spans="3:21" x14ac:dyDescent="0.3">
      <c r="C25">
        <v>40</v>
      </c>
      <c r="D25">
        <f t="shared" si="3"/>
        <v>17.013963488000002</v>
      </c>
      <c r="E25">
        <f t="shared" si="4"/>
        <v>9.7830290056000013</v>
      </c>
      <c r="F25">
        <f t="shared" si="5"/>
        <v>1.063372718E-2</v>
      </c>
      <c r="G25">
        <f t="shared" si="1"/>
        <v>7.9752953850000009E-3</v>
      </c>
      <c r="L25" t="s">
        <v>153</v>
      </c>
      <c r="O25" t="s">
        <v>253</v>
      </c>
      <c r="P25" t="s">
        <v>254</v>
      </c>
    </row>
    <row r="26" spans="3:21"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1"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1"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1"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1"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1"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1"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Q11" sqref="Q11"/>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225</v>
      </c>
      <c r="Z6" s="68"/>
      <c r="AA6" s="68"/>
      <c r="AB6" s="68"/>
      <c r="AC6" s="68"/>
      <c r="AD6" s="68"/>
      <c r="AE6" s="68"/>
      <c r="AF6" s="68"/>
    </row>
    <row r="7" spans="3:32" x14ac:dyDescent="0.3">
      <c r="C7" s="71" t="s">
        <v>182</v>
      </c>
      <c r="D7" s="72"/>
      <c r="E7" s="72"/>
      <c r="F7" s="72"/>
      <c r="G7" s="71"/>
      <c r="H7" s="71"/>
      <c r="I7" s="71"/>
      <c r="J7" s="71"/>
      <c r="K7" s="71"/>
      <c r="L7" s="71"/>
      <c r="M7" s="72"/>
      <c r="N7" s="72"/>
      <c r="O7" s="72"/>
      <c r="P7" s="72"/>
      <c r="Q7" s="72"/>
      <c r="R7" s="72"/>
      <c r="S7" s="72"/>
      <c r="T7" s="72"/>
      <c r="Y7" s="69" t="s">
        <v>226</v>
      </c>
      <c r="Z7" s="69" t="s">
        <v>184</v>
      </c>
      <c r="AA7" s="69" t="s">
        <v>185</v>
      </c>
      <c r="AB7" s="69" t="s">
        <v>227</v>
      </c>
      <c r="AC7" s="69" t="s">
        <v>228</v>
      </c>
      <c r="AD7" s="69" t="s">
        <v>229</v>
      </c>
      <c r="AE7" s="69" t="s">
        <v>230</v>
      </c>
      <c r="AF7" s="69" t="s">
        <v>231</v>
      </c>
    </row>
    <row r="8" spans="3:32" ht="42.6" thickBot="1" x14ac:dyDescent="0.35">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s="70" t="s">
        <v>232</v>
      </c>
      <c r="Z8" s="70" t="s">
        <v>233</v>
      </c>
      <c r="AA8" s="70" t="s">
        <v>203</v>
      </c>
      <c r="AB8" s="70" t="s">
        <v>234</v>
      </c>
      <c r="AC8" s="70" t="s">
        <v>235</v>
      </c>
      <c r="AD8" s="70" t="s">
        <v>236</v>
      </c>
      <c r="AE8" s="70" t="s">
        <v>237</v>
      </c>
      <c r="AF8" s="70" t="s">
        <v>238</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s="70" t="s">
        <v>239</v>
      </c>
      <c r="Z9" s="70"/>
      <c r="AA9" s="70"/>
      <c r="AB9" s="70"/>
      <c r="AC9" s="70"/>
      <c r="AD9" s="70"/>
      <c r="AE9" s="70"/>
      <c r="AF9" s="70"/>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c r="Y10" t="s">
        <v>240</v>
      </c>
      <c r="Z10" t="s">
        <v>299</v>
      </c>
      <c r="AA10" t="s">
        <v>247</v>
      </c>
      <c r="AB10" s="78" t="s">
        <v>183</v>
      </c>
      <c r="AC10" s="78" t="s">
        <v>243</v>
      </c>
      <c r="AD10" s="72" t="s">
        <v>181</v>
      </c>
      <c r="AE10" t="s">
        <v>298</v>
      </c>
      <c r="AF10" s="78" t="s">
        <v>241</v>
      </c>
    </row>
    <row r="11" spans="3:32" x14ac:dyDescent="0.3">
      <c r="C11" t="s">
        <v>299</v>
      </c>
      <c r="D11" t="s">
        <v>247</v>
      </c>
      <c r="F11" s="98" t="s">
        <v>308</v>
      </c>
      <c r="G11" t="s">
        <v>298</v>
      </c>
      <c r="I11">
        <v>2020</v>
      </c>
      <c r="J11">
        <v>2030</v>
      </c>
      <c r="K11">
        <v>0.97</v>
      </c>
      <c r="N11">
        <v>0.95</v>
      </c>
      <c r="O11" s="77">
        <v>50</v>
      </c>
      <c r="P11" s="79">
        <v>31.536000000000001</v>
      </c>
      <c r="Q11">
        <f>'H2'!E56</f>
        <v>85.601503799000014</v>
      </c>
      <c r="R11">
        <f>'H2'!$F$56</f>
        <v>9.3045112825000012E-2</v>
      </c>
      <c r="T11" s="76">
        <v>1</v>
      </c>
      <c r="Y11" t="s">
        <v>240</v>
      </c>
      <c r="Z11" t="s">
        <v>300</v>
      </c>
      <c r="AA11" t="s">
        <v>248</v>
      </c>
      <c r="AB11" t="s">
        <v>183</v>
      </c>
      <c r="AC11" t="s">
        <v>249</v>
      </c>
      <c r="AD11" s="72" t="s">
        <v>181</v>
      </c>
      <c r="AE11" t="s">
        <v>298</v>
      </c>
      <c r="AF11" t="s">
        <v>241</v>
      </c>
    </row>
    <row r="12" spans="3:32" x14ac:dyDescent="0.3">
      <c r="I12" s="72">
        <v>2030</v>
      </c>
      <c r="J12" s="72"/>
      <c r="K12">
        <v>0.97</v>
      </c>
      <c r="N12">
        <v>0.95</v>
      </c>
      <c r="O12" s="77">
        <v>50</v>
      </c>
      <c r="P12" s="79">
        <v>31.536000000000001</v>
      </c>
      <c r="Q12">
        <f>'H2'!$E$56</f>
        <v>85.601503799000014</v>
      </c>
      <c r="R12">
        <f>'H2'!$F$56</f>
        <v>9.3045112825000012E-2</v>
      </c>
      <c r="T12" s="76">
        <v>1</v>
      </c>
    </row>
    <row r="13" spans="3:32" x14ac:dyDescent="0.3">
      <c r="I13">
        <v>2050</v>
      </c>
      <c r="K13">
        <v>0.97</v>
      </c>
      <c r="N13">
        <v>0.95</v>
      </c>
      <c r="O13" s="77">
        <v>50</v>
      </c>
      <c r="P13" s="79">
        <v>31.536000000000001</v>
      </c>
      <c r="Q13">
        <f>'H2'!$E$56</f>
        <v>85.601503799000014</v>
      </c>
      <c r="R13">
        <f>'H2'!G56</f>
        <v>6.9783834618750012E-2</v>
      </c>
      <c r="T13" s="76">
        <v>1</v>
      </c>
    </row>
    <row r="14" spans="3:32" x14ac:dyDescent="0.3">
      <c r="C14" t="s">
        <v>300</v>
      </c>
      <c r="D14" s="80" t="s">
        <v>248</v>
      </c>
      <c r="E14" s="80"/>
      <c r="F14" s="80" t="s">
        <v>308</v>
      </c>
      <c r="G14" s="80" t="s">
        <v>298</v>
      </c>
      <c r="H14" s="80"/>
      <c r="I14" s="80">
        <v>2020</v>
      </c>
      <c r="J14" s="80">
        <v>2030</v>
      </c>
      <c r="K14" s="80">
        <v>1</v>
      </c>
      <c r="L14" s="80"/>
      <c r="M14" s="80"/>
      <c r="N14" s="80"/>
      <c r="O14" s="81">
        <v>20</v>
      </c>
      <c r="P14" s="80">
        <v>1</v>
      </c>
      <c r="Q14" s="80">
        <v>9.9999999999999995E-8</v>
      </c>
      <c r="R14" s="80">
        <f>'H2'!N21</f>
        <v>0.44311627746107951</v>
      </c>
      <c r="S14" s="80">
        <f>'H2'!M20</f>
        <v>124.07255768910225</v>
      </c>
      <c r="T14" s="82"/>
    </row>
    <row r="15" spans="3:32" x14ac:dyDescent="0.3">
      <c r="E15" t="s">
        <v>267</v>
      </c>
      <c r="F15" s="98"/>
      <c r="I15">
        <v>2020</v>
      </c>
      <c r="L15">
        <f>'H2'!U24</f>
        <v>4.462946294629463E-4</v>
      </c>
      <c r="O15" s="77"/>
      <c r="T15" s="76"/>
    </row>
    <row r="16" spans="3:32" x14ac:dyDescent="0.3">
      <c r="I16" s="72">
        <v>2030</v>
      </c>
      <c r="J16" s="72"/>
      <c r="K16">
        <v>1</v>
      </c>
      <c r="O16" s="77">
        <v>20</v>
      </c>
      <c r="P16" s="79">
        <v>1</v>
      </c>
      <c r="Q16">
        <v>9.9999999999999995E-8</v>
      </c>
      <c r="R16">
        <f>'H2'!N21</f>
        <v>0.44311627746107951</v>
      </c>
      <c r="S16">
        <f>S14</f>
        <v>124.07255768910225</v>
      </c>
      <c r="T16" s="76"/>
    </row>
    <row r="17" spans="5:20" x14ac:dyDescent="0.3">
      <c r="E17" t="s">
        <v>267</v>
      </c>
      <c r="I17" s="72">
        <v>2030</v>
      </c>
      <c r="J17" s="72"/>
      <c r="L17">
        <f>L15</f>
        <v>4.462946294629463E-4</v>
      </c>
      <c r="O17" s="77"/>
      <c r="P17" s="79"/>
      <c r="T17" s="76"/>
    </row>
    <row r="18" spans="5:20" x14ac:dyDescent="0.3">
      <c r="I18">
        <v>2050</v>
      </c>
      <c r="K18">
        <v>1</v>
      </c>
      <c r="O18" s="77">
        <v>20</v>
      </c>
      <c r="P18" s="79">
        <v>1</v>
      </c>
      <c r="Q18">
        <v>9.9999999999999995E-8</v>
      </c>
      <c r="R18">
        <f>R16</f>
        <v>0.44311627746107951</v>
      </c>
      <c r="S18">
        <f>'H2'!N20</f>
        <v>88.623255492215904</v>
      </c>
      <c r="T18" s="76"/>
    </row>
    <row r="19" spans="5:20" x14ac:dyDescent="0.3">
      <c r="E19" t="s">
        <v>267</v>
      </c>
      <c r="I19">
        <v>2050</v>
      </c>
      <c r="L19">
        <f>L17</f>
        <v>4.462946294629463E-4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V23" sqref="V23"/>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311</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293</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262</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253</v>
      </c>
      <c r="P22" t="s">
        <v>254</v>
      </c>
      <c r="V22" t="s">
        <v>310</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c r="V23">
        <f>N6*340</f>
        <v>5.8310000000000002E-4</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c r="V25">
        <f>V23/V17</f>
        <v>6.9218898385565053E-4</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2" zoomScale="70" workbookViewId="0">
      <selection activeCell="Q14" sqref="Q14:Q20"/>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225</v>
      </c>
      <c r="Z6" s="68"/>
      <c r="AA6" s="68"/>
      <c r="AB6" s="68"/>
      <c r="AC6" s="68"/>
      <c r="AD6" s="68"/>
      <c r="AE6" s="68"/>
      <c r="AF6" s="68"/>
    </row>
    <row r="7" spans="3:32" x14ac:dyDescent="0.3">
      <c r="C7" s="71" t="s">
        <v>182</v>
      </c>
      <c r="D7" s="72"/>
      <c r="E7" s="72"/>
      <c r="F7" s="72"/>
      <c r="G7" s="71"/>
      <c r="H7" s="71"/>
      <c r="I7" s="71"/>
      <c r="J7" s="71"/>
      <c r="K7" s="71"/>
      <c r="L7" s="71"/>
      <c r="M7" s="72"/>
      <c r="N7" s="72"/>
      <c r="O7" s="72"/>
      <c r="P7" s="72"/>
      <c r="Q7" s="72"/>
      <c r="R7" s="72"/>
      <c r="S7" s="72"/>
      <c r="T7" s="72"/>
      <c r="Y7" s="69" t="s">
        <v>226</v>
      </c>
      <c r="Z7" s="69" t="s">
        <v>184</v>
      </c>
      <c r="AA7" s="69" t="s">
        <v>185</v>
      </c>
      <c r="AB7" s="69" t="s">
        <v>227</v>
      </c>
      <c r="AC7" s="69" t="s">
        <v>228</v>
      </c>
      <c r="AD7" s="69" t="s">
        <v>229</v>
      </c>
      <c r="AE7" s="69" t="s">
        <v>230</v>
      </c>
      <c r="AF7" s="69" t="s">
        <v>231</v>
      </c>
    </row>
    <row r="8" spans="3:32" ht="42.6" thickBot="1" x14ac:dyDescent="0.35">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s="70" t="s">
        <v>232</v>
      </c>
      <c r="Z8" s="70" t="s">
        <v>233</v>
      </c>
      <c r="AA8" s="70" t="s">
        <v>203</v>
      </c>
      <c r="AB8" s="70" t="s">
        <v>234</v>
      </c>
      <c r="AC8" s="70" t="s">
        <v>235</v>
      </c>
      <c r="AD8" s="70" t="s">
        <v>236</v>
      </c>
      <c r="AE8" s="70" t="s">
        <v>237</v>
      </c>
      <c r="AF8" s="70" t="s">
        <v>238</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s="70" t="s">
        <v>239</v>
      </c>
      <c r="Z9" s="70"/>
      <c r="AA9" s="70"/>
      <c r="AB9" s="70"/>
      <c r="AC9" s="70"/>
      <c r="AD9" s="70"/>
      <c r="AE9" s="70"/>
      <c r="AF9" s="70"/>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c r="Y10" t="s">
        <v>240</v>
      </c>
      <c r="Z10" t="s">
        <v>302</v>
      </c>
      <c r="AA10" t="s">
        <v>259</v>
      </c>
      <c r="AB10" s="78" t="s">
        <v>183</v>
      </c>
      <c r="AC10" s="78" t="s">
        <v>243</v>
      </c>
      <c r="AD10" s="72" t="s">
        <v>181</v>
      </c>
      <c r="AE10" t="s">
        <v>301</v>
      </c>
      <c r="AF10" s="78" t="s">
        <v>241</v>
      </c>
    </row>
    <row r="11" spans="3:32" x14ac:dyDescent="0.3">
      <c r="C11" t="s">
        <v>302</v>
      </c>
      <c r="D11" t="s">
        <v>259</v>
      </c>
      <c r="F11" t="s">
        <v>261</v>
      </c>
      <c r="G11" t="s">
        <v>301</v>
      </c>
      <c r="I11">
        <v>2020</v>
      </c>
      <c r="J11">
        <v>2030</v>
      </c>
      <c r="K11">
        <v>0.995</v>
      </c>
      <c r="N11">
        <v>0.95</v>
      </c>
      <c r="O11" s="77">
        <v>50</v>
      </c>
      <c r="P11" s="79">
        <v>31.536000000000001</v>
      </c>
      <c r="Q11">
        <f>'NH3'!C51</f>
        <v>74.436090260000014</v>
      </c>
      <c r="R11">
        <f>'NH3'!$D$51</f>
        <v>3.7218045130000002E-2</v>
      </c>
      <c r="T11" s="76">
        <v>1</v>
      </c>
      <c r="Y11" t="s">
        <v>240</v>
      </c>
      <c r="Z11" t="s">
        <v>303</v>
      </c>
      <c r="AA11" t="s">
        <v>260</v>
      </c>
      <c r="AB11" t="s">
        <v>183</v>
      </c>
      <c r="AC11" t="s">
        <v>249</v>
      </c>
      <c r="AD11" s="72" t="s">
        <v>181</v>
      </c>
      <c r="AE11" t="s">
        <v>301</v>
      </c>
      <c r="AF11" t="s">
        <v>241</v>
      </c>
    </row>
    <row r="12" spans="3:32" x14ac:dyDescent="0.3">
      <c r="I12" s="72">
        <v>2030</v>
      </c>
      <c r="J12" s="72"/>
      <c r="K12">
        <v>0.995</v>
      </c>
      <c r="N12">
        <v>0.95</v>
      </c>
      <c r="O12" s="77">
        <v>50</v>
      </c>
      <c r="P12" s="79">
        <v>31.536000000000001</v>
      </c>
      <c r="Q12">
        <f>'NH3'!$C$51</f>
        <v>74.436090260000014</v>
      </c>
      <c r="R12">
        <f>'NH3'!$D$51</f>
        <v>3.7218045130000002E-2</v>
      </c>
      <c r="T12" s="76">
        <v>1</v>
      </c>
    </row>
    <row r="13" spans="3:32" x14ac:dyDescent="0.3">
      <c r="I13">
        <v>2050</v>
      </c>
      <c r="K13">
        <v>0.995</v>
      </c>
      <c r="N13">
        <v>0.95</v>
      </c>
      <c r="O13" s="77">
        <v>50</v>
      </c>
      <c r="P13" s="79">
        <v>31.536000000000001</v>
      </c>
      <c r="Q13">
        <f>'NH3'!$C$51</f>
        <v>74.436090260000014</v>
      </c>
      <c r="R13">
        <f>'NH3'!$D$51</f>
        <v>3.7218045130000002E-2</v>
      </c>
      <c r="T13" s="76">
        <v>1</v>
      </c>
    </row>
    <row r="14" spans="3:32" x14ac:dyDescent="0.3">
      <c r="C14" t="s">
        <v>303</v>
      </c>
      <c r="D14" s="80" t="s">
        <v>260</v>
      </c>
      <c r="E14" s="80"/>
      <c r="F14" s="80" t="s">
        <v>261</v>
      </c>
      <c r="G14" t="s">
        <v>301</v>
      </c>
      <c r="H14" s="80"/>
      <c r="I14" s="80">
        <v>2020</v>
      </c>
      <c r="J14" s="80">
        <v>2030</v>
      </c>
      <c r="K14" s="80">
        <v>1</v>
      </c>
      <c r="L14" s="80"/>
      <c r="M14" s="80"/>
      <c r="N14" s="80"/>
      <c r="O14" s="81">
        <v>20</v>
      </c>
      <c r="P14" s="80">
        <v>1</v>
      </c>
      <c r="Q14" s="80">
        <v>9.9999999999999995E-8</v>
      </c>
      <c r="R14" s="80">
        <f>'NH3'!N12</f>
        <v>0.51123688365384623</v>
      </c>
      <c r="S14" s="80">
        <f>'NH3'!M11</f>
        <v>105.70687448860785</v>
      </c>
      <c r="T14" s="82"/>
    </row>
    <row r="15" spans="3:32" x14ac:dyDescent="0.3">
      <c r="E15" t="s">
        <v>267</v>
      </c>
      <c r="L15">
        <f>'NH3'!V25</f>
        <v>6.9218898385565053E-4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267</v>
      </c>
      <c r="I17" s="72"/>
      <c r="J17" s="72"/>
      <c r="L17">
        <f>L15</f>
        <v>6.9218898385565053E-4</v>
      </c>
      <c r="O17" s="77"/>
      <c r="P17" s="79"/>
      <c r="T17" s="76"/>
    </row>
    <row r="18" spans="5:20" x14ac:dyDescent="0.3">
      <c r="I18">
        <v>2050</v>
      </c>
      <c r="K18">
        <v>1</v>
      </c>
      <c r="O18" s="77">
        <v>20</v>
      </c>
      <c r="P18" s="79">
        <v>1</v>
      </c>
      <c r="Q18">
        <v>9.9999999999999995E-8</v>
      </c>
      <c r="R18">
        <f>R16</f>
        <v>0.51123688365384623</v>
      </c>
      <c r="S18">
        <f>S14</f>
        <v>105.70687448860785</v>
      </c>
      <c r="T18" s="76"/>
    </row>
    <row r="19" spans="5:20" x14ac:dyDescent="0.3">
      <c r="E19" t="s">
        <v>267</v>
      </c>
      <c r="L19">
        <f>L17</f>
        <v>6.9218898385565053E-4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R26" sqref="R26"/>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309</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294</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19" x14ac:dyDescent="0.3">
      <c r="H17" s="27"/>
    </row>
    <row r="18" spans="8:19" x14ac:dyDescent="0.3">
      <c r="H18" s="62" t="s">
        <v>269</v>
      </c>
      <c r="I18" s="63">
        <f>I12/(O8*O15*1000000)</f>
        <v>39.212826970469628</v>
      </c>
      <c r="R18">
        <f>R15*O8*O15</f>
        <v>0.895374</v>
      </c>
      <c r="S18" t="s">
        <v>183</v>
      </c>
    </row>
    <row r="19" spans="8:19" x14ac:dyDescent="0.3">
      <c r="H19" s="62" t="s">
        <v>270</v>
      </c>
      <c r="I19" s="63">
        <f>I13/($O$8*1000000*O15)</f>
        <v>0.21377333856019948</v>
      </c>
    </row>
    <row r="20" spans="8:19" x14ac:dyDescent="0.3">
      <c r="H20" s="62" t="s">
        <v>271</v>
      </c>
      <c r="I20" s="63">
        <f>I14/($O$8*1000000*O15)</f>
        <v>7.4820668496069803E-2</v>
      </c>
    </row>
    <row r="23" spans="8:19" x14ac:dyDescent="0.3">
      <c r="R23" t="s">
        <v>310</v>
      </c>
    </row>
    <row r="24" spans="8:19" x14ac:dyDescent="0.3">
      <c r="R24">
        <f>340*J11</f>
        <v>5.8310000000000002E-4</v>
      </c>
    </row>
    <row r="25" spans="8:19" x14ac:dyDescent="0.3">
      <c r="H25" t="s">
        <v>153</v>
      </c>
      <c r="K25" t="s">
        <v>253</v>
      </c>
      <c r="L25" t="s">
        <v>254</v>
      </c>
      <c r="R25">
        <f>R24/R18</f>
        <v>6.5123624317882812E-4</v>
      </c>
    </row>
    <row r="26" spans="8:19" x14ac:dyDescent="0.3">
      <c r="H26">
        <v>10</v>
      </c>
      <c r="I26">
        <f>$I$11*H26</f>
        <v>2.2050000000000001E-5</v>
      </c>
      <c r="J26">
        <f>$J$11*H26</f>
        <v>1.715E-5</v>
      </c>
      <c r="K26" s="83">
        <f>1-(I26/$R$18)</f>
        <v>0.99997537341937559</v>
      </c>
      <c r="L26" s="83">
        <f>1-(J26/$R$18)</f>
        <v>0.99998084599284764</v>
      </c>
    </row>
    <row r="27" spans="8:19" x14ac:dyDescent="0.3">
      <c r="H27">
        <v>20</v>
      </c>
      <c r="I27">
        <f t="shared" ref="I27:I90" si="0">$I$11*H27</f>
        <v>4.4100000000000001E-5</v>
      </c>
      <c r="J27">
        <f>$J$11*H27</f>
        <v>3.43E-5</v>
      </c>
      <c r="K27" s="83">
        <f>1-(I27/$R$18)</f>
        <v>0.99995074683875118</v>
      </c>
      <c r="L27" s="83">
        <f t="shared" ref="L27:L90" si="1">1-(J27/$R$18)</f>
        <v>0.9999616919856954</v>
      </c>
    </row>
    <row r="28" spans="8:19" x14ac:dyDescent="0.3">
      <c r="H28">
        <v>30</v>
      </c>
      <c r="I28">
        <f t="shared" si="0"/>
        <v>6.6150000000000009E-5</v>
      </c>
      <c r="J28">
        <f t="shared" ref="J28:J91" si="2">$J$11*H28</f>
        <v>5.1450000000000004E-5</v>
      </c>
      <c r="K28" s="83">
        <f>1-(I28/$R$18)</f>
        <v>0.99992612025812677</v>
      </c>
      <c r="L28" s="83">
        <f t="shared" si="1"/>
        <v>0.99994253797854304</v>
      </c>
    </row>
    <row r="29" spans="8:19" x14ac:dyDescent="0.3">
      <c r="H29">
        <v>40</v>
      </c>
      <c r="I29">
        <f t="shared" si="0"/>
        <v>8.8200000000000003E-5</v>
      </c>
      <c r="J29">
        <f t="shared" si="2"/>
        <v>6.86E-5</v>
      </c>
      <c r="K29" s="83">
        <f t="shared" ref="K29:K90" si="3">1-(I29/$R$18)</f>
        <v>0.99990149367750236</v>
      </c>
      <c r="L29" s="83">
        <f t="shared" si="1"/>
        <v>0.99992338397139069</v>
      </c>
    </row>
    <row r="30" spans="8:19" x14ac:dyDescent="0.3">
      <c r="H30">
        <v>50</v>
      </c>
      <c r="I30">
        <f t="shared" si="0"/>
        <v>1.1025E-4</v>
      </c>
      <c r="J30">
        <f t="shared" si="2"/>
        <v>8.5750000000000011E-5</v>
      </c>
      <c r="K30" s="83">
        <f t="shared" si="3"/>
        <v>0.99987686709687795</v>
      </c>
      <c r="L30" s="83">
        <f t="shared" si="1"/>
        <v>0.99990422996423844</v>
      </c>
    </row>
    <row r="31" spans="8:19" x14ac:dyDescent="0.3">
      <c r="H31">
        <v>60</v>
      </c>
      <c r="I31">
        <f>$I$11*H31</f>
        <v>1.3230000000000002E-4</v>
      </c>
      <c r="J31">
        <f t="shared" si="2"/>
        <v>1.0290000000000001E-4</v>
      </c>
      <c r="K31" s="83">
        <f t="shared" si="3"/>
        <v>0.99985224051625354</v>
      </c>
      <c r="L31" s="83">
        <f t="shared" si="1"/>
        <v>0.99988507595708609</v>
      </c>
    </row>
    <row r="32" spans="8:19"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Q11" sqref="Q11:Q16"/>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305</v>
      </c>
      <c r="AA7" t="s">
        <v>268</v>
      </c>
      <c r="AB7" t="s">
        <v>183</v>
      </c>
      <c r="AC7" t="s">
        <v>249</v>
      </c>
      <c r="AD7" s="72" t="s">
        <v>181</v>
      </c>
      <c r="AE7" t="s">
        <v>304</v>
      </c>
      <c r="AF7"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0" t="s">
        <v>222</v>
      </c>
      <c r="P10" s="70" t="s">
        <v>223</v>
      </c>
      <c r="Q10" s="70" t="s">
        <v>255</v>
      </c>
      <c r="R10" s="70" t="s">
        <v>255</v>
      </c>
      <c r="S10" s="70" t="s">
        <v>224</v>
      </c>
      <c r="T10" s="70" t="s">
        <v>222</v>
      </c>
    </row>
    <row r="11" spans="3:32" x14ac:dyDescent="0.3">
      <c r="C11" t="s">
        <v>305</v>
      </c>
      <c r="D11" t="s">
        <v>268</v>
      </c>
      <c r="F11" s="80" t="s">
        <v>275</v>
      </c>
      <c r="G11" t="s">
        <v>304</v>
      </c>
      <c r="I11">
        <v>2020</v>
      </c>
      <c r="J11">
        <v>2030</v>
      </c>
      <c r="K11">
        <v>1</v>
      </c>
      <c r="O11" s="77">
        <v>20</v>
      </c>
      <c r="P11">
        <v>1</v>
      </c>
      <c r="Q11" s="80">
        <v>9.9999999999999995E-8</v>
      </c>
      <c r="R11">
        <f>METHANOL!I19</f>
        <v>0.21377333856019948</v>
      </c>
      <c r="S11">
        <f>METHANOL!I18</f>
        <v>39.212826970469628</v>
      </c>
      <c r="T11" s="76"/>
    </row>
    <row r="12" spans="3:32" x14ac:dyDescent="0.3">
      <c r="E12" t="s">
        <v>267</v>
      </c>
      <c r="I12">
        <v>2020</v>
      </c>
      <c r="L12">
        <f>METHANOL!R25</f>
        <v>6.5123624317882812E-4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267</v>
      </c>
      <c r="I14" s="72">
        <v>2030</v>
      </c>
      <c r="J14" s="72"/>
      <c r="L14">
        <f>L12</f>
        <v>6.5123624317882812E-4</v>
      </c>
      <c r="O14" s="77"/>
      <c r="P14" s="79"/>
      <c r="T14" s="76"/>
    </row>
    <row r="15" spans="3:32" x14ac:dyDescent="0.3">
      <c r="I15">
        <v>2050</v>
      </c>
      <c r="K15">
        <v>1</v>
      </c>
      <c r="O15" s="77">
        <v>20</v>
      </c>
      <c r="P15" s="79">
        <v>1</v>
      </c>
      <c r="Q15">
        <v>9.9999999999999995E-8</v>
      </c>
      <c r="R15">
        <f>R13</f>
        <v>0.21377333856019948</v>
      </c>
      <c r="S15">
        <f>S13</f>
        <v>39.212826970469628</v>
      </c>
      <c r="T15" s="76"/>
    </row>
    <row r="16" spans="3:32" x14ac:dyDescent="0.3">
      <c r="E16" t="s">
        <v>267</v>
      </c>
      <c r="I16">
        <v>2050</v>
      </c>
      <c r="L16">
        <f>L14</f>
        <v>6.5123624317882812E-4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7" zoomScale="64" workbookViewId="0">
      <selection activeCell="K18" sqref="K18"/>
    </sheetView>
  </sheetViews>
  <sheetFormatPr defaultRowHeight="14.4" x14ac:dyDescent="0.3"/>
  <cols>
    <col min="9" max="9" width="30.33203125" customWidth="1"/>
    <col min="10" max="10" width="13.5546875" customWidth="1"/>
    <col min="11" max="11" width="12.6640625" bestFit="1" customWidth="1"/>
    <col min="16" max="16" width="10.5546875" bestFit="1" customWidth="1"/>
    <col min="19"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2024-03-13T19:12:04Z</dcterms:modified>
</cp:coreProperties>
</file>