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codeName="ThisWorkbook"/>
  <mc:AlternateContent xmlns:mc="http://schemas.openxmlformats.org/markup-compatibility/2006">
    <mc:Choice Requires="x15">
      <x15ac:absPath xmlns:x15ac="http://schemas.microsoft.com/office/spreadsheetml/2010/11/ac" url="C:\Veda\Veda_models\Master thesis model 2\SubRES_TMPL\"/>
    </mc:Choice>
  </mc:AlternateContent>
  <xr:revisionPtr revIDLastSave="0" documentId="13_ncr:1_{595D68A5-F5B2-4A78-A85B-3177811D0B65}" xr6:coauthVersionLast="47" xr6:coauthVersionMax="47" xr10:uidLastSave="{00000000-0000-0000-0000-000000000000}"/>
  <bookViews>
    <workbookView xWindow="-108" yWindow="-108" windowWidth="23256" windowHeight="12456" tabRatio="770" activeTab="1" xr2:uid="{00000000-000D-0000-FFFF-FFFF00000000}"/>
  </bookViews>
  <sheets>
    <sheet name="Commodities" sheetId="23" r:id="rId1"/>
    <sheet name="Processes" sheetId="24" r:id="rId2"/>
    <sheet name="151a Hydrogen Storage - Tanks" sheetId="25" r:id="rId3"/>
    <sheet name="180 Lithium Ion Battery" sheetId="26" r:id="rId4"/>
    <sheet name="Ammonia storage" sheetId="27" r:id="rId5"/>
    <sheet name="Metanol storage" sheetId="28" r:id="rId6"/>
    <sheet name="JETFUEL storage" sheetId="30" r:id="rId7"/>
    <sheet name="co2 storage" sheetId="31" r:id="rId8"/>
    <sheet name="storage information JORDI" sheetId="29" r:id="rId9"/>
  </sheets>
  <externalReferences>
    <externalReference r:id="rId10"/>
    <externalReference r:id="rId11"/>
    <externalReference r:id="rId12"/>
    <externalReference r:id="rId13"/>
    <externalReference r:id="rId14"/>
    <externalReference r:id="rId15"/>
  </externalReferences>
  <definedNames>
    <definedName name="_Order1" hidden="1">255</definedName>
    <definedName name="_Order2" hidden="1">255</definedName>
    <definedName name="aa">#REF!</definedName>
    <definedName name="asdf">#REF!</definedName>
    <definedName name="asdfasfd">#REF!</definedName>
    <definedName name="b">#REF!</definedName>
    <definedName name="BiomassLargeCHP">[1]TechnologyData!$A$14:$M$41</definedName>
    <definedName name="BPslut">[1]Plants!$J$2</definedName>
    <definedName name="BTV11_15">'[2]arbejds ark LARGE New'!$K$33</definedName>
    <definedName name="bvcxx">#REF!</definedName>
    <definedName name="bvcxxx">#REF!</definedName>
    <definedName name="BVT17_15">'[2]arbejds ark LARGE New'!$S$67</definedName>
    <definedName name="d">#REF!</definedName>
    <definedName name="ddd">#REF!</definedName>
    <definedName name="ddddd">#REF!</definedName>
    <definedName name="e">#REF!</definedName>
    <definedName name="E_waste">#REF!</definedName>
    <definedName name="Eksportstigning">[1]Plants!$J$6</definedName>
    <definedName name="ElBoiler">[1]TechnologyData!$O$72:$AA$99</definedName>
    <definedName name="ElPriceMix">[1]Subsidy!#REF!</definedName>
    <definedName name="EUR16tilEUR15">'[2]22 Photovoltaics  LARGE Old'!$N$2</definedName>
    <definedName name="Euro">#REF!</definedName>
    <definedName name="ewr">#REF!</definedName>
    <definedName name="f">#REF!</definedName>
    <definedName name="Fastprisår">[3]Forside!$B$5</definedName>
    <definedName name="fds">#REF!</definedName>
    <definedName name="FID_1">[4]AGR_Fuels!$A$2</definedName>
    <definedName name="FIXWINOFF">#REF!</definedName>
    <definedName name="FIXWINON">#REF!</definedName>
    <definedName name="FIXWSTBO">'[5]O&amp;M waste and WIN '!$E$5</definedName>
    <definedName name="FIXWSTBP">#REF!</definedName>
    <definedName name="h">#REF!</definedName>
    <definedName name="HeatPump_Large">[1]TechnologyData!$O$101:$AA$128</definedName>
    <definedName name="Inflation">[1]General!#REF!</definedName>
    <definedName name="LastPSOYear">[1]Plants!$H$2</definedName>
    <definedName name="MWhGJ">#REF!</definedName>
    <definedName name="Nettarif">[1]TechnologyData!$F$11</definedName>
    <definedName name="NGCC_SmallBP">[1]TechnologyData!$A$72:$M$99</definedName>
    <definedName name="nhydro">[1]General!#REF!</definedName>
    <definedName name="NyeNGCC">[1]Plants!$J$5</definedName>
    <definedName name="OffshoreWindPark">[1]TechnologyData!$O$43:$AA$70</definedName>
    <definedName name="OnshoreWindPark">[1]TechnologyData!$O$14:$AA$41</definedName>
    <definedName name="qwer">#REF!</definedName>
    <definedName name="Real_interest_rate">[6]TechnologyData!$B$37</definedName>
    <definedName name="RefurbishedCoalBioCHP">[1]TechnologyData!$A$43:$M$70</definedName>
    <definedName name="RenovCKV">[1]Plants!$J$4</definedName>
    <definedName name="sadf">#REF!</definedName>
    <definedName name="Start10">#REF!</definedName>
    <definedName name="Start11">#REF!</definedName>
    <definedName name="Start12">#REF!</definedName>
    <definedName name="Start13">#REF!</definedName>
    <definedName name="Start14">#REF!</definedName>
    <definedName name="Start15">#REF!</definedName>
    <definedName name="Start16">#REF!</definedName>
    <definedName name="Start17">#REF!</definedName>
    <definedName name="Start18">#REF!</definedName>
    <definedName name="Start19">#REF!</definedName>
    <definedName name="Start2">#REF!</definedName>
    <definedName name="Start20">#REF!</definedName>
    <definedName name="Start21">#REF!</definedName>
    <definedName name="Start22">#REF!</definedName>
    <definedName name="Start23">#REF!</definedName>
    <definedName name="Start24">#REF!</definedName>
    <definedName name="Start25">#REF!</definedName>
    <definedName name="Start26">#REF!</definedName>
    <definedName name="Start27">#REF!</definedName>
    <definedName name="Start28">#REF!</definedName>
    <definedName name="Start29">#REF!</definedName>
    <definedName name="Start3">#REF!</definedName>
    <definedName name="Start30">#REF!</definedName>
    <definedName name="Start31">#REF!</definedName>
    <definedName name="Start32">#REF!</definedName>
    <definedName name="Start33">#REF!</definedName>
    <definedName name="Start34">#REF!</definedName>
    <definedName name="Start35">#REF!</definedName>
    <definedName name="Start36">#REF!</definedName>
    <definedName name="Start37">#REF!</definedName>
    <definedName name="Start38">#REF!</definedName>
    <definedName name="Start39">#REF!</definedName>
    <definedName name="Start4">#REF!</definedName>
    <definedName name="Start40">#REF!</definedName>
    <definedName name="Start41">#REF!</definedName>
    <definedName name="Start42">#REF!</definedName>
    <definedName name="Start43">#REF!</definedName>
    <definedName name="Start44">#REF!</definedName>
    <definedName name="Start45">#REF!</definedName>
    <definedName name="Start46">#REF!</definedName>
    <definedName name="Start47">#REF!</definedName>
    <definedName name="Start6">#REF!</definedName>
    <definedName name="Start7">#REF!</definedName>
    <definedName name="Start8">#REF!</definedName>
    <definedName name="Start9">#REF!</definedName>
    <definedName name="VARWINOFF">#REF!</definedName>
    <definedName name="VARWINON">#REF!</definedName>
    <definedName name="VARWSTBO">#REF!</definedName>
    <definedName name="VARWSTBP">#REF!</definedName>
    <definedName name="w">#REF!</definedName>
    <definedName name="WasteCHP">[1]TechnologyData!$A$101:$M$129</definedName>
    <definedName name="werwer">#REF!</definedName>
    <definedName name="Wood_SmallBP">[1]TechnologyData!$A$131:$M$158</definedName>
    <definedName name="www">#REF!</definedName>
    <definedName name="xcv">#REF!</definedName>
  </definedNames>
  <calcPr calcId="191029" calcMode="manual"/>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P19" i="24" l="1"/>
  <c r="AV19" i="24" s="1"/>
  <c r="AQ19" i="24"/>
  <c r="AW19" i="24" s="1"/>
  <c r="AO19" i="24"/>
  <c r="AU19" i="24" s="1"/>
  <c r="AP16" i="24"/>
  <c r="AV16" i="24" s="1"/>
  <c r="AQ16" i="24"/>
  <c r="AW16" i="24" s="1"/>
  <c r="AO16" i="24"/>
  <c r="AU16" i="24" s="1"/>
  <c r="AP13" i="24"/>
  <c r="AV13" i="24" s="1"/>
  <c r="AQ13" i="24"/>
  <c r="AW13" i="24" s="1"/>
  <c r="AO13" i="24"/>
  <c r="AU13" i="24" s="1"/>
  <c r="AP10" i="24"/>
  <c r="AV10" i="24" s="1"/>
  <c r="AQ10" i="24"/>
  <c r="AW10" i="24" s="1"/>
  <c r="AO10" i="24"/>
  <c r="AU10" i="24" s="1"/>
  <c r="I4" i="31"/>
  <c r="I6" i="31" s="1"/>
  <c r="I8" i="31" s="1"/>
  <c r="R6" i="27"/>
  <c r="R9" i="27"/>
  <c r="R11" i="27" s="1"/>
  <c r="T7" i="28"/>
  <c r="T10" i="28" s="1"/>
  <c r="T12" i="28" s="1"/>
  <c r="Q7" i="30"/>
  <c r="Q11" i="30" s="1"/>
  <c r="I7" i="30"/>
  <c r="H9" i="27" l="1"/>
  <c r="D7" i="27"/>
  <c r="AV32" i="24" l="1"/>
  <c r="AW32" i="24"/>
  <c r="AU32" i="24"/>
  <c r="AS33" i="24"/>
  <c r="AT33" i="24"/>
  <c r="AR33" i="24"/>
  <c r="AQ32" i="24"/>
  <c r="AP32" i="24"/>
  <c r="AQ33" i="24"/>
  <c r="AP33" i="24"/>
  <c r="AO33" i="24"/>
  <c r="AO32" i="24"/>
  <c r="AT8" i="24"/>
  <c r="AS8" i="24"/>
  <c r="AR8" i="24"/>
  <c r="AQ7" i="24"/>
  <c r="AP7" i="24"/>
  <c r="AO7" i="24"/>
  <c r="K12" i="25" l="1"/>
  <c r="J12" i="25"/>
  <c r="I12" i="25"/>
  <c r="H12" i="25"/>
  <c r="G12" i="25"/>
  <c r="F12" i="25"/>
  <c r="E12" i="25"/>
  <c r="D12" i="25"/>
  <c r="C12" i="25"/>
  <c r="K11" i="25"/>
  <c r="J11" i="25"/>
  <c r="I11" i="25"/>
  <c r="H11" i="25"/>
  <c r="G11" i="25"/>
  <c r="F11" i="25"/>
  <c r="E11" i="25"/>
  <c r="D11" i="25"/>
  <c r="C11" i="25"/>
  <c r="K10" i="25"/>
  <c r="J10" i="25"/>
  <c r="G10" i="25"/>
  <c r="F10" i="25"/>
  <c r="E10" i="25"/>
  <c r="D10" i="25"/>
  <c r="G7" i="23" l="1"/>
  <c r="H7" i="23"/>
  <c r="F7" i="23"/>
  <c r="D7" i="23"/>
  <c r="D6" i="23"/>
  <c r="F6" i="23"/>
  <c r="G6" i="23"/>
  <c r="H6" i="23"/>
  <c r="I7" i="23" l="1"/>
  <c r="I6" i="2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B3" authorId="0" shapeId="0" xr:uid="{E0BF6BE5-FC8B-4C6B-801F-83D43FEA7908}">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F3" authorId="1" shapeId="0" xr:uid="{527C4DE8-FABD-4D88-9CF9-53A59B220867}">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G3" authorId="2" shapeId="0" xr:uid="{7E10C0AC-9571-4038-B2F1-5598555A0F84}">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H3" authorId="2" shapeId="0" xr:uid="{DF20E79E-814D-40AD-9F50-040DD51425DD}">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I3" authorId="2" shapeId="0" xr:uid="{A7229ABC-7383-4907-9E71-C7E0C602A4EA}">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List>
</comments>
</file>

<file path=xl/sharedStrings.xml><?xml version="1.0" encoding="utf-8"?>
<sst xmlns="http://schemas.openxmlformats.org/spreadsheetml/2006/main" count="1024" uniqueCount="454">
  <si>
    <t>TechName</t>
  </si>
  <si>
    <t>TechDesc</t>
  </si>
  <si>
    <t>Comm-IN</t>
  </si>
  <si>
    <t>Comm-OUT</t>
  </si>
  <si>
    <t>START</t>
  </si>
  <si>
    <t>Sets</t>
  </si>
  <si>
    <t>~FI_Process</t>
  </si>
  <si>
    <t>Tact</t>
  </si>
  <si>
    <t>Tcap</t>
  </si>
  <si>
    <t>Tslvl</t>
  </si>
  <si>
    <t>PrimaryCG</t>
  </si>
  <si>
    <t>Vintage</t>
  </si>
  <si>
    <t>Technology Name</t>
  </si>
  <si>
    <t>Technology Description</t>
  </si>
  <si>
    <t>Activity Unit</t>
  </si>
  <si>
    <t>Capacity Unit</t>
  </si>
  <si>
    <t>Vintage Tracking</t>
  </si>
  <si>
    <t>TimeSlice level of Process Activity</t>
  </si>
  <si>
    <t>Primary Commodity Group</t>
  </si>
  <si>
    <t>Years</t>
  </si>
  <si>
    <t>CAP2ACT</t>
  </si>
  <si>
    <t>PKNO</t>
  </si>
  <si>
    <t>AF~LO</t>
  </si>
  <si>
    <t>Peak</t>
  </si>
  <si>
    <t>~FI_Comm</t>
  </si>
  <si>
    <t>Csets</t>
  </si>
  <si>
    <t>CommName</t>
  </si>
  <si>
    <t>CommDesc</t>
  </si>
  <si>
    <t>Unit</t>
  </si>
  <si>
    <t>LimType</t>
  </si>
  <si>
    <t>CTSLvl</t>
  </si>
  <si>
    <t>PeakTS</t>
  </si>
  <si>
    <t>Ctype</t>
  </si>
  <si>
    <t>Commodity Name</t>
  </si>
  <si>
    <t>Commodity Description</t>
  </si>
  <si>
    <t>Sense of the Balance EQN.</t>
  </si>
  <si>
    <t>Timeslice Level</t>
  </si>
  <si>
    <t>Peak Monitoring</t>
  </si>
  <si>
    <t>Electricity Indicator</t>
  </si>
  <si>
    <t>Maximum number of storage cycles over lifetime</t>
  </si>
  <si>
    <t>State of charge at beginning and end of each period</t>
  </si>
  <si>
    <t>STG_CHRG</t>
  </si>
  <si>
    <t>Year</t>
  </si>
  <si>
    <t>Storage efficiency</t>
  </si>
  <si>
    <t>Efficiency</t>
  </si>
  <si>
    <t>Minimum storage level</t>
  </si>
  <si>
    <t>Variable O&amp;M cost</t>
  </si>
  <si>
    <t>Contribution to PEAK share</t>
  </si>
  <si>
    <t>Yes (1) or No (0)</t>
  </si>
  <si>
    <t>Peak contribution</t>
  </si>
  <si>
    <t>Annual fixed O&amp;M cost</t>
  </si>
  <si>
    <t>Total investment cost</t>
  </si>
  <si>
    <t>Factor</t>
  </si>
  <si>
    <t>Annual storage loss</t>
  </si>
  <si>
    <t>Cycles</t>
  </si>
  <si>
    <t>INVCOST~2030</t>
  </si>
  <si>
    <t>INVCOST~2050</t>
  </si>
  <si>
    <t>LIFE~2030</t>
  </si>
  <si>
    <t>VAROM~2030</t>
  </si>
  <si>
    <t>VAROM~2050</t>
  </si>
  <si>
    <t>Comm-IN-A</t>
  </si>
  <si>
    <t>Auxiliary input fuels</t>
  </si>
  <si>
    <t>Input level relative to process activity</t>
  </si>
  <si>
    <t>Primary input fuels</t>
  </si>
  <si>
    <t>Primary output fuels</t>
  </si>
  <si>
    <t>EFF~2030</t>
  </si>
  <si>
    <t>STG_EFF~2030</t>
  </si>
  <si>
    <t>STG_LOSS~2030</t>
  </si>
  <si>
    <t>STG_MAXCYC~2030</t>
  </si>
  <si>
    <t>STG_MAXCYC~2050</t>
  </si>
  <si>
    <t>FIXOM~2030</t>
  </si>
  <si>
    <t>TJ</t>
  </si>
  <si>
    <t>\I:</t>
  </si>
  <si>
    <t>\I: Technology Name</t>
  </si>
  <si>
    <t>\I: Units</t>
  </si>
  <si>
    <t>\I: Process Set Membership</t>
  </si>
  <si>
    <t>\I:Commodity Set Membership</t>
  </si>
  <si>
    <t>STS</t>
  </si>
  <si>
    <t>ELE</t>
  </si>
  <si>
    <t>YES</t>
  </si>
  <si>
    <t>DAYNITE</t>
  </si>
  <si>
    <t>*TechDesc</t>
  </si>
  <si>
    <t>LIFE~2050</t>
  </si>
  <si>
    <t>EFF~2050</t>
  </si>
  <si>
    <t>STG_EFF~2050</t>
  </si>
  <si>
    <t>STG_LOSS~2050</t>
  </si>
  <si>
    <t>FIXOM~2050</t>
  </si>
  <si>
    <t>TEMP~2030</t>
  </si>
  <si>
    <t>TEMP~2050</t>
  </si>
  <si>
    <t>Water temperature of heat storages</t>
  </si>
  <si>
    <t>Techincal lifetime</t>
  </si>
  <si>
    <t>Start year of investment</t>
  </si>
  <si>
    <t>Deg. C</t>
  </si>
  <si>
    <t>~FI_T</t>
  </si>
  <si>
    <t/>
  </si>
  <si>
    <t>GRDSTOLIONONELCMIDN0_PI</t>
  </si>
  <si>
    <t>Grid Storage Lithium-ion Battery  Electricity Medium Voltage New 0 - Power In</t>
  </si>
  <si>
    <t>GRDSTOLIONONELCMIDN0_IN</t>
  </si>
  <si>
    <t>GRDSTOLIONONELCMIDN0_E</t>
  </si>
  <si>
    <t>Grid Storage Lithium-ion Battery  Electricity Medium Voltage New 0 - Energy</t>
  </si>
  <si>
    <t>GRDSTOLIONONELCMIDN0_OUT</t>
  </si>
  <si>
    <t>GRDSTOLIONONELCMIDN0_PO</t>
  </si>
  <si>
    <t>Grid Storage Lithium-ion Battery  Electricity Medium Voltage New 0 - Power Out</t>
  </si>
  <si>
    <t>ELC</t>
  </si>
  <si>
    <t>PJ</t>
  </si>
  <si>
    <t>GW</t>
  </si>
  <si>
    <t>Pja</t>
  </si>
  <si>
    <t>MEUR/GW or MEUR/Pja</t>
  </si>
  <si>
    <t>MEUR/PJ</t>
  </si>
  <si>
    <t>PRE</t>
  </si>
  <si>
    <t>GRDSTOHSTNONH2XTRMN0_PI</t>
  </si>
  <si>
    <t>Grid Storage Hydrogen Storage - Tanks  Hydrogen Blend Transmission New 0 - Power In</t>
  </si>
  <si>
    <t>GRDSTOHSTNONH2XTRMN0_IN</t>
  </si>
  <si>
    <t>GRDSTOHSTNONH2XTRMN0_E</t>
  </si>
  <si>
    <t>Grid Storage Hydrogen Storage - Tanks  Hydrogen Blend Transmission New 0 - Energy</t>
  </si>
  <si>
    <t>GRDSTOHSTNONH2XTRMN0_OUT</t>
  </si>
  <si>
    <t>GRDSTOHSTNONH2XTRMN0_PO</t>
  </si>
  <si>
    <t>Grid Storage Hydrogen Storage - Tanks  Hydrogen Blend Transmission New 0 - Power Out</t>
  </si>
  <si>
    <t>PJa</t>
  </si>
  <si>
    <t>NRG</t>
  </si>
  <si>
    <t xml:space="preserve">Power In </t>
  </si>
  <si>
    <t>FX</t>
  </si>
  <si>
    <t xml:space="preserve">Power Out </t>
  </si>
  <si>
    <t>Technology</t>
  </si>
  <si>
    <t xml:space="preserve">Pressurized hydrogen gas storage system (Compressor &amp; Type I tanks @ 200bar) </t>
  </si>
  <si>
    <t>year</t>
  </si>
  <si>
    <t>Note</t>
  </si>
  <si>
    <t>Ref</t>
  </si>
  <si>
    <t>Explanation</t>
  </si>
  <si>
    <t>est</t>
  </si>
  <si>
    <t>ctrl</t>
  </si>
  <si>
    <t>Lower</t>
  </si>
  <si>
    <t>Upper</t>
  </si>
  <si>
    <t>-</t>
  </si>
  <si>
    <t>cat</t>
  </si>
  <si>
    <t>par</t>
  </si>
  <si>
    <t>Energy/technical data</t>
  </si>
  <si>
    <t>Form of energy stored</t>
  </si>
  <si>
    <t>Chemical</t>
  </si>
  <si>
    <t>Application</t>
  </si>
  <si>
    <t>Local</t>
  </si>
  <si>
    <t>L</t>
  </si>
  <si>
    <t>Systemorlocal(ifelectricityspecifyalsoifpowerintensiveorenergyintensive)</t>
  </si>
  <si>
    <t>Energy storage capacity for one unit [MWh]</t>
  </si>
  <si>
    <t>Output capacity for one unit [MW]</t>
  </si>
  <si>
    <t>A</t>
  </si>
  <si>
    <t>Input capacity for one unit [MW]</t>
  </si>
  <si>
    <t>B</t>
  </si>
  <si>
    <t>[1, 2]</t>
  </si>
  <si>
    <t>Round trip efficiency [%]</t>
  </si>
  <si>
    <t>C</t>
  </si>
  <si>
    <t xml:space="preserve"> - Charge efficiency [%]</t>
  </si>
  <si>
    <t>D</t>
  </si>
  <si>
    <t xml:space="preserve"> - Discharge efficiency [%]</t>
  </si>
  <si>
    <t>E</t>
  </si>
  <si>
    <t>Energy losses during storage [%/period]</t>
  </si>
  <si>
    <t>F, K</t>
  </si>
  <si>
    <t>Auxiliary electricity consumption [% of output]</t>
  </si>
  <si>
    <t>J</t>
  </si>
  <si>
    <t>Expressedonlyforheatandgasstorages</t>
  </si>
  <si>
    <t>Forced outage [%]</t>
  </si>
  <si>
    <t>I</t>
  </si>
  <si>
    <t>Planned outage [weeks/year]</t>
  </si>
  <si>
    <t>G</t>
  </si>
  <si>
    <t>Technical lifetime [years]</t>
  </si>
  <si>
    <t>Construction time [years]</t>
  </si>
  <si>
    <t>Regulation ability</t>
  </si>
  <si>
    <t>Only for electricity storage</t>
  </si>
  <si>
    <t>Primary regulation [%/30 sec]</t>
  </si>
  <si>
    <t>H</t>
  </si>
  <si>
    <t>Secondary regulation [%/minute]</t>
  </si>
  <si>
    <t xml:space="preserve">Financial data                                 </t>
  </si>
  <si>
    <t>Specific investment [MEUR2015/MWh]</t>
  </si>
  <si>
    <t>Compressor component [MEUR2015/MWh]</t>
  </si>
  <si>
    <t>Type I tanks component [MEUR2015/MWh]</t>
  </si>
  <si>
    <t>Installation, equipment, manhours [MEUR2015/MWh]</t>
  </si>
  <si>
    <t>Fixed O&amp;M [EUR2015/MW/year]</t>
  </si>
  <si>
    <t>Variable O&amp;M [EUR2015/MWh]</t>
  </si>
  <si>
    <t>Technology-specific data</t>
  </si>
  <si>
    <t>See table in the specific section</t>
  </si>
  <si>
    <t>Gravimetric energy density [kWh/kg]</t>
  </si>
  <si>
    <t>Volumetric energy density @0oC and 1atm pressure [kWh/m3]</t>
  </si>
  <si>
    <t>Permeation characteristics for Type I tanks [mol/s/m/MPa1/2]</t>
  </si>
  <si>
    <r>
      <t>2.84×10</t>
    </r>
    <r>
      <rPr>
        <vertAlign val="superscript"/>
        <sz val="8"/>
        <rFont val="Calibri"/>
        <family val="2"/>
        <scheme val="minor"/>
      </rPr>
      <t>-27</t>
    </r>
  </si>
  <si>
    <r>
      <t>2.84×10</t>
    </r>
    <r>
      <rPr>
        <vertAlign val="superscript"/>
        <sz val="8"/>
        <rFont val="Calibri"/>
        <family val="2"/>
        <scheme val="minor"/>
      </rPr>
      <t>-27</t>
    </r>
    <r>
      <rPr>
        <sz val="11"/>
        <color theme="1"/>
        <rFont val="Calibri"/>
        <family val="2"/>
        <charset val="161"/>
        <scheme val="minor"/>
      </rPr>
      <t/>
    </r>
  </si>
  <si>
    <t>Notes:</t>
  </si>
  <si>
    <t>A. Cannot be defined since there is no conversion of hydrogen back to electricity in the form of a fuel cell in the system</t>
  </si>
  <si>
    <t>B. The only power input that is considered is the input for the compressor and does not include power needs for  the electrolyzer that is making the hydrogen as described in the system definition. Compressor power input decrease of 5% every 10 years</t>
  </si>
  <si>
    <t>C. Calculated in the "Energy Efficiency" section. Compressor efficency lineraly improved by 20% until 2050.</t>
  </si>
  <si>
    <t>D. The charge efficiency is practically the roundrtip efficiency itself as there are almost no losses in the discharge process (See note E)</t>
  </si>
  <si>
    <t>E. Almost no losses during discharge as it is a physical discharge for a pressurized gas from a valve.</t>
  </si>
  <si>
    <t>F. Permeation characteristics are neglibile for Type I tanks, see also Technology-specific data.</t>
  </si>
  <si>
    <t>G. System O&amp;M includes maintenance of the compressor and periodic check of the tanks intergrity.</t>
  </si>
  <si>
    <t xml:space="preserve">H. System complies with the frequency regulation requirements from Energinet </t>
  </si>
  <si>
    <t>I. No hydrogen storage systems are known to have time of forced outage.</t>
  </si>
  <si>
    <t xml:space="preserve">J. Compressor consumption is not considered auxiliary. Rest of losses that can be translated into energy losses and consequently more electricity consumption are negligible. </t>
  </si>
  <si>
    <t>K. Losses are below &lt;1%</t>
  </si>
  <si>
    <t>L. Stationary short-medium term storage after production from an electrolyzer</t>
  </si>
  <si>
    <t>References:</t>
  </si>
  <si>
    <t>&lt;none&gt;</t>
  </si>
  <si>
    <t>Lithium-ion NMC battery (Utility-scale, Samsung SDI E3-R135)</t>
  </si>
  <si>
    <t>Electricity</t>
  </si>
  <si>
    <t>System, power- and energy-intensive</t>
  </si>
  <si>
    <t>[2,14]</t>
  </si>
  <si>
    <t>A,B</t>
  </si>
  <si>
    <t>Round trip efficiency [%] AC</t>
  </si>
  <si>
    <t>[3,21,22,51]</t>
  </si>
  <si>
    <t>Round trip efficiency [%] DC</t>
  </si>
  <si>
    <t>- Charge efficiency [%]</t>
  </si>
  <si>
    <t>98</t>
  </si>
  <si>
    <t>[2]</t>
  </si>
  <si>
    <t>- Discharge efficiency [%]</t>
  </si>
  <si>
    <t>97</t>
  </si>
  <si>
    <t>Energy losses during storage [%/day]</t>
  </si>
  <si>
    <t>[18,50,52]</t>
  </si>
  <si>
    <t>F</t>
  </si>
  <si>
    <t>[3,5,8,14]</t>
  </si>
  <si>
    <t>[38]</t>
  </si>
  <si>
    <t>Response time from idle to full-rated discharge [sec]</t>
  </si>
  <si>
    <t>[53]</t>
  </si>
  <si>
    <t>Response time from full-rated charge to full-rated discharge [sec]</t>
  </si>
  <si>
    <t>Financial data</t>
  </si>
  <si>
    <t>[44,48]</t>
  </si>
  <si>
    <t>- energy component [MEUR/MWh]</t>
  </si>
  <si>
    <t>[44]</t>
  </si>
  <si>
    <t>- capacity component [MEUR/MW] PCS</t>
  </si>
  <si>
    <t>K</t>
  </si>
  <si>
    <t>[54–56]</t>
  </si>
  <si>
    <t>- other project costs [MEUR/MWh]</t>
  </si>
  <si>
    <t>[22,40,54]</t>
  </si>
  <si>
    <t>Fixed O&amp;M [kEUR2015/MW/year]</t>
  </si>
  <si>
    <t>M</t>
  </si>
  <si>
    <t>[22]</t>
  </si>
  <si>
    <t>N</t>
  </si>
  <si>
    <t>[55]</t>
  </si>
  <si>
    <t>Energy storage expansion cost [MEUR2015/MWh]</t>
  </si>
  <si>
    <t>O</t>
  </si>
  <si>
    <t>Output capacity expansion cost [MEUR2015/MW]</t>
  </si>
  <si>
    <t>P</t>
  </si>
  <si>
    <t>Alternative Investment cost [MEUR2015/MW]</t>
  </si>
  <si>
    <t>Q</t>
  </si>
  <si>
    <t>[41,44,48,54–56]</t>
  </si>
  <si>
    <t>Lifetime in total number of cycles</t>
  </si>
  <si>
    <t>R</t>
  </si>
  <si>
    <t>[3–5,14]</t>
  </si>
  <si>
    <t>Specific power [W/kg]</t>
  </si>
  <si>
    <t>S</t>
  </si>
  <si>
    <t>[2,24]</t>
  </si>
  <si>
    <t>Power density [kW/m3]</t>
  </si>
  <si>
    <t>Specific energy [Wh/kg]</t>
  </si>
  <si>
    <t>Energy density [kWh/m3]</t>
  </si>
  <si>
    <t>Notes</t>
  </si>
  <si>
    <t xml:space="preserve">A. One unit defined as a 40 feet container including LIB system and excluding power conversion system. Values for 2020-2030 are taken from Samsung SDI brochures for grid-connected LIBs from 2016 and 2018 [2,14]. This unit of 3.2MWh/9.6MW (3C) is a typical size grid scale battery. The Specific investment cost under financial data is provided for a 1MWh : 3MW (3C) battery. Cost examples of a 2MWh/8MW and a 16MWh/4MW battery are given in the section below. </t>
  </si>
  <si>
    <t xml:space="preserve">B.   Power input/output are set to 0.5/3 times the energy capacity as it is the standard grid-connected LIBs designed for power purposes [2,14]. It is noted that the power capacity is strongly dependent on the battery type and chemistry. </t>
  </si>
  <si>
    <t>C.   The gradual change towards lower C-rates following the transition from frequency regulation to renewable integration promotes lower C-rates. Therefore the average DC roundtrip efficiency is expected to increase slightly. The RT eff. vs. C-rate is exemplified in Figure 7 [3,51]. The AC roundtrip efficiency includes losses in the power electronics and is 2-4% lower than the DC roundtrip efficiency. The total roundtrip efficiency further includes standby losses making the total roundtrip efficiency typically ranging between 80% and 90% [21,22].</t>
  </si>
  <si>
    <t xml:space="preserve">D.  The C-rate is 0.5 during charge and up to 6 during discharge for the Samsung SDI batteries [2,14]. The presented conversion efficiencies assume average discharge C-rates in 2020-2020 around 3 and charge C-rates around 0.5. </t>
  </si>
  <si>
    <t>E.   Lithium-ion battery daily discharge loss. The central estimates for self-discharge of Li-ion batteries range between 0.05% and 0.20% a day in 2016 and are expected to stay flat to 2030.</t>
  </si>
  <si>
    <t xml:space="preserve">F.    It is expected not to have any outage during lifetime of the grid-connected LIB. Only a few days during the e.g. 15 years life time is needed for service and exchanging fans and blowers for thermal management system and power conversion system. Forced outage is expected to drop with increasing robustness following the learning rate and cumulated production. Planned outage is expected to decrease after 2020 due to increased automation. </t>
  </si>
  <si>
    <t xml:space="preserve">G.  Current state-of-the-art NMC LIB has 20 years lifetime. The NMC lifetime is expected to reach LTO lifetime by 2020 and 30 years lifetime for grid-connected LIBs in 2040 and 2050 as photovoltaic power systems have today [3,5,8,14]. </t>
  </si>
  <si>
    <t xml:space="preserve">H.  The response time is obtained from simulated response time experiments with hardware in the loop [53]. </t>
  </si>
  <si>
    <t xml:space="preserve">I.   The system specific forecasts includes rack, TMS, BMS, EMS and PCS (Figure 5). The forecast is calculated as the sum of the PCS, the battery cell, and other costs. The system specific forecast is exclusive power cables to the site and entrepreneur work for installation of the containers [44,48]. The specific investment cost is the total cost of a 1MWh : 3MW (3C) battery, which is the typical grid scale battery defined in note A. Cost examples of a 2MWh/8MW and a 16MWh/4MW battery are given in the section below.   </t>
  </si>
  <si>
    <t>J.     The battery pack cost forecast is provided in Figure 8 and the related text [44].</t>
  </si>
  <si>
    <t xml:space="preserve">K.  Power conversion cost is strongly dependent on scalability and application. The PCS cost is based on references [54–56] and reflects the necessity for high power performance and compliance to grid codes to provide ancillary services, bidirectional electricity flow and two-stage conversion, as well as the early stage of development and the fact that few manufacturers can guarantee turnkey systems. Inverter replacement is expected every 10 years. The bidirectional inverter given here has more or less the same charge and discharge capacity (MW). </t>
  </si>
  <si>
    <t>L.   Other costs include construction costs and entrepreneur work. These costs heavily dependent on location, substrate and site access. Power cables to the site and entrepreneur work for installation of the containers are included in other costs. Therefore other costs are assumed to – roughly – correlate with the system size. Automation is expected to decrease other costs from 2030 and onwards. Estimates are aggregated from the literature [22,40,54].</t>
  </si>
  <si>
    <t>M. Fixed O&amp;M is assumed to be constant, although the O&amp;M may depend on the application [22].</t>
  </si>
  <si>
    <t xml:space="preserve">N.  Variable O&amp;M is assumed to be 2.1 EUR/MWh in 2020 with a range of 0.4 – 5.6 [55]. </t>
  </si>
  <si>
    <t>O.  Since multi-MWh LIB systems are scalar, the energy storage expansion cost is here estimated to be equal to the energy component plus the “other costs” [44,48].</t>
  </si>
  <si>
    <t>P.    Since multi-MW LIB systems are scalar, the capacity expansion cost equals the capacity component cost [54–56].</t>
  </si>
  <si>
    <t>Q.  The alternative investment cost in MEUR2020/MW is specified for a 4C, 0.25 h system as for the Laurel Mountain, West Virginia, USA grid-scale LIB storage system [41]. I.e. the alternative investment cost is 25% of the energy storage expansion cost plus the PCS cost [41,44,48,54–56].</t>
  </si>
  <si>
    <t xml:space="preserve">R.   Cycle life specified as the number of cycles at 1C/1C to 80% state-of-health. Samsung SDI 2016 whitepaper on ESS solutions provide 15 year lifetime for current modules operating at C/2 to 3C [14]. Steady improvement in battery lifetime due to better materials and battery management is expected. Kokam ESS solutions are also rated at more than 8000-20000 cycles (80-90% DOD) based on chemistry [3]. Thus for daily full charge-discharge cycles, the batteries are designed to last for 15-50 years if supporting units are well functioning. Lifetimes are given for both graphite and LTO anode based commercial batteries from Kokam. Cycle lives are steadily increasing over last few years as reflected in 2020/2030 numbers [4,5,14]. </t>
  </si>
  <si>
    <t>S.  Specific power, power density, Specific energy and energy density is provided for discharge mode, starting with the values provided in the section “Typical characteristics and capacities”. A charge/discharge conversion factor of 12 can be derived from this section. For this datasheet, a discharge rate of 3C is assumed. The expected development depends on the successive R&amp;D progress as indicated in the section “Research and development perspectives” [2,24].</t>
  </si>
  <si>
    <t>References</t>
  </si>
  <si>
    <t>[1]</t>
  </si>
  <si>
    <t>Leclanche. Lithium Ion Technology and Product Description, (2018). http://www.leclanche.com/technology-products/leclanche-technology/lithium-ion-cells/</t>
  </si>
  <si>
    <t>Samsung. ESS Batteries by Samsung SDI Top Safety &amp; Reliability Solutions, (2018). http://www.samsungsdi.com/upload/ess_brochure/201809_SamsungSDI ESS_EN.pdf</t>
  </si>
  <si>
    <t>[3]</t>
  </si>
  <si>
    <t>L. Kokam Co. Total Energy Storage Solution Provider, (2018). http://kokam.com/data/2018_Kokam_ESS_Brochure_ver_5.0.pdf</t>
  </si>
  <si>
    <t>[4]</t>
  </si>
  <si>
    <t>L. Kokam Co. Kokam Li-ion/Polymer Cell, (2017).  http://kokam.com/data/Kokam_Cell_Brochure_V.4.pdf</t>
  </si>
  <si>
    <t>[5]</t>
  </si>
  <si>
    <t>StoraXe. StoraXe Industrial &amp; Infrastructure Scalable battery storage system, (2018). https://www.ads-tec.de/fileadmin/download/doc/brochure/Datasheet_Energy_Industrial_EN.pdf</t>
  </si>
  <si>
    <t>[6]</t>
  </si>
  <si>
    <t>Fronius. Fronius Energy Package, (2018). http://www.fronius.com/en/photovoltaics/products/all-products/solutions/fronius-storage-solution/fronius-energy-package/fronius-energy-package</t>
  </si>
  <si>
    <t>[7]</t>
  </si>
  <si>
    <t>Fenecon. Fenecon Commercial 50-series Battery Module | Battery Rack, (2018). https://www.fenecon.de/en_US/page/infocenter#fenecon-industrial</t>
  </si>
  <si>
    <t>[8]</t>
  </si>
  <si>
    <t>Altairnano. 24 V 60 Ah Battery Module, (2016). https://altairnano.com/products/battery-module/</t>
  </si>
  <si>
    <t>[9]</t>
  </si>
  <si>
    <t>S. Weintraub, Electrek. Tesla Gigafactory tour roundup and tidbits: ‘This is the coolest factory in the world’, (2016). https://electrek.co/2016/07/28/tesla-gigafactory-tour-roundup-and-tidbits-this-is-the-coolest-factory-ever/</t>
  </si>
  <si>
    <t>[10]</t>
  </si>
  <si>
    <t>M. Kane, InsideEVs. BMW i3 Samsung SDI 94 Ah Battery Rated For 524,000 Miles, (2018). https://insideevs.com/lets-look-at-the-specs-of-the-samsung-sdi-94-ah-battery/</t>
  </si>
  <si>
    <t>[11]</t>
  </si>
  <si>
    <t>Qnovo. Inside the Battery of a Nissan Leaf, (2018). https://qnovo.com/inside-the-battery-of-a-nissan-leaf/</t>
  </si>
  <si>
    <t>[12]</t>
  </si>
  <si>
    <t>J.M. Tarascon, M. Armand. Issues and challenges facing rechargeable lithium batteries, Nature, 414 (2001) 359. doi:10.1038/35104644</t>
  </si>
  <si>
    <t>[13]</t>
  </si>
  <si>
    <t>Shutterstock. Tesla 2170 battery cell stock photos, (2018). https://www.shutterstock.com/search/tesla+2170+battery+cell</t>
  </si>
  <si>
    <t>[14]</t>
  </si>
  <si>
    <t>Samsung, Smart Battery Systems for Energy Storage, (2016). http://www.samsungsdi.com/upload/ess_brochure/Samsung SDI brochure_EN.pdf</t>
  </si>
  <si>
    <t>[15]</t>
  </si>
  <si>
    <t>Inside EVs. LCChem Prismatic Cell, (2018). https://insideevs.com/wp-content/uploads/2015/12/ess_cell1.jpg</t>
  </si>
  <si>
    <t>[16]</t>
  </si>
  <si>
    <t>H.C. Hesse, M. Schimpe, D. Kucevic, A. Jossen. Lithium-ion battery storage for the grid - A review of stationary battery storage system design tailored for applications in modern power grids, Energies, 10 (2017) 2107. doi:10.3390/en10122107</t>
  </si>
  <si>
    <t>[17]</t>
  </si>
  <si>
    <t>M. Schimpe, M. Naumann, N. Truong, H.C. Hesse, S. Santhanagopalan, A. Saxon, A. Jossen. Energy efficiency evaluation of a stationary lithium-ion battery container storage system via electro-thermal modeling and detailed component analysis, Appl. Energy. 210 (2018) 211. doi:10.1016/j.apenenergy.2017.10.129</t>
  </si>
  <si>
    <t>[18]</t>
  </si>
  <si>
    <t>Electropaedia. Battery Performance Characteristics - How to specify and test a battery, (2018). https://www.mpoweruk.com/performance.htm</t>
  </si>
  <si>
    <t>[19]</t>
  </si>
  <si>
    <t>L. Kokam Co. Lithium Ion Polymer Cells - High Energy High PowerㅣKokam Battery Cells, (2018). http://kokam.com/cell/</t>
  </si>
  <si>
    <t>[20]</t>
  </si>
  <si>
    <t>Sempra Renewables. Auwahi Wind, (2012). http://www.semprarenewables.com/project/auwahi-wind/</t>
  </si>
  <si>
    <t>[21]</t>
  </si>
  <si>
    <t>A.H. Fathima, K. Palanisamy. Renewable systems and energy storages for hybrid systems, Ed(s): A. Hina Fathima, et al., in  Hybrid-renewable energy systems in microgrids. Woodhead Publishing (2018), pp. 162. https://doi.org/10.1016/B978-0-08-102493-5.00008-X</t>
  </si>
  <si>
    <t xml:space="preserve">Lazard. Levelized Cost of Storage (2017)., https://www.lazard.com/perspective/levelized-cost-of-storage-2017/ </t>
  </si>
  <si>
    <t>[23]</t>
  </si>
  <si>
    <t>R. Hidalgo-León et al. A survey of battery energy storage system (BESS), applications and environmental impacts in power systems, 2017 IEEE 2nd ETCM pp. 1–6. doi:10.1109/etcm.2017.8247485.</t>
  </si>
  <si>
    <t>[24]</t>
  </si>
  <si>
    <t>LG Chem. Change your energy. Change your life., (2018). http://www.lgchem.com/upload/file/product/LGChem_Catalog_Global_2018.pdf</t>
  </si>
  <si>
    <t>[25]</t>
  </si>
  <si>
    <t>Researchinterfaces. Lithium-ion batteries for large-scale grid energy storage, (2018). https://researchinterfaces.com/lithium-ion-batteries-grid-energy-storage/</t>
  </si>
  <si>
    <t>[26]</t>
  </si>
  <si>
    <t>U.S. EPA. Application of Life-Cycle Assessment to Nanoscale Technology: Lithium-ion Batteries for Electric Vehicles, United States Environ. Prot. Agency. (2013) 1–119. doi:10.1038/nchem.2085.</t>
  </si>
  <si>
    <t>[27]</t>
  </si>
  <si>
    <t>J.F. Peters, M. Baumann, B. Zimmermann, J. Braun, M. Weil. The environmental impact of Li-Ion batteries and the role of key parameters – A review, Renew. Sustain. Energy Rev. 67 (2017) 491–506. doi:10.1016/j.rser.2016.08.039</t>
  </si>
  <si>
    <t>[28]</t>
  </si>
  <si>
    <t>The Washington Post. The environmental impact of cobalt mining, (2018). https://www.washingtonpost.com/news/in-sight/wp/2018/02/28/the-cost-of-cobalt/?utm_term=.eebc6c00f0de</t>
  </si>
  <si>
    <t>[29]</t>
  </si>
  <si>
    <t>Visualcapitalist. Nickel: The Secret Driver of the Battery Revolution, (2017). http://www.visualcapitalist.com/nickel-secret-driver-battery-revolution/</t>
  </si>
  <si>
    <t>[30]</t>
  </si>
  <si>
    <t>Bloomberg. We’re Going to Need More Lithium, (2017). https://www.bloomberg.com/graphics/2017-lithium-battery-future/</t>
  </si>
  <si>
    <t>[31]</t>
  </si>
  <si>
    <t>R. Petibon, J. Xia, L. Ma, M.K.G. Bauer, K.J. Nelson, J.R. Dahn. Electrolyte System for High Voltage Li-Ion Cells, J. Electrochem. Soc. 163 (2016) A2571–A2578. doi:10.1149/2.0321613jes</t>
  </si>
  <si>
    <t>[32]</t>
  </si>
  <si>
    <t>A. Casimir, H. Zhang, O. Ogoke, J.C. Amine, J. Lu, G. Wu. Silicon-based anodes for lithium-ion batteries: Effectiveness of materials synthesis and electrode preparation, Nano Energy. 27 (2016) 359–376. doi:10.1016/j.nanoen.2016.07.023</t>
  </si>
  <si>
    <t>[33]</t>
  </si>
  <si>
    <t>M. Saulnier, A. Auclair, G. Liang, S.B. Schougaard. Manganese dissolution in lithium-ion positive electrode materials, Solid State Ionics. 294 (2016) 1–5. doi:10.1016/j.ssi.2016.06.007</t>
  </si>
  <si>
    <t>[34]</t>
  </si>
  <si>
    <t>E.-Y. Kim, B.-R. Lee, G. Yun, E.-S. Oh, H. Lee. Effects of binder content on manganese dissolution and electrochemical performances of spinel lithium manganese oxide cathodes for lithium ion batteries, Curr. Appl. Phys. 15 (2015) 429–434. doi:10.1016/j.cap.2015.01.029</t>
  </si>
  <si>
    <t>[35]</t>
  </si>
  <si>
    <t>S. Lee, E.-Y. Kim, H. Lee, E.-S. Oh. Effects of polymeric binders on electrochemical performances of spinel lithium manganese oxide cathodes in lithium ion batteries, J. Power Sources. 269 (2014) 418–423. doi:10.1016/j.jpowsour.2014.06.167</t>
  </si>
  <si>
    <t>[36]</t>
  </si>
  <si>
    <t>eeNews Power Management. Revolutionary solid state rechargeable aluminium-sulfur battery project starts, (2017). http://www.eenewspower.com/news/revolutionary-solid-state-rechargeable-aluminium-sulfur-battery-project-starts</t>
  </si>
  <si>
    <t>[37]</t>
  </si>
  <si>
    <t>Ørsted. Ørsted takes first steps into commercial energy storage, (2018). https://orsted.com/en/Media/Newsroom/News/2018/04/Orsted-takes-first-steps-into-commercial-battery-storage</t>
  </si>
  <si>
    <t>Tesla. Addressing Peak Energy Demand with the Tesla Powerpack, (2016). https://www.tesla.com/da_DK/blog/addressing-peak-energy-demand-tesla-powerpack?redirect=no</t>
  </si>
  <si>
    <t>[39]</t>
  </si>
  <si>
    <t>Electrek. Tesla quietly brings online its massive - biggest in the world - 80 MWh Powerpack station with Southern California Edison, (2017). https://electrek.co/2017/01/23/tesla-mira-loma-powerpack-station-southern-california-edison/</t>
  </si>
  <si>
    <t>[40]</t>
  </si>
  <si>
    <t>Tesla. Tesla Powerpack to Enable Large Scale Sustainable Energy to South Australia, (2017). https://www.tesla.com/da_DK/blog/Tesla-powerpack-enable-large-scale-sustainable-energy-south-australia?redirect=no Page</t>
  </si>
  <si>
    <t>[41]</t>
  </si>
  <si>
    <t>Energy Storage Association. Frequency Regulation Services and a Firm Wind Product: AES Energy Storage Laurel Mountain Battery Energy Storage, (2018). http://energystorage.org/energy-storage/case-studies/frequency-regulation-services-and-firm-wind-product-aes-energy-storage</t>
  </si>
  <si>
    <t>[42]</t>
  </si>
  <si>
    <t>ABB. Battery energy storage system PQpluS, (2018). https://new.abb.com/high-voltage/capacitors/lv/bess-products/PQpluS</t>
  </si>
  <si>
    <t>[43]</t>
  </si>
  <si>
    <t>S. Saylors, Philip C. Kjær. Rasmus Lærke. Ancillary Services Provided from Wind Power Plant Augmented with Energy Storage, (2014). https://www.ieee-pes.org/presentations/gm2014/PESGM2014P-000718.pdf</t>
  </si>
  <si>
    <t>Bloomberg New Energy Finance. New Energy Outlook 2018, (2018). https://bnef.turtl.co/story/neo2018.pdf?autoprint=true&amp;teaser=true</t>
  </si>
  <si>
    <t>[45]</t>
  </si>
  <si>
    <t>CleanTechnica. $100/kWh Tesla Battery Cells This Year, $100/kWh Tesla Battery Packs In 2020|, (2018). https://cleantechnica.com/2018/06/09/100-kwh-tesla-battery-cells-this-year-100-kwh-tesla-battery-packs-in-2020/</t>
  </si>
  <si>
    <t>[46]</t>
  </si>
  <si>
    <t>Wardsauto. Two Tidbits From CES: Better Cybersecurity and Cheaper EV Batteries, (2017). https://www.wardsauto.com/ideaxchange/two-tidbits-ces</t>
  </si>
  <si>
    <t>[47]</t>
  </si>
  <si>
    <t>Visualcapitalist. China Leading the Charge for Lithium-Ion Megafactories, (2017) http://www.visualcapitalist.com/china-leading-charge-lithium-ion-megafactories/</t>
  </si>
  <si>
    <t>[48]</t>
  </si>
  <si>
    <t>International Renewable Energy Agency. IRENA Battery Storage Report, (2015). http://www.irena.org/-/media/Files/IRENA/Agency/Publication/2015/IRENA_Battery_Storage_report_2015.pdf</t>
  </si>
  <si>
    <t>[49]</t>
  </si>
  <si>
    <t>Windpower Engineering &amp; Development. Global battery energy-storage system installed capacity will exceed 14 GW by 2020, (2016). https://www.windpowerengineering.com/business-news-projects/global-battery-energy-storage-system-installed-capacity-will-exceed-14-gw-2020/</t>
  </si>
  <si>
    <t>[50]</t>
  </si>
  <si>
    <t>International Renewable Energy Agency. Electricity Storage and Renewables : Costs and Markets To 2030, (2017). http://www.irena.org/publications/2017/Oct/Electricity-storage-and-renewables-costs-and-markets</t>
  </si>
  <si>
    <t>[51]</t>
  </si>
  <si>
    <t>Danish Technological Institute. BESS project Smart grid ready Battery Energy Storage System for future grid, (2017). https://www.energiforskning.dk/sites/energiteknologi.dk/files/slutrapporter/bess_final_report_forskel_10731.pdf</t>
  </si>
  <si>
    <t>[52]</t>
  </si>
  <si>
    <t>H. Chen, T.N. Cong, W. Yang, C. Tan, Y. Li, Y. Ding, Progress in electrical energy storage system: A critical review, Prog. Nat. Sci. 19 (2009) 291–312. doi:10.1016/j.pnsc.2008.07.014</t>
  </si>
  <si>
    <t>D.M. Greenwood, K.Y. Lim, C. Patsios, P.F. Lyons, Y.S. Lim, P.C. Taylor, Frequency response services designed for energy storage, Appl. Energy. 203 (2017) 115–127. doi:10.1016/j.apenergy.2017.06.046</t>
  </si>
  <si>
    <t>[54]</t>
  </si>
  <si>
    <t>R. Benato, G. Bruno, F. Palone, R.M. Polito, M. Rebolini, Large-scale electrochemical energy storage in high voltage grids: Overview of the Italian experience, Energies. 10 (2017) 1-17. doi:10.3390/en10010108</t>
  </si>
  <si>
    <t>B. Zakeri, S. Syri, Electrical energy storage systems: A comparative life cycle cost analysis, Renew. Sustain. Energy Rev. 42 (2015) 569–596. doi:10.1016/j.rser.2014.10.011</t>
  </si>
  <si>
    <t>[56]</t>
  </si>
  <si>
    <t>G. Huff, A.B. Currier, B.C. Kaun, D.M. Rastler, S.B. Chen, D.T. Bradshaw, W.D. Gauntlett, DOE/EPRI electricity storage handbook in collaboration with NRECA, (2015). https://www.sandia.gov/ess-ssl/publications/SAND2015-1002.pdf</t>
  </si>
  <si>
    <t>H2</t>
  </si>
  <si>
    <t>INPUT~2030</t>
  </si>
  <si>
    <t>INPUT~2040</t>
  </si>
  <si>
    <t>INPUT~2050</t>
  </si>
  <si>
    <t>LIFE~2040</t>
  </si>
  <si>
    <t>STG_MAXCYC~2040</t>
  </si>
  <si>
    <t>EFF~2040</t>
  </si>
  <si>
    <t>STG_EFF~2040</t>
  </si>
  <si>
    <t>TEMP~2040</t>
  </si>
  <si>
    <t>STG_LOSS~2040</t>
  </si>
  <si>
    <t>INVCOST~2040</t>
  </si>
  <si>
    <t>FIXOM~2040</t>
  </si>
  <si>
    <t>VAROM~2040</t>
  </si>
  <si>
    <t>GRDSTOHSTNONH3XTRMN0_IN</t>
  </si>
  <si>
    <t>GRDSTOHSTNONH3XTRMN0_OUT</t>
  </si>
  <si>
    <t>GRDSTOHSTNONH3XTRMN0_PI</t>
  </si>
  <si>
    <t>GRDSTOHSTNONH3XTRMN0_E</t>
  </si>
  <si>
    <t>GRDSTOHSTNONH3XTRMN0_PO</t>
  </si>
  <si>
    <t>Grid Storage Ammonia Storage - Tanks  Ammonia Blend Transmission New  - Energy</t>
  </si>
  <si>
    <t>Grid Storage Ammonia Storage - Tanks  Ammonia Blend Transmission New  - Power In</t>
  </si>
  <si>
    <t>Grid Storage Ammonia Storage - Tanks Ammonia Blend Transmission New  - Power Out</t>
  </si>
  <si>
    <t>GRDSTOHSTNOCH3OHXTRMN0_IN</t>
  </si>
  <si>
    <t>GRDSTOHSTNOCH3OHXTRMN0_OUT</t>
  </si>
  <si>
    <t>GRDSTOHSTNOCH3OHXTRMN0_PI</t>
  </si>
  <si>
    <t>GRDSTOHSTNOCH3OHXTRMN0_E</t>
  </si>
  <si>
    <t>GRDSTOHSTNOCH3OHXTRMN0_PO</t>
  </si>
  <si>
    <t>Grid Storage Methanol Storage - Tanks  Methanol Blend Transmission New  - Power In</t>
  </si>
  <si>
    <t>Grid Storage Methanol Storage - Tanks Methanol Blend Transmission New  - Energy</t>
  </si>
  <si>
    <t>Grid Storage Methanol Storage - Tanks Methanol Blend Transmission New  - Power Out</t>
  </si>
  <si>
    <t>GRDSTOHSTNOKREXTRMN0_IN</t>
  </si>
  <si>
    <t>GRDSTOHSTNOKREXTRMN0_OUT</t>
  </si>
  <si>
    <t>GRDSTOHSTNOKREXTRMN0_PI</t>
  </si>
  <si>
    <t>GRDSTOHSTNOKREXTRMN0_E</t>
  </si>
  <si>
    <t>GRDSTOHSTNOKREXTRMN0_PO</t>
  </si>
  <si>
    <t>Grid Storage JetFuel Storage - Tanks JetFuel Blend Transmission New  - Energy</t>
  </si>
  <si>
    <t>Grid Storage JetFuel Storage - Tanks JetFuel Blend Transmission New  - Power Out</t>
  </si>
  <si>
    <t>Grid Storage JetFuel Storage - Tanks  JetFuel Blend Transmission New  - Power In</t>
  </si>
  <si>
    <t>GRDSTOHSTNOCO2XTRMN0_IN</t>
  </si>
  <si>
    <t>GRDSTOHSTNOCO2XTRMN0_OUT</t>
  </si>
  <si>
    <t>kt</t>
  </si>
  <si>
    <t>GRDSTOHSTNOCO2XTRMN0_PI</t>
  </si>
  <si>
    <t>GRDSTOHSTNOC02XTRMN0_E</t>
  </si>
  <si>
    <t>GRDSTOHSTNOCO2XTRMN0_PO</t>
  </si>
  <si>
    <t>Grid Storage CO2 Storage - Tanks  CO2 Blend Transmission New  - Power In</t>
  </si>
  <si>
    <t>Grid Storage CO2 Storage - Tanks CO2 Blend Transmission New  - Energy</t>
  </si>
  <si>
    <t>Grid Storage CO2 Storage - Tanks CO2 Blend Transmission New  - Power Out</t>
  </si>
  <si>
    <t>kta</t>
  </si>
  <si>
    <t>m3</t>
  </si>
  <si>
    <t>eur/m3</t>
  </si>
  <si>
    <t>eur</t>
  </si>
  <si>
    <t>ILED~2030</t>
  </si>
  <si>
    <t>ILED~2040</t>
  </si>
  <si>
    <t>ILED~2050</t>
  </si>
  <si>
    <t>Construction time</t>
  </si>
  <si>
    <t>years</t>
  </si>
  <si>
    <t>GJ/m3</t>
  </si>
  <si>
    <t>gj</t>
  </si>
  <si>
    <t>GJ</t>
  </si>
  <si>
    <t>pj</t>
  </si>
  <si>
    <t>flh</t>
  </si>
  <si>
    <t>PJ/ton JET</t>
  </si>
  <si>
    <t>800 kg/m3</t>
  </si>
  <si>
    <t>ton/m3</t>
  </si>
  <si>
    <t>pj/m3</t>
  </si>
  <si>
    <t>eur/pja</t>
  </si>
  <si>
    <t>12 bar</t>
  </si>
  <si>
    <t>degrees</t>
  </si>
  <si>
    <t>Online Calculation of carbon dioxide (peacesoftware.de)</t>
  </si>
  <si>
    <t>kg/m3</t>
  </si>
  <si>
    <t>eur/kg</t>
  </si>
  <si>
    <t>meur/kt</t>
  </si>
  <si>
    <t>meur/kta</t>
  </si>
  <si>
    <t>AMM</t>
  </si>
  <si>
    <t>CO2</t>
  </si>
  <si>
    <t>METH</t>
  </si>
  <si>
    <t>KRE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</si>
</sst>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 #,##0.00_-;_-* &quot;-&quot;??_-;_-@_-"/>
    <numFmt numFmtId="164" formatCode="_(* #,##0.00_);_(* \(#,##0.00\);_(* &quot;-&quot;??_);_(@_)"/>
    <numFmt numFmtId="165" formatCode="\Te\x\t"/>
    <numFmt numFmtId="166" formatCode="_ * #,##0.00_ ;_ * \-#,##0.00_ ;_ * &quot;-&quot;??_ ;_ @_ "/>
    <numFmt numFmtId="167" formatCode="0.000"/>
    <numFmt numFmtId="168" formatCode="0.0000000"/>
    <numFmt numFmtId="169" formatCode="0.000000"/>
  </numFmts>
  <fonts count="46"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Courier"/>
      <family val="3"/>
    </font>
    <font>
      <sz val="10"/>
      <name val="Arial"/>
      <family val="2"/>
    </font>
    <font>
      <sz val="10"/>
      <name val="Arial"/>
      <family val="2"/>
    </font>
    <font>
      <sz val="10"/>
      <name val="Arial"/>
      <family val="2"/>
    </font>
    <font>
      <sz val="10"/>
      <name val="Arial"/>
      <family val="2"/>
    </font>
    <font>
      <sz val="8"/>
      <color indexed="81"/>
      <name val="Tahoma"/>
      <family val="2"/>
    </font>
    <font>
      <b/>
      <sz val="8"/>
      <color indexed="81"/>
      <name val="Tahoma"/>
      <family val="2"/>
    </font>
    <font>
      <sz val="10"/>
      <name val="Arial"/>
      <family val="2"/>
    </font>
    <font>
      <sz val="10"/>
      <name val="Arial"/>
      <family val="2"/>
    </font>
    <font>
      <sz val="11"/>
      <color indexed="8"/>
      <name val="Calibri"/>
      <family val="2"/>
    </font>
    <font>
      <sz val="11"/>
      <color indexed="8"/>
      <name val="Calibri"/>
      <family val="2"/>
    </font>
    <font>
      <sz val="11"/>
      <color theme="1"/>
      <name val="Calibri"/>
      <family val="2"/>
      <scheme val="minor"/>
    </font>
    <font>
      <b/>
      <sz val="11"/>
      <color theme="5" tint="-0.24994659260841701"/>
      <name val="Calibri"/>
      <family val="2"/>
      <scheme val="minor"/>
    </font>
    <font>
      <b/>
      <sz val="11"/>
      <color rgb="FFFA7D00"/>
      <name val="Calibri"/>
      <family val="2"/>
      <scheme val="minor"/>
    </font>
    <font>
      <u/>
      <sz val="11"/>
      <color theme="10"/>
      <name val="Calibri"/>
      <family val="2"/>
    </font>
    <font>
      <sz val="10"/>
      <color theme="1"/>
      <name val="Calibri"/>
      <family val="2"/>
    </font>
    <font>
      <u/>
      <sz val="10"/>
      <color indexed="12"/>
      <name val="Arial"/>
      <family val="2"/>
    </font>
    <font>
      <sz val="11"/>
      <color indexed="12"/>
      <name val="Arial"/>
      <family val="2"/>
    </font>
    <font>
      <sz val="11"/>
      <name val="Arial"/>
      <family val="2"/>
    </font>
    <font>
      <sz val="11"/>
      <color indexed="8"/>
      <name val="Arial"/>
      <family val="2"/>
    </font>
    <font>
      <b/>
      <sz val="10"/>
      <color indexed="12"/>
      <name val="Arial"/>
      <family val="2"/>
    </font>
    <font>
      <sz val="10"/>
      <name val="Arial"/>
    </font>
    <font>
      <b/>
      <sz val="8"/>
      <color rgb="FF969696"/>
      <name val="Calibri"/>
      <family val="2"/>
      <scheme val="minor"/>
    </font>
    <font>
      <sz val="8"/>
      <color rgb="FF969696"/>
      <name val="Calibri"/>
      <family val="2"/>
      <scheme val="minor"/>
    </font>
    <font>
      <b/>
      <sz val="8"/>
      <name val="Calibri"/>
      <family val="2"/>
      <scheme val="minor"/>
    </font>
    <font>
      <sz val="9"/>
      <name val="Arial"/>
      <family val="2"/>
    </font>
    <font>
      <b/>
      <sz val="8"/>
      <color theme="1"/>
      <name val="Calibri"/>
      <family val="2"/>
      <scheme val="minor"/>
    </font>
    <font>
      <sz val="8"/>
      <color theme="1"/>
      <name val="Calibri"/>
      <family val="2"/>
      <scheme val="minor"/>
    </font>
    <font>
      <sz val="8"/>
      <name val="Calibri"/>
      <family val="2"/>
    </font>
    <font>
      <sz val="8"/>
      <name val="Calibri"/>
      <family val="2"/>
      <scheme val="minor"/>
    </font>
    <font>
      <i/>
      <sz val="8"/>
      <name val="Calibri"/>
      <family val="2"/>
      <scheme val="minor"/>
    </font>
    <font>
      <vertAlign val="superscript"/>
      <sz val="8"/>
      <name val="Calibri"/>
      <family val="2"/>
      <scheme val="minor"/>
    </font>
    <font>
      <sz val="11"/>
      <color theme="1"/>
      <name val="Calibri"/>
      <family val="2"/>
      <charset val="161"/>
      <scheme val="minor"/>
    </font>
    <font>
      <sz val="8"/>
      <color indexed="8"/>
      <name val="Calibri"/>
      <family val="2"/>
      <scheme val="minor"/>
    </font>
    <font>
      <i/>
      <sz val="8"/>
      <color theme="1"/>
      <name val="Calibri"/>
      <family val="2"/>
      <scheme val="minor"/>
    </font>
    <font>
      <sz val="8"/>
      <color rgb="FF000000"/>
      <name val="Calibri"/>
      <family val="2"/>
      <scheme val="minor"/>
    </font>
    <font>
      <sz val="8"/>
      <name val="Arial"/>
    </font>
    <font>
      <u/>
      <sz val="10"/>
      <color theme="10"/>
      <name val="Arial"/>
      <family val="2"/>
    </font>
  </fonts>
  <fills count="9">
    <fill>
      <patternFill patternType="none"/>
    </fill>
    <fill>
      <patternFill patternType="gray125"/>
    </fill>
    <fill>
      <patternFill patternType="solid">
        <fgColor theme="8" tint="0.79998168889431442"/>
        <bgColor indexed="65"/>
      </patternFill>
    </fill>
    <fill>
      <patternFill patternType="solid">
        <fgColor rgb="FFFFFFCC"/>
      </patternFill>
    </fill>
    <fill>
      <patternFill patternType="solid">
        <fgColor theme="6" tint="0.39997558519241921"/>
        <bgColor indexed="64"/>
      </patternFill>
    </fill>
    <fill>
      <patternFill patternType="solid">
        <fgColor rgb="FFF2F2F2"/>
        <bgColor indexed="64"/>
      </patternFill>
    </fill>
    <fill>
      <patternFill patternType="solid">
        <fgColor theme="0" tint="-4.9989318521683403E-2"/>
        <bgColor indexed="64"/>
      </patternFill>
    </fill>
    <fill>
      <patternFill patternType="solid">
        <fgColor theme="0"/>
        <bgColor indexed="64"/>
      </patternFill>
    </fill>
    <fill>
      <patternFill patternType="solid">
        <fgColor rgb="FFFFFFFF"/>
        <bgColor indexed="64"/>
      </patternFill>
    </fill>
  </fills>
  <borders count="5">
    <border>
      <left/>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style="thin">
        <color indexed="64"/>
      </top>
      <bottom/>
      <diagonal/>
    </border>
    <border>
      <left/>
      <right/>
      <top/>
      <bottom style="medium">
        <color indexed="64"/>
      </bottom>
      <diagonal/>
    </border>
  </borders>
  <cellStyleXfs count="70">
    <xf numFmtId="0" fontId="0" fillId="0" borderId="0"/>
    <xf numFmtId="0" fontId="19" fillId="2" borderId="0" applyNumberFormat="0" applyBorder="0" applyAlignment="0" applyProtection="0"/>
    <xf numFmtId="1" fontId="20" fillId="0" borderId="0" applyNumberFormat="0" applyAlignment="0" applyProtection="0">
      <alignment horizontal="center"/>
    </xf>
    <xf numFmtId="0" fontId="21" fillId="0" borderId="1" applyNumberFormat="0" applyFill="0" applyAlignment="0" applyProtection="0"/>
    <xf numFmtId="43" fontId="9" fillId="0" borderId="0" applyFont="0" applyFill="0" applyBorder="0" applyAlignment="0" applyProtection="0"/>
    <xf numFmtId="16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164" fontId="9" fillId="0" borderId="0" applyFont="0" applyFill="0" applyBorder="0" applyAlignment="0" applyProtection="0"/>
    <xf numFmtId="164" fontId="9" fillId="0" borderId="0" applyFont="0" applyFill="0" applyBorder="0" applyAlignment="0" applyProtection="0"/>
    <xf numFmtId="0" fontId="22" fillId="0" borderId="0" applyNumberFormat="0" applyFill="0" applyBorder="0" applyAlignment="0" applyProtection="0">
      <alignment vertical="top"/>
      <protection locked="0"/>
    </xf>
    <xf numFmtId="0" fontId="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9" fillId="0" borderId="0"/>
    <xf numFmtId="0" fontId="9" fillId="0" borderId="0"/>
    <xf numFmtId="0" fontId="9" fillId="0" borderId="0"/>
    <xf numFmtId="0" fontId="9" fillId="0" borderId="0"/>
    <xf numFmtId="0" fontId="9" fillId="0" borderId="0"/>
    <xf numFmtId="0" fontId="19" fillId="0" borderId="0"/>
    <xf numFmtId="0" fontId="9" fillId="0" borderId="0"/>
    <xf numFmtId="0" fontId="9" fillId="0" borderId="0"/>
    <xf numFmtId="0" fontId="19" fillId="0" borderId="0"/>
    <xf numFmtId="0" fontId="9" fillId="0" borderId="0"/>
    <xf numFmtId="0" fontId="8" fillId="0" borderId="0"/>
    <xf numFmtId="0" fontId="9" fillId="3" borderId="2" applyNumberFormat="0" applyFont="0" applyAlignment="0" applyProtection="0"/>
    <xf numFmtId="9" fontId="10" fillId="0" borderId="0" applyFont="0" applyFill="0" applyBorder="0" applyAlignment="0" applyProtection="0"/>
    <xf numFmtId="9" fontId="9"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1" fillId="0" borderId="0" applyFont="0" applyFill="0" applyBorder="0" applyAlignment="0" applyProtection="0"/>
    <xf numFmtId="9" fontId="9" fillId="0" borderId="0" applyFont="0" applyFill="0" applyBorder="0" applyAlignment="0" applyProtection="0"/>
    <xf numFmtId="9" fontId="17"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12"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15" fillId="0" borderId="0" applyFont="0" applyFill="0" applyBorder="0" applyAlignment="0" applyProtection="0"/>
    <xf numFmtId="9" fontId="9" fillId="0" borderId="0" applyFont="0" applyFill="0" applyBorder="0" applyAlignment="0" applyProtection="0"/>
    <xf numFmtId="9" fontId="16" fillId="0" borderId="0" applyFont="0" applyFill="0" applyBorder="0" applyAlignment="0" applyProtection="0"/>
    <xf numFmtId="9" fontId="9" fillId="0" borderId="0" applyFont="0" applyFill="0" applyBorder="0" applyAlignment="0" applyProtection="0"/>
    <xf numFmtId="9" fontId="16" fillId="0" borderId="0" applyFont="0" applyFill="0" applyBorder="0" applyAlignment="0" applyProtection="0"/>
    <xf numFmtId="9" fontId="18" fillId="0" borderId="0" applyFont="0" applyFill="0" applyBorder="0" applyAlignment="0" applyProtection="0"/>
    <xf numFmtId="0" fontId="9" fillId="0" borderId="0"/>
    <xf numFmtId="0" fontId="23" fillId="0" borderId="0"/>
    <xf numFmtId="0" fontId="7" fillId="0" borderId="0"/>
    <xf numFmtId="0" fontId="6" fillId="0" borderId="0"/>
    <xf numFmtId="0" fontId="24" fillId="0" borderId="0" applyNumberFormat="0" applyFill="0" applyBorder="0" applyAlignment="0" applyProtection="0">
      <alignment vertical="top"/>
      <protection locked="0"/>
    </xf>
    <xf numFmtId="166" fontId="6" fillId="0" borderId="0" applyFont="0" applyFill="0" applyBorder="0" applyAlignment="0" applyProtection="0"/>
    <xf numFmtId="0" fontId="5" fillId="0" borderId="0"/>
    <xf numFmtId="0" fontId="4" fillId="0" borderId="0"/>
    <xf numFmtId="0" fontId="3" fillId="0" borderId="0"/>
    <xf numFmtId="0" fontId="2"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9" fontId="29" fillId="0" borderId="0" applyFont="0" applyFill="0" applyBorder="0" applyAlignment="0" applyProtection="0"/>
    <xf numFmtId="0" fontId="45" fillId="0" borderId="0" applyNumberFormat="0" applyFill="0" applyBorder="0" applyAlignment="0" applyProtection="0"/>
  </cellStyleXfs>
  <cellXfs count="122">
    <xf numFmtId="0" fontId="0" fillId="0" borderId="0" xfId="0"/>
    <xf numFmtId="165" fontId="26" fillId="0" borderId="0" xfId="0" applyNumberFormat="1" applyFont="1"/>
    <xf numFmtId="0" fontId="26" fillId="0" borderId="0" xfId="0" applyFont="1"/>
    <xf numFmtId="165" fontId="26" fillId="4" borderId="0" xfId="0" applyNumberFormat="1" applyFont="1" applyFill="1"/>
    <xf numFmtId="165" fontId="26" fillId="4" borderId="0" xfId="0" applyNumberFormat="1" applyFont="1" applyFill="1" applyAlignment="1">
      <alignment horizontal="left"/>
    </xf>
    <xf numFmtId="165" fontId="26" fillId="4" borderId="0" xfId="1" applyNumberFormat="1" applyFont="1" applyFill="1" applyBorder="1" applyAlignment="1">
      <alignment horizontal="left" wrapText="1"/>
    </xf>
    <xf numFmtId="0" fontId="26" fillId="0" borderId="0" xfId="0" applyFont="1" applyAlignment="1">
      <alignment horizontal="center"/>
    </xf>
    <xf numFmtId="0" fontId="26" fillId="0" borderId="0" xfId="28" applyFont="1" applyAlignment="1">
      <alignment horizontal="left"/>
    </xf>
    <xf numFmtId="0" fontId="26" fillId="0" borderId="0" xfId="13" applyFont="1"/>
    <xf numFmtId="0" fontId="25" fillId="0" borderId="0" xfId="28" applyFont="1" applyAlignment="1">
      <alignment horizontal="left"/>
    </xf>
    <xf numFmtId="0" fontId="26" fillId="4" borderId="0" xfId="28" applyFont="1" applyFill="1" applyAlignment="1">
      <alignment horizontal="left" vertical="center"/>
    </xf>
    <xf numFmtId="0" fontId="26" fillId="4" borderId="0" xfId="28" applyFont="1" applyFill="1" applyAlignment="1">
      <alignment horizontal="center" vertical="center"/>
    </xf>
    <xf numFmtId="0" fontId="26" fillId="4" borderId="0" xfId="28" applyFont="1" applyFill="1" applyAlignment="1">
      <alignment horizontal="center" vertical="center" wrapText="1"/>
    </xf>
    <xf numFmtId="0" fontId="26" fillId="4" borderId="0" xfId="1" applyFont="1" applyFill="1" applyBorder="1" applyAlignment="1">
      <alignment horizontal="left" wrapText="1"/>
    </xf>
    <xf numFmtId="0" fontId="26" fillId="4" borderId="0" xfId="1" applyFont="1" applyFill="1" applyBorder="1" applyAlignment="1">
      <alignment horizontal="center" wrapText="1"/>
    </xf>
    <xf numFmtId="0" fontId="27" fillId="4" borderId="0" xfId="1" applyFont="1" applyFill="1" applyBorder="1" applyAlignment="1">
      <alignment horizontal="center" wrapText="1"/>
    </xf>
    <xf numFmtId="0" fontId="26" fillId="0" borderId="0" xfId="0" applyFont="1" applyAlignment="1">
      <alignment horizontal="right"/>
    </xf>
    <xf numFmtId="2" fontId="26" fillId="0" borderId="0" xfId="0" applyNumberFormat="1" applyFont="1"/>
    <xf numFmtId="167" fontId="26" fillId="0" borderId="0" xfId="0" applyNumberFormat="1" applyFont="1"/>
    <xf numFmtId="168" fontId="26" fillId="0" borderId="0" xfId="0" applyNumberFormat="1" applyFont="1"/>
    <xf numFmtId="1" fontId="26" fillId="0" borderId="0" xfId="0" applyNumberFormat="1" applyFont="1"/>
    <xf numFmtId="165" fontId="28" fillId="0" borderId="0" xfId="0" applyNumberFormat="1" applyFont="1"/>
    <xf numFmtId="0" fontId="28" fillId="0" borderId="0" xfId="28" applyFont="1" applyAlignment="1">
      <alignment horizontal="left"/>
    </xf>
    <xf numFmtId="0" fontId="30" fillId="5" borderId="3" xfId="0" applyFont="1" applyFill="1" applyBorder="1" applyAlignment="1">
      <alignment horizontal="left" vertical="top"/>
    </xf>
    <xf numFmtId="0" fontId="31" fillId="5" borderId="3" xfId="0" applyFont="1" applyFill="1" applyBorder="1" applyAlignment="1">
      <alignment horizontal="left" vertical="top"/>
    </xf>
    <xf numFmtId="0" fontId="32" fillId="5" borderId="3" xfId="0" applyFont="1" applyFill="1" applyBorder="1" applyAlignment="1">
      <alignment vertical="top"/>
    </xf>
    <xf numFmtId="0" fontId="32" fillId="5" borderId="3" xfId="0" applyFont="1" applyFill="1" applyBorder="1" applyAlignment="1">
      <alignment vertical="top" wrapText="1"/>
    </xf>
    <xf numFmtId="0" fontId="31" fillId="5" borderId="0" xfId="0" applyFont="1" applyFill="1" applyAlignment="1">
      <alignment horizontal="left" vertical="top"/>
    </xf>
    <xf numFmtId="0" fontId="32" fillId="5" borderId="0" xfId="0" applyFont="1" applyFill="1" applyAlignment="1">
      <alignment horizontal="right" vertical="top"/>
    </xf>
    <xf numFmtId="0" fontId="32" fillId="5" borderId="0" xfId="0" applyFont="1" applyFill="1" applyAlignment="1">
      <alignment horizontal="center" vertical="top"/>
    </xf>
    <xf numFmtId="0" fontId="31" fillId="5" borderId="4" xfId="0" applyFont="1" applyFill="1" applyBorder="1" applyAlignment="1">
      <alignment horizontal="left" vertical="top"/>
    </xf>
    <xf numFmtId="0" fontId="33" fillId="6" borderId="4" xfId="0" applyFont="1" applyFill="1" applyBorder="1" applyAlignment="1">
      <alignment vertical="center" wrapText="1"/>
    </xf>
    <xf numFmtId="0" fontId="32" fillId="5" borderId="4" xfId="0" applyFont="1" applyFill="1" applyBorder="1" applyAlignment="1">
      <alignment horizontal="right" vertical="top"/>
    </xf>
    <xf numFmtId="0" fontId="32" fillId="5" borderId="4" xfId="0" applyFont="1" applyFill="1" applyBorder="1" applyAlignment="1">
      <alignment horizontal="center" vertical="top"/>
    </xf>
    <xf numFmtId="0" fontId="34" fillId="5" borderId="4" xfId="0" applyFont="1" applyFill="1" applyBorder="1" applyAlignment="1">
      <alignment horizontal="center" vertical="top"/>
    </xf>
    <xf numFmtId="0" fontId="31" fillId="6" borderId="0" xfId="0" applyFont="1" applyFill="1" applyAlignment="1">
      <alignment horizontal="left" vertical="top"/>
    </xf>
    <xf numFmtId="0" fontId="35" fillId="6" borderId="0" xfId="0" applyFont="1" applyFill="1" applyAlignment="1">
      <alignment horizontal="right" vertical="top"/>
    </xf>
    <xf numFmtId="0" fontId="35" fillId="6" borderId="0" xfId="0" applyFont="1" applyFill="1" applyAlignment="1">
      <alignment horizontal="center" vertical="top"/>
    </xf>
    <xf numFmtId="0" fontId="35" fillId="6" borderId="0" xfId="0" applyFont="1" applyFill="1" applyAlignment="1">
      <alignment horizontal="left" vertical="top"/>
    </xf>
    <xf numFmtId="0" fontId="34" fillId="0" borderId="0" xfId="0" applyFont="1" applyAlignment="1">
      <alignment vertical="top"/>
    </xf>
    <xf numFmtId="0" fontId="32" fillId="0" borderId="0" xfId="0" applyFont="1" applyAlignment="1">
      <alignment vertical="top"/>
    </xf>
    <xf numFmtId="0" fontId="35" fillId="0" borderId="0" xfId="0" applyFont="1" applyAlignment="1">
      <alignment horizontal="right" vertical="top"/>
    </xf>
    <xf numFmtId="0" fontId="35" fillId="0" borderId="0" xfId="0" applyFont="1" applyAlignment="1">
      <alignment horizontal="center" vertical="top"/>
    </xf>
    <xf numFmtId="0" fontId="35" fillId="0" borderId="0" xfId="0" applyFont="1" applyAlignment="1">
      <alignment horizontal="left" vertical="top"/>
    </xf>
    <xf numFmtId="0" fontId="36" fillId="0" borderId="0" xfId="0" applyFont="1" applyAlignment="1">
      <alignment vertical="center"/>
    </xf>
    <xf numFmtId="0" fontId="36" fillId="7" borderId="0" xfId="0" applyFont="1" applyFill="1" applyAlignment="1">
      <alignment vertical="center" wrapText="1"/>
    </xf>
    <xf numFmtId="0" fontId="36" fillId="0" borderId="0" xfId="0" applyFont="1" applyAlignment="1">
      <alignment horizontal="center" vertical="center"/>
    </xf>
    <xf numFmtId="0" fontId="32" fillId="7" borderId="0" xfId="0" applyFont="1" applyFill="1" applyAlignment="1">
      <alignment horizontal="left" vertical="top"/>
    </xf>
    <xf numFmtId="0" fontId="37" fillId="7" borderId="0" xfId="0" applyFont="1" applyFill="1" applyAlignment="1">
      <alignment horizontal="left" vertical="top"/>
    </xf>
    <xf numFmtId="0" fontId="35" fillId="8" borderId="0" xfId="0" applyFont="1" applyFill="1" applyAlignment="1">
      <alignment horizontal="left" vertical="top"/>
    </xf>
    <xf numFmtId="0" fontId="35" fillId="8" borderId="0" xfId="0" applyFont="1" applyFill="1" applyAlignment="1">
      <alignment horizontal="right" vertical="top"/>
    </xf>
    <xf numFmtId="0" fontId="35" fillId="8" borderId="0" xfId="0" applyFont="1" applyFill="1" applyAlignment="1">
      <alignment horizontal="center" vertical="top"/>
    </xf>
    <xf numFmtId="9" fontId="35" fillId="8" borderId="0" xfId="68" applyFont="1" applyFill="1" applyBorder="1" applyAlignment="1">
      <alignment horizontal="right" vertical="top"/>
    </xf>
    <xf numFmtId="0" fontId="38" fillId="7" borderId="0" xfId="0" applyFont="1" applyFill="1" applyAlignment="1">
      <alignment horizontal="left" vertical="top"/>
    </xf>
    <xf numFmtId="0" fontId="32" fillId="7" borderId="0" xfId="0" applyFont="1" applyFill="1" applyAlignment="1">
      <alignment horizontal="left" vertical="center"/>
    </xf>
    <xf numFmtId="0" fontId="33" fillId="0" borderId="0" xfId="0" applyFont="1" applyAlignment="1">
      <alignment vertical="center" wrapText="1"/>
    </xf>
    <xf numFmtId="0" fontId="32" fillId="7" borderId="0" xfId="0" applyFont="1" applyFill="1" applyAlignment="1">
      <alignment horizontal="left" vertical="center" wrapText="1"/>
    </xf>
    <xf numFmtId="0" fontId="35" fillId="8" borderId="0" xfId="0" applyFont="1" applyFill="1" applyAlignment="1">
      <alignment horizontal="left" vertical="center" wrapText="1"/>
    </xf>
    <xf numFmtId="0" fontId="37" fillId="7" borderId="0" xfId="0" applyFont="1" applyFill="1" applyAlignment="1">
      <alignment vertical="center"/>
    </xf>
    <xf numFmtId="0" fontId="37" fillId="7" borderId="0" xfId="0" applyFont="1" applyFill="1" applyAlignment="1">
      <alignment vertical="center" wrapText="1"/>
    </xf>
    <xf numFmtId="0" fontId="35" fillId="8" borderId="0" xfId="0" applyFont="1" applyFill="1" applyAlignment="1">
      <alignment horizontal="center" vertical="center" wrapText="1"/>
    </xf>
    <xf numFmtId="0" fontId="34" fillId="8" borderId="0" xfId="0" applyFont="1" applyFill="1" applyAlignment="1">
      <alignment horizontal="left" vertical="center" wrapText="1"/>
    </xf>
    <xf numFmtId="167" fontId="35" fillId="8" borderId="0" xfId="0" applyNumberFormat="1" applyFont="1" applyFill="1" applyAlignment="1">
      <alignment horizontal="center" vertical="center" wrapText="1"/>
    </xf>
    <xf numFmtId="0" fontId="37" fillId="0" borderId="0" xfId="0" applyFont="1" applyAlignment="1">
      <alignment horizontal="left" vertical="center"/>
    </xf>
    <xf numFmtId="0" fontId="37" fillId="7" borderId="4" xfId="0" applyFont="1" applyFill="1" applyBorder="1" applyAlignment="1">
      <alignment vertical="center"/>
    </xf>
    <xf numFmtId="0" fontId="37" fillId="7" borderId="4" xfId="0" applyFont="1" applyFill="1" applyBorder="1" applyAlignment="1">
      <alignment vertical="center" wrapText="1"/>
    </xf>
    <xf numFmtId="0" fontId="35" fillId="8" borderId="4" xfId="0" applyFont="1" applyFill="1" applyBorder="1" applyAlignment="1">
      <alignment horizontal="center" vertical="center" wrapText="1"/>
    </xf>
    <xf numFmtId="0" fontId="37" fillId="7" borderId="4" xfId="0" applyFont="1" applyFill="1" applyBorder="1" applyAlignment="1">
      <alignment horizontal="center" vertical="center" wrapText="1"/>
    </xf>
    <xf numFmtId="0" fontId="37" fillId="7" borderId="4" xfId="0" applyFont="1" applyFill="1" applyBorder="1" applyAlignment="1">
      <alignment horizontal="left" vertical="center" wrapText="1"/>
    </xf>
    <xf numFmtId="0" fontId="37" fillId="7" borderId="0" xfId="0" applyFont="1" applyFill="1" applyAlignment="1">
      <alignment horizontal="center" vertical="center" wrapText="1"/>
    </xf>
    <xf numFmtId="0" fontId="32" fillId="7" borderId="0" xfId="0" applyFont="1" applyFill="1" applyAlignment="1">
      <alignment vertical="center"/>
    </xf>
    <xf numFmtId="0" fontId="37" fillId="7" borderId="0" xfId="0" applyFont="1" applyFill="1" applyAlignment="1">
      <alignment horizontal="center" vertical="center"/>
    </xf>
    <xf numFmtId="0" fontId="41" fillId="7" borderId="0" xfId="0" applyFont="1" applyFill="1" applyAlignment="1">
      <alignment vertical="center"/>
    </xf>
    <xf numFmtId="0" fontId="41" fillId="7" borderId="0" xfId="0" applyFont="1" applyFill="1" applyAlignment="1">
      <alignment vertical="center" wrapText="1"/>
    </xf>
    <xf numFmtId="0" fontId="37" fillId="0" borderId="0" xfId="0" applyFont="1" applyAlignment="1">
      <alignment vertical="center"/>
    </xf>
    <xf numFmtId="0" fontId="37" fillId="0" borderId="0" xfId="0" applyFont="1" applyAlignment="1">
      <alignment horizontal="center" vertical="center"/>
    </xf>
    <xf numFmtId="0" fontId="37" fillId="0" borderId="0" xfId="0" applyFont="1" applyAlignment="1">
      <alignment vertical="center" wrapText="1"/>
    </xf>
    <xf numFmtId="0" fontId="33" fillId="0" borderId="0" xfId="0" applyFont="1" applyAlignment="1">
      <alignment vertical="center"/>
    </xf>
    <xf numFmtId="0" fontId="33" fillId="0" borderId="0" xfId="0" applyFont="1" applyAlignment="1">
      <alignment horizontal="center" vertical="center"/>
    </xf>
    <xf numFmtId="0" fontId="0" fillId="0" borderId="0" xfId="0" applyAlignment="1">
      <alignment vertical="center"/>
    </xf>
    <xf numFmtId="0" fontId="30" fillId="6" borderId="0" xfId="0" applyFont="1" applyFill="1" applyAlignment="1">
      <alignment horizontal="left" vertical="top"/>
    </xf>
    <xf numFmtId="0" fontId="34" fillId="6" borderId="0" xfId="0" applyFont="1" applyFill="1" applyAlignment="1">
      <alignment vertical="center"/>
    </xf>
    <xf numFmtId="0" fontId="35" fillId="0" borderId="0" xfId="0" applyFont="1"/>
    <xf numFmtId="0" fontId="31" fillId="6" borderId="0" xfId="0" applyFont="1" applyFill="1" applyAlignment="1">
      <alignment horizontal="left" vertical="center"/>
    </xf>
    <xf numFmtId="0" fontId="34" fillId="6" borderId="0" xfId="0" applyFont="1" applyFill="1" applyAlignment="1">
      <alignment horizontal="right" vertical="center"/>
    </xf>
    <xf numFmtId="0" fontId="32" fillId="6" borderId="0" xfId="0" applyFont="1" applyFill="1" applyAlignment="1">
      <alignment horizontal="right" vertical="center"/>
    </xf>
    <xf numFmtId="0" fontId="34" fillId="6" borderId="0" xfId="0" applyFont="1" applyFill="1" applyAlignment="1">
      <alignment horizontal="center" vertical="center"/>
    </xf>
    <xf numFmtId="0" fontId="31" fillId="6" borderId="4" xfId="0" applyFont="1" applyFill="1" applyBorder="1" applyAlignment="1">
      <alignment horizontal="left" vertical="center"/>
    </xf>
    <xf numFmtId="0" fontId="34" fillId="6" borderId="4" xfId="0" applyFont="1" applyFill="1" applyBorder="1" applyAlignment="1">
      <alignment horizontal="right" vertical="center"/>
    </xf>
    <xf numFmtId="0" fontId="32" fillId="6" borderId="4" xfId="0" applyFont="1" applyFill="1" applyBorder="1" applyAlignment="1">
      <alignment horizontal="right" vertical="center"/>
    </xf>
    <xf numFmtId="0" fontId="34" fillId="6" borderId="4" xfId="0" applyFont="1" applyFill="1" applyBorder="1" applyAlignment="1">
      <alignment vertical="center" wrapText="1"/>
    </xf>
    <xf numFmtId="0" fontId="30" fillId="6" borderId="0" xfId="0" applyFont="1" applyFill="1" applyAlignment="1">
      <alignment horizontal="left" vertical="center"/>
    </xf>
    <xf numFmtId="0" fontId="34" fillId="6" borderId="0" xfId="0" applyFont="1" applyFill="1" applyAlignment="1">
      <alignment horizontal="center" vertical="top"/>
    </xf>
    <xf numFmtId="0" fontId="35" fillId="6" borderId="0" xfId="0" applyFont="1" applyFill="1"/>
    <xf numFmtId="0" fontId="34" fillId="0" borderId="0" xfId="0" applyFont="1" applyAlignment="1">
      <alignment horizontal="left" vertical="center"/>
    </xf>
    <xf numFmtId="0" fontId="31" fillId="0" borderId="0" xfId="0" applyFont="1" applyAlignment="1">
      <alignment horizontal="left" vertical="top"/>
    </xf>
    <xf numFmtId="0" fontId="34" fillId="0" borderId="0" xfId="0" applyFont="1" applyAlignment="1">
      <alignment horizontal="center" vertical="top"/>
    </xf>
    <xf numFmtId="0" fontId="34" fillId="8" borderId="0" xfId="0" applyFont="1" applyFill="1" applyAlignment="1">
      <alignment vertical="center"/>
    </xf>
    <xf numFmtId="0" fontId="30" fillId="8" borderId="0" xfId="0" applyFont="1" applyFill="1" applyAlignment="1">
      <alignment horizontal="left" vertical="top"/>
    </xf>
    <xf numFmtId="0" fontId="35" fillId="8" borderId="0" xfId="0" applyFont="1" applyFill="1" applyAlignment="1">
      <alignment horizontal="left" vertical="center"/>
    </xf>
    <xf numFmtId="0" fontId="35" fillId="8" borderId="0" xfId="0" applyFont="1" applyFill="1" applyAlignment="1">
      <alignment vertical="center"/>
    </xf>
    <xf numFmtId="0" fontId="35" fillId="8" borderId="0" xfId="0" applyFont="1" applyFill="1" applyAlignment="1">
      <alignment vertical="center" wrapText="1"/>
    </xf>
    <xf numFmtId="0" fontId="34" fillId="0" borderId="0" xfId="0" applyFont="1"/>
    <xf numFmtId="0" fontId="42" fillId="8" borderId="0" xfId="0" applyFont="1" applyFill="1" applyAlignment="1">
      <alignment horizontal="left" vertical="center"/>
    </xf>
    <xf numFmtId="0" fontId="35" fillId="0" borderId="0" xfId="0" applyFont="1" applyAlignment="1">
      <alignment horizontal="center" vertical="center" wrapText="1"/>
    </xf>
    <xf numFmtId="0" fontId="34" fillId="8" borderId="0" xfId="0" applyFont="1" applyFill="1" applyAlignment="1">
      <alignment horizontal="left" vertical="top"/>
    </xf>
    <xf numFmtId="0" fontId="35" fillId="0" borderId="0" xfId="0" applyFont="1" applyAlignment="1">
      <alignment horizontal="left"/>
    </xf>
    <xf numFmtId="0" fontId="34" fillId="8" borderId="0" xfId="0" applyFont="1" applyFill="1" applyAlignment="1">
      <alignment vertical="top"/>
    </xf>
    <xf numFmtId="2" fontId="35" fillId="8" borderId="0" xfId="0" applyNumberFormat="1" applyFont="1" applyFill="1" applyAlignment="1">
      <alignment horizontal="center" vertical="center" wrapText="1"/>
    </xf>
    <xf numFmtId="2" fontId="35" fillId="8" borderId="0" xfId="0" applyNumberFormat="1" applyFont="1" applyFill="1" applyAlignment="1">
      <alignment vertical="center" wrapText="1"/>
    </xf>
    <xf numFmtId="2" fontId="43" fillId="8" borderId="0" xfId="0" applyNumberFormat="1" applyFont="1" applyFill="1" applyAlignment="1">
      <alignment horizontal="center" vertical="center" wrapText="1"/>
    </xf>
    <xf numFmtId="2" fontId="43" fillId="8" borderId="0" xfId="0" applyNumberFormat="1" applyFont="1" applyFill="1" applyAlignment="1">
      <alignment vertical="center" wrapText="1"/>
    </xf>
    <xf numFmtId="0" fontId="43" fillId="8" borderId="0" xfId="0" applyFont="1" applyFill="1" applyAlignment="1">
      <alignment horizontal="center" vertical="center" wrapText="1"/>
    </xf>
    <xf numFmtId="0" fontId="35" fillId="0" borderId="4" xfId="0" applyFont="1" applyBorder="1"/>
    <xf numFmtId="0" fontId="35" fillId="8" borderId="4" xfId="0" applyFont="1" applyFill="1" applyBorder="1" applyAlignment="1">
      <alignment horizontal="left" vertical="center"/>
    </xf>
    <xf numFmtId="0" fontId="35" fillId="8" borderId="4" xfId="0" applyFont="1" applyFill="1" applyBorder="1" applyAlignment="1">
      <alignment vertical="center" wrapText="1"/>
    </xf>
    <xf numFmtId="0" fontId="35" fillId="0" borderId="0" xfId="0" applyFont="1" applyAlignment="1">
      <alignment horizontal="left" vertical="center"/>
    </xf>
    <xf numFmtId="11" fontId="0" fillId="0" borderId="0" xfId="0" applyNumberFormat="1"/>
    <xf numFmtId="2" fontId="0" fillId="0" borderId="0" xfId="0" applyNumberFormat="1"/>
    <xf numFmtId="0" fontId="9" fillId="0" borderId="0" xfId="0" applyFont="1"/>
    <xf numFmtId="169" fontId="0" fillId="0" borderId="0" xfId="0" applyNumberFormat="1"/>
    <xf numFmtId="0" fontId="45" fillId="0" borderId="0" xfId="69"/>
  </cellXfs>
  <cellStyles count="70">
    <cellStyle name="20% - Accent5" xfId="1" builtinId="46"/>
    <cellStyle name="calculated" xfId="2" xr:uid="{00000000-0005-0000-0000-000002000000}"/>
    <cellStyle name="Calculation 2" xfId="3" xr:uid="{00000000-0005-0000-0000-000003000000}"/>
    <cellStyle name="Comma 10" xfId="4" xr:uid="{00000000-0005-0000-0000-000004000000}"/>
    <cellStyle name="Comma 11" xfId="5" xr:uid="{00000000-0005-0000-0000-000005000000}"/>
    <cellStyle name="Comma 2" xfId="6" xr:uid="{00000000-0005-0000-0000-000006000000}"/>
    <cellStyle name="Comma 2 2" xfId="7" xr:uid="{00000000-0005-0000-0000-000007000000}"/>
    <cellStyle name="Comma 2 3" xfId="8" xr:uid="{00000000-0005-0000-0000-000008000000}"/>
    <cellStyle name="Comma 2 4" xfId="9" xr:uid="{00000000-0005-0000-0000-000009000000}"/>
    <cellStyle name="Comma 2 5" xfId="10" xr:uid="{00000000-0005-0000-0000-00000A000000}"/>
    <cellStyle name="Comma 3" xfId="11" xr:uid="{00000000-0005-0000-0000-00000B000000}"/>
    <cellStyle name="Comma 4" xfId="58" xr:uid="{531D3571-434F-4839-8B3C-5B4173CDEA28}"/>
    <cellStyle name="Hyperlink" xfId="69" builtinId="8"/>
    <cellStyle name="Hyperlink 2" xfId="57" xr:uid="{FD566783-A17E-4296-A59C-E724DCB5FDB5}"/>
    <cellStyle name="Hyperlink 3" xfId="12" xr:uid="{00000000-0005-0000-0000-00000D000000}"/>
    <cellStyle name="Normal" xfId="0" builtinId="0"/>
    <cellStyle name="Normal 10" xfId="13" xr:uid="{00000000-0005-0000-0000-00000F000000}"/>
    <cellStyle name="Normal 11" xfId="14" xr:uid="{00000000-0005-0000-0000-000010000000}"/>
    <cellStyle name="Normal 11 2" xfId="15" xr:uid="{00000000-0005-0000-0000-000011000000}"/>
    <cellStyle name="Normal 11 3" xfId="16" xr:uid="{00000000-0005-0000-0000-000012000000}"/>
    <cellStyle name="Normal 11 4" xfId="17" xr:uid="{00000000-0005-0000-0000-000013000000}"/>
    <cellStyle name="Normal 12" xfId="18" xr:uid="{00000000-0005-0000-0000-000014000000}"/>
    <cellStyle name="Normal 12 2" xfId="19" xr:uid="{00000000-0005-0000-0000-000015000000}"/>
    <cellStyle name="Normal 12 3" xfId="20" xr:uid="{00000000-0005-0000-0000-000016000000}"/>
    <cellStyle name="Normal 12 4" xfId="21" xr:uid="{00000000-0005-0000-0000-000017000000}"/>
    <cellStyle name="Normal 13" xfId="60" xr:uid="{A45280FB-4758-4487-94DD-D4DF165FCE3C}"/>
    <cellStyle name="Normal 13 2" xfId="64" xr:uid="{3566AE31-23AA-49CA-B583-27B7D27BA059}"/>
    <cellStyle name="Normal 14" xfId="61" xr:uid="{D4B1F63C-8587-48E2-B2A0-3975FAFB8268}"/>
    <cellStyle name="Normal 15" xfId="62" xr:uid="{5687935F-F59E-40EE-855F-6A70BAF8D42A}"/>
    <cellStyle name="Normal 16" xfId="63" xr:uid="{C80FF97A-81A0-41FB-BC25-B72F76337E36}"/>
    <cellStyle name="Normal 2" xfId="22" xr:uid="{00000000-0005-0000-0000-000018000000}"/>
    <cellStyle name="Normal 2 2" xfId="23" xr:uid="{00000000-0005-0000-0000-000019000000}"/>
    <cellStyle name="Normal 2 3" xfId="24" xr:uid="{00000000-0005-0000-0000-00001A000000}"/>
    <cellStyle name="Normal 2 4" xfId="25" xr:uid="{00000000-0005-0000-0000-00001B000000}"/>
    <cellStyle name="Normal 3" xfId="26" xr:uid="{00000000-0005-0000-0000-00001C000000}"/>
    <cellStyle name="Normal 39" xfId="27" xr:uid="{00000000-0005-0000-0000-00001D000000}"/>
    <cellStyle name="Normal 4" xfId="28" xr:uid="{00000000-0005-0000-0000-00001E000000}"/>
    <cellStyle name="Normal 4 2" xfId="29" xr:uid="{00000000-0005-0000-0000-00001F000000}"/>
    <cellStyle name="Normal 5" xfId="54" xr:uid="{705D1171-ACA2-444A-8BD1-F1696C1C32D2}"/>
    <cellStyle name="Normal 6" xfId="55" xr:uid="{A2ECA70E-4B0B-4865-A8A5-4684B78BF2AD}"/>
    <cellStyle name="Normal 7" xfId="56" xr:uid="{0C4EF956-E7CD-4B04-82E0-B93609876F7C}"/>
    <cellStyle name="Normal 7 2" xfId="65" xr:uid="{5FC84089-1686-4DD1-95D2-CE2CDB77340E}"/>
    <cellStyle name="Normal 8" xfId="30" xr:uid="{00000000-0005-0000-0000-000020000000}"/>
    <cellStyle name="Normal 9" xfId="59" xr:uid="{DC8F2E02-3D04-45C1-BD67-469BDD35291F}"/>
    <cellStyle name="Normal 9 2" xfId="31" xr:uid="{00000000-0005-0000-0000-000021000000}"/>
    <cellStyle name="Normal 9 3" xfId="66" xr:uid="{631863DD-5347-4CD6-9041-61A148B1D434}"/>
    <cellStyle name="Normale_B2020" xfId="32" xr:uid="{00000000-0005-0000-0000-000023000000}"/>
    <cellStyle name="Note 2" xfId="33" xr:uid="{00000000-0005-0000-0000-000024000000}"/>
    <cellStyle name="Per cent" xfId="68" builtinId="5"/>
    <cellStyle name="Percent 2" xfId="34" xr:uid="{00000000-0005-0000-0000-000026000000}"/>
    <cellStyle name="Percent 2 2" xfId="35" xr:uid="{00000000-0005-0000-0000-000027000000}"/>
    <cellStyle name="Percent 2 2 2" xfId="36" xr:uid="{00000000-0005-0000-0000-000028000000}"/>
    <cellStyle name="Percent 2 3" xfId="37" xr:uid="{00000000-0005-0000-0000-000029000000}"/>
    <cellStyle name="Percent 3" xfId="38" xr:uid="{00000000-0005-0000-0000-00002A000000}"/>
    <cellStyle name="Percent 3 2" xfId="39" xr:uid="{00000000-0005-0000-0000-00002B000000}"/>
    <cellStyle name="Percent 3 2 2" xfId="40" xr:uid="{00000000-0005-0000-0000-00002C000000}"/>
    <cellStyle name="Percent 3 3" xfId="41" xr:uid="{00000000-0005-0000-0000-00002D000000}"/>
    <cellStyle name="Percent 3 4" xfId="42" xr:uid="{00000000-0005-0000-0000-00002E000000}"/>
    <cellStyle name="Percent 4" xfId="43" xr:uid="{00000000-0005-0000-0000-00002F000000}"/>
    <cellStyle name="Percent 4 2" xfId="44" xr:uid="{00000000-0005-0000-0000-000030000000}"/>
    <cellStyle name="Percent 4 3" xfId="45" xr:uid="{00000000-0005-0000-0000-000031000000}"/>
    <cellStyle name="Percent 4 4" xfId="46" xr:uid="{00000000-0005-0000-0000-000032000000}"/>
    <cellStyle name="Percent 5" xfId="47" xr:uid="{00000000-0005-0000-0000-000033000000}"/>
    <cellStyle name="Percent 5 2" xfId="48" xr:uid="{00000000-0005-0000-0000-000034000000}"/>
    <cellStyle name="Percent 6" xfId="49" xr:uid="{00000000-0005-0000-0000-000035000000}"/>
    <cellStyle name="Percent 6 2" xfId="50" xr:uid="{00000000-0005-0000-0000-000036000000}"/>
    <cellStyle name="Percent 7" xfId="51" xr:uid="{00000000-0005-0000-0000-000037000000}"/>
    <cellStyle name="Percent 8" xfId="52" xr:uid="{00000000-0005-0000-0000-000038000000}"/>
    <cellStyle name="Percent 9" xfId="67" xr:uid="{24480FC8-A1B7-411F-ADDA-1079E13521CB}"/>
    <cellStyle name="Standard_Sce_D_Extraction" xfId="53" xr:uid="{00000000-0005-0000-0000-000039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4.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3.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externalLink" Target="externalLinks/externalLink6.xml"/><Relationship Id="rId10" Type="http://schemas.openxmlformats.org/officeDocument/2006/relationships/externalLink" Target="externalLinks/externalLink1.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5.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186266</xdr:colOff>
      <xdr:row>1</xdr:row>
      <xdr:rowOff>84667</xdr:rowOff>
    </xdr:from>
    <xdr:to>
      <xdr:col>31</xdr:col>
      <xdr:colOff>183980</xdr:colOff>
      <xdr:row>62</xdr:row>
      <xdr:rowOff>144340</xdr:rowOff>
    </xdr:to>
    <xdr:pic>
      <xdr:nvPicPr>
        <xdr:cNvPr id="2" name="Picture 1" descr="A screenshot of a computer&#10;&#10;Description automatically generated">
          <a:extLst>
            <a:ext uri="{FF2B5EF4-FFF2-40B4-BE49-F238E27FC236}">
              <a16:creationId xmlns:a16="http://schemas.microsoft.com/office/drawing/2014/main" id="{26333719-36E9-2E64-A8C6-C72F37D0CD33}"/>
            </a:ext>
          </a:extLst>
        </xdr:cNvPr>
        <xdr:cNvPicPr>
          <a:picLocks noChangeAspect="1"/>
        </xdr:cNvPicPr>
      </xdr:nvPicPr>
      <xdr:blipFill>
        <a:blip xmlns:r="http://schemas.openxmlformats.org/officeDocument/2006/relationships" r:embed="rId1"/>
        <a:stretch>
          <a:fillRect/>
        </a:stretch>
      </xdr:blipFill>
      <xdr:spPr>
        <a:xfrm>
          <a:off x="795866" y="254000"/>
          <a:ext cx="18285714" cy="10389007"/>
        </a:xfrm>
        <a:prstGeom prst="rect">
          <a:avLst/>
        </a:prstGeom>
      </xdr:spPr>
    </xdr:pic>
    <xdr:clientData/>
  </xdr:twoCellAnchor>
  <xdr:twoCellAnchor editAs="oneCell">
    <xdr:from>
      <xdr:col>32</xdr:col>
      <xdr:colOff>321733</xdr:colOff>
      <xdr:row>2</xdr:row>
      <xdr:rowOff>50800</xdr:rowOff>
    </xdr:from>
    <xdr:to>
      <xdr:col>62</xdr:col>
      <xdr:colOff>319447</xdr:colOff>
      <xdr:row>63</xdr:row>
      <xdr:rowOff>7181</xdr:rowOff>
    </xdr:to>
    <xdr:pic>
      <xdr:nvPicPr>
        <xdr:cNvPr id="3" name="Picture 2" descr="A screenshot of a computer&#10;&#10;Description automatically generated">
          <a:extLst>
            <a:ext uri="{FF2B5EF4-FFF2-40B4-BE49-F238E27FC236}">
              <a16:creationId xmlns:a16="http://schemas.microsoft.com/office/drawing/2014/main" id="{6FD985BE-4A79-3883-6828-5974A38B8E55}"/>
            </a:ext>
          </a:extLst>
        </xdr:cNvPr>
        <xdr:cNvPicPr>
          <a:picLocks noChangeAspect="1"/>
        </xdr:cNvPicPr>
      </xdr:nvPicPr>
      <xdr:blipFill>
        <a:blip xmlns:r="http://schemas.openxmlformats.org/officeDocument/2006/relationships" r:embed="rId2"/>
        <a:stretch>
          <a:fillRect/>
        </a:stretch>
      </xdr:blipFill>
      <xdr:spPr>
        <a:xfrm>
          <a:off x="19828933" y="389467"/>
          <a:ext cx="18285714" cy="10285714"/>
        </a:xfrm>
        <a:prstGeom prst="rect">
          <a:avLst/>
        </a:prstGeom>
      </xdr:spPr>
    </xdr:pic>
    <xdr:clientData/>
  </xdr:twoCellAnchor>
  <xdr:twoCellAnchor editAs="oneCell">
    <xdr:from>
      <xdr:col>20</xdr:col>
      <xdr:colOff>1</xdr:colOff>
      <xdr:row>66</xdr:row>
      <xdr:rowOff>152400</xdr:rowOff>
    </xdr:from>
    <xdr:to>
      <xdr:col>32</xdr:col>
      <xdr:colOff>1</xdr:colOff>
      <xdr:row>82</xdr:row>
      <xdr:rowOff>101601</xdr:rowOff>
    </xdr:to>
    <xdr:pic>
      <xdr:nvPicPr>
        <xdr:cNvPr id="4" name="Picture 3" descr="A screenshot of a computer&#10;&#10;Description automatically generated">
          <a:extLst>
            <a:ext uri="{FF2B5EF4-FFF2-40B4-BE49-F238E27FC236}">
              <a16:creationId xmlns:a16="http://schemas.microsoft.com/office/drawing/2014/main" id="{B37B7C37-CC44-EC27-9309-E3CAD3A7789F}"/>
            </a:ext>
          </a:extLst>
        </xdr:cNvPr>
        <xdr:cNvPicPr>
          <a:picLocks noChangeAspect="1"/>
        </xdr:cNvPicPr>
      </xdr:nvPicPr>
      <xdr:blipFill rotWithShape="1">
        <a:blip xmlns:r="http://schemas.openxmlformats.org/officeDocument/2006/relationships" r:embed="rId3"/>
        <a:srcRect l="18613" t="39346" r="41381" b="34807"/>
        <a:stretch/>
      </xdr:blipFill>
      <xdr:spPr>
        <a:xfrm>
          <a:off x="12192001" y="11328400"/>
          <a:ext cx="7315200" cy="2658534"/>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RAMSES/RAMSES%20Data.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ens.dk/0110_2014%20teknologikatalog%20opdat/Fase%203/PV%20HURTIG%20JAN2017/oktober%202017/Copy%20of%2020-23_electricity_generation_-_non-thermal_processes_solar%20PV%20_%20data%20sheet%20rin%2011okt.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O:\03%20Team%20Modeller%20og%20analyser\Br&#230;ndselspriser\Br&#230;ndselspriser%202012\Regneark\Br&#230;ndselspriser%202012%20-%2020120628.xlsm"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Wolfgang\c\temphold\TMPL_RES.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Mikkel/TIMES-DK/SubRES_TMPL/SubRes_ELC_Plants2025.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RAMSES/Simuleringer/2012/2012-08-27/Rettelser_foretaget_i_DATA69_201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eneral"/>
      <sheetName val="ElDemand"/>
      <sheetName val="Transmission"/>
      <sheetName val="DHDemand"/>
      <sheetName val="Plants"/>
      <sheetName val="TechnologyData"/>
      <sheetName val="FuelPrice"/>
      <sheetName val="FuelTax"/>
      <sheetName val="FuelMix"/>
      <sheetName val="FuelProperty"/>
      <sheetName val="DHprice"/>
      <sheetName val="Subsidy"/>
      <sheetName val="TVAR"/>
      <sheetName val="YVAR"/>
      <sheetName val="Data fra Sammenfatningsmodellen"/>
      <sheetName val="Vind- &amp; Biogasprognoser"/>
      <sheetName val="Udtræk Elkapaciteter"/>
    </sheetNames>
    <sheetDataSet>
      <sheetData sheetId="0">
        <row r="1">
          <cell r="A1" t="str">
            <v>RAMSES version 6.12 DATA SET</v>
          </cell>
        </row>
      </sheetData>
      <sheetData sheetId="1"/>
      <sheetData sheetId="2"/>
      <sheetData sheetId="3"/>
      <sheetData sheetId="4">
        <row r="2">
          <cell r="H2">
            <v>2004</v>
          </cell>
          <cell r="J2">
            <v>2035</v>
          </cell>
        </row>
        <row r="4">
          <cell r="J4" t="b">
            <v>1</v>
          </cell>
        </row>
        <row r="5">
          <cell r="J5" t="b">
            <v>1</v>
          </cell>
        </row>
        <row r="6">
          <cell r="J6">
            <v>1000</v>
          </cell>
        </row>
      </sheetData>
      <sheetData sheetId="5">
        <row r="11">
          <cell r="F11">
            <v>247</v>
          </cell>
        </row>
        <row r="14">
          <cell r="A14" t="str">
            <v>BiomassLargeCHP</v>
          </cell>
          <cell r="B14" t="str">
            <v>Eff.</v>
          </cell>
          <cell r="C14" t="str">
            <v>Cb</v>
          </cell>
          <cell r="D14" t="str">
            <v>Cv</v>
          </cell>
          <cell r="E14" t="str">
            <v>POutage</v>
          </cell>
          <cell r="F14" t="str">
            <v>UPOutage</v>
          </cell>
          <cell r="G14" t="str">
            <v>Invest</v>
          </cell>
          <cell r="H14" t="str">
            <v>O&amp;Mfixed</v>
          </cell>
          <cell r="I14" t="str">
            <v>O&amp;Mvar</v>
          </cell>
          <cell r="J14" t="str">
            <v>Desulp</v>
          </cell>
          <cell r="K14" t="str">
            <v>NO2</v>
          </cell>
          <cell r="L14" t="str">
            <v>CH4</v>
          </cell>
          <cell r="M14" t="str">
            <v>N2O</v>
          </cell>
          <cell r="O14" t="str">
            <v>OnshoreWindPark</v>
          </cell>
          <cell r="P14" t="str">
            <v>Eff.</v>
          </cell>
          <cell r="Q14" t="str">
            <v>Cb</v>
          </cell>
          <cell r="R14" t="str">
            <v>Cv</v>
          </cell>
          <cell r="S14" t="str">
            <v>POutage</v>
          </cell>
          <cell r="T14" t="str">
            <v>UPOutage</v>
          </cell>
          <cell r="U14" t="str">
            <v>Invest</v>
          </cell>
          <cell r="V14" t="str">
            <v>O&amp;Mfixed</v>
          </cell>
          <cell r="W14" t="str">
            <v>O&amp;Mvar</v>
          </cell>
          <cell r="X14" t="str">
            <v>Desulp</v>
          </cell>
          <cell r="Y14" t="str">
            <v>NO2</v>
          </cell>
          <cell r="Z14" t="str">
            <v>CH4</v>
          </cell>
          <cell r="AA14" t="str">
            <v>N2O</v>
          </cell>
        </row>
        <row r="15">
          <cell r="A15" t="str">
            <v>Investeringsår</v>
          </cell>
          <cell r="B15" t="str">
            <v>%</v>
          </cell>
          <cell r="C15" t="str">
            <v>p.u.</v>
          </cell>
          <cell r="D15" t="str">
            <v>p.u.</v>
          </cell>
          <cell r="E15" t="str">
            <v>%</v>
          </cell>
          <cell r="F15" t="str">
            <v>%</v>
          </cell>
          <cell r="G15" t="str">
            <v>Mkr./MW</v>
          </cell>
          <cell r="H15" t="str">
            <v>Mkr/MWy</v>
          </cell>
          <cell r="I15" t="str">
            <v>kr/MWh</v>
          </cell>
          <cell r="J15" t="str">
            <v>p.u</v>
          </cell>
          <cell r="K15" t="str">
            <v>g/GJ</v>
          </cell>
          <cell r="L15" t="str">
            <v>g/GJ</v>
          </cell>
          <cell r="M15" t="str">
            <v>g/GJ</v>
          </cell>
          <cell r="O15" t="str">
            <v>Investeringsår</v>
          </cell>
          <cell r="P15" t="str">
            <v>%</v>
          </cell>
          <cell r="Q15" t="str">
            <v>p.u.</v>
          </cell>
          <cell r="R15" t="str">
            <v>p.u.</v>
          </cell>
          <cell r="S15" t="str">
            <v>%</v>
          </cell>
          <cell r="T15" t="str">
            <v>%</v>
          </cell>
          <cell r="U15" t="str">
            <v>Mkr./MW</v>
          </cell>
          <cell r="V15" t="str">
            <v>Mkr/MWy</v>
          </cell>
          <cell r="W15" t="str">
            <v>kr/MWh</v>
          </cell>
          <cell r="X15" t="str">
            <v>p.u</v>
          </cell>
          <cell r="Y15" t="str">
            <v>g/GJ</v>
          </cell>
          <cell r="Z15" t="str">
            <v>g/GJ</v>
          </cell>
          <cell r="AA15" t="str">
            <v>g/GJ</v>
          </cell>
        </row>
        <row r="16">
          <cell r="A16">
            <v>2010</v>
          </cell>
          <cell r="B16">
            <v>0.437</v>
          </cell>
          <cell r="C16">
            <v>0.75</v>
          </cell>
          <cell r="D16">
            <v>0.15</v>
          </cell>
          <cell r="E16">
            <v>7.0000000000000007E-2</v>
          </cell>
          <cell r="F16">
            <v>7.0000000000000007E-2</v>
          </cell>
          <cell r="G16">
            <v>15.198</v>
          </cell>
          <cell r="H16">
            <v>0.42614000000000002</v>
          </cell>
          <cell r="I16">
            <v>14.9</v>
          </cell>
          <cell r="J16">
            <v>0.97</v>
          </cell>
          <cell r="K16">
            <v>38</v>
          </cell>
          <cell r="L16">
            <v>2</v>
          </cell>
          <cell r="M16">
            <v>0.8</v>
          </cell>
          <cell r="O16">
            <v>2010</v>
          </cell>
          <cell r="P16">
            <v>1</v>
          </cell>
          <cell r="Q16">
            <v>0</v>
          </cell>
          <cell r="R16">
            <v>0</v>
          </cell>
          <cell r="S16">
            <v>0</v>
          </cell>
          <cell r="T16">
            <v>0</v>
          </cell>
          <cell r="U16">
            <v>10.43</v>
          </cell>
          <cell r="V16">
            <v>0.15645000000000001</v>
          </cell>
          <cell r="W16">
            <v>52.15</v>
          </cell>
          <cell r="X16">
            <v>0</v>
          </cell>
          <cell r="Y16">
            <v>0</v>
          </cell>
          <cell r="Z16">
            <v>0</v>
          </cell>
          <cell r="AA16">
            <v>0</v>
          </cell>
        </row>
        <row r="17">
          <cell r="A17">
            <v>2011</v>
          </cell>
          <cell r="B17">
            <v>0.437</v>
          </cell>
          <cell r="C17">
            <v>0.75</v>
          </cell>
          <cell r="D17">
            <v>0.15</v>
          </cell>
          <cell r="E17">
            <v>7.0000000000000007E-2</v>
          </cell>
          <cell r="F17">
            <v>7.0000000000000007E-2</v>
          </cell>
          <cell r="G17">
            <v>15.198</v>
          </cell>
          <cell r="H17">
            <v>0.42614000000000002</v>
          </cell>
          <cell r="I17">
            <v>14.9</v>
          </cell>
          <cell r="J17">
            <v>0.97</v>
          </cell>
          <cell r="K17">
            <v>38</v>
          </cell>
          <cell r="L17">
            <v>2</v>
          </cell>
          <cell r="M17">
            <v>0.8</v>
          </cell>
          <cell r="O17">
            <v>2011</v>
          </cell>
          <cell r="P17">
            <v>1</v>
          </cell>
          <cell r="Q17">
            <v>0</v>
          </cell>
          <cell r="R17">
            <v>0</v>
          </cell>
          <cell r="S17">
            <v>0</v>
          </cell>
          <cell r="T17">
            <v>0</v>
          </cell>
          <cell r="U17">
            <v>10.43</v>
          </cell>
          <cell r="V17">
            <v>0.15645000000000001</v>
          </cell>
          <cell r="W17">
            <v>52.15</v>
          </cell>
          <cell r="X17">
            <v>0</v>
          </cell>
          <cell r="Y17">
            <v>0</v>
          </cell>
          <cell r="Z17">
            <v>0</v>
          </cell>
          <cell r="AA17">
            <v>0</v>
          </cell>
        </row>
        <row r="18">
          <cell r="A18">
            <v>2012</v>
          </cell>
          <cell r="B18">
            <v>0.437</v>
          </cell>
          <cell r="C18">
            <v>0.75</v>
          </cell>
          <cell r="D18">
            <v>0.15</v>
          </cell>
          <cell r="E18">
            <v>7.0000000000000007E-2</v>
          </cell>
          <cell r="F18">
            <v>7.0000000000000007E-2</v>
          </cell>
          <cell r="G18">
            <v>15.198</v>
          </cell>
          <cell r="H18">
            <v>0.42614000000000002</v>
          </cell>
          <cell r="I18">
            <v>14.9</v>
          </cell>
          <cell r="J18">
            <v>0.97</v>
          </cell>
          <cell r="K18">
            <v>38</v>
          </cell>
          <cell r="L18">
            <v>2</v>
          </cell>
          <cell r="M18">
            <v>0.8</v>
          </cell>
          <cell r="O18">
            <v>2012</v>
          </cell>
          <cell r="P18">
            <v>1</v>
          </cell>
          <cell r="Q18">
            <v>0</v>
          </cell>
          <cell r="R18">
            <v>0</v>
          </cell>
          <cell r="S18">
            <v>0</v>
          </cell>
          <cell r="T18">
            <v>0</v>
          </cell>
          <cell r="U18">
            <v>10.43</v>
          </cell>
          <cell r="V18">
            <v>0.15645000000000001</v>
          </cell>
          <cell r="W18">
            <v>52.15</v>
          </cell>
          <cell r="X18">
            <v>0</v>
          </cell>
          <cell r="Y18">
            <v>0</v>
          </cell>
          <cell r="Z18">
            <v>0</v>
          </cell>
          <cell r="AA18">
            <v>0</v>
          </cell>
        </row>
        <row r="19">
          <cell r="A19">
            <v>2013</v>
          </cell>
          <cell r="B19">
            <v>0.437</v>
          </cell>
          <cell r="C19">
            <v>0.75</v>
          </cell>
          <cell r="D19">
            <v>0.15</v>
          </cell>
          <cell r="E19">
            <v>7.0000000000000007E-2</v>
          </cell>
          <cell r="F19">
            <v>7.0000000000000007E-2</v>
          </cell>
          <cell r="G19">
            <v>15.198</v>
          </cell>
          <cell r="H19">
            <v>0.42614000000000002</v>
          </cell>
          <cell r="I19">
            <v>14.9</v>
          </cell>
          <cell r="J19">
            <v>0.97</v>
          </cell>
          <cell r="K19">
            <v>38</v>
          </cell>
          <cell r="L19">
            <v>2</v>
          </cell>
          <cell r="M19">
            <v>0.8</v>
          </cell>
          <cell r="O19">
            <v>2013</v>
          </cell>
          <cell r="P19">
            <v>1</v>
          </cell>
          <cell r="Q19">
            <v>0</v>
          </cell>
          <cell r="R19">
            <v>0</v>
          </cell>
          <cell r="S19">
            <v>0</v>
          </cell>
          <cell r="T19">
            <v>0</v>
          </cell>
          <cell r="U19">
            <v>10.43</v>
          </cell>
          <cell r="V19">
            <v>0.15645000000000001</v>
          </cell>
          <cell r="W19">
            <v>52.15</v>
          </cell>
          <cell r="X19">
            <v>0</v>
          </cell>
          <cell r="Y19">
            <v>0</v>
          </cell>
          <cell r="Z19">
            <v>0</v>
          </cell>
          <cell r="AA19">
            <v>0</v>
          </cell>
        </row>
        <row r="20">
          <cell r="A20">
            <v>2014</v>
          </cell>
          <cell r="B20">
            <v>0.437</v>
          </cell>
          <cell r="C20">
            <v>0.75</v>
          </cell>
          <cell r="D20">
            <v>0.15</v>
          </cell>
          <cell r="E20">
            <v>7.0000000000000007E-2</v>
          </cell>
          <cell r="F20">
            <v>7.0000000000000007E-2</v>
          </cell>
          <cell r="G20">
            <v>15.198</v>
          </cell>
          <cell r="H20">
            <v>0.42614000000000002</v>
          </cell>
          <cell r="I20">
            <v>14.9</v>
          </cell>
          <cell r="J20">
            <v>0.97</v>
          </cell>
          <cell r="K20">
            <v>38</v>
          </cell>
          <cell r="L20">
            <v>2</v>
          </cell>
          <cell r="M20">
            <v>0.8</v>
          </cell>
          <cell r="O20">
            <v>2014</v>
          </cell>
          <cell r="P20">
            <v>1</v>
          </cell>
          <cell r="Q20">
            <v>0</v>
          </cell>
          <cell r="R20">
            <v>0</v>
          </cell>
          <cell r="S20">
            <v>0</v>
          </cell>
          <cell r="T20">
            <v>0</v>
          </cell>
          <cell r="U20">
            <v>10.43</v>
          </cell>
          <cell r="V20">
            <v>0.15645000000000001</v>
          </cell>
          <cell r="W20">
            <v>52.15</v>
          </cell>
          <cell r="X20">
            <v>0</v>
          </cell>
          <cell r="Y20">
            <v>0</v>
          </cell>
          <cell r="Z20">
            <v>0</v>
          </cell>
          <cell r="AA20">
            <v>0</v>
          </cell>
        </row>
        <row r="21">
          <cell r="A21">
            <v>2015</v>
          </cell>
          <cell r="B21">
            <v>0.437</v>
          </cell>
          <cell r="C21">
            <v>0.75</v>
          </cell>
          <cell r="D21">
            <v>0.15</v>
          </cell>
          <cell r="E21">
            <v>7.0000000000000007E-2</v>
          </cell>
          <cell r="F21">
            <v>7.0000000000000007E-2</v>
          </cell>
          <cell r="G21">
            <v>15.198</v>
          </cell>
          <cell r="H21">
            <v>0.42614000000000002</v>
          </cell>
          <cell r="I21">
            <v>14.9</v>
          </cell>
          <cell r="J21">
            <v>0.97</v>
          </cell>
          <cell r="K21">
            <v>38</v>
          </cell>
          <cell r="L21">
            <v>2</v>
          </cell>
          <cell r="M21">
            <v>0.8</v>
          </cell>
          <cell r="O21">
            <v>2015</v>
          </cell>
          <cell r="P21">
            <v>1</v>
          </cell>
          <cell r="Q21">
            <v>0</v>
          </cell>
          <cell r="R21">
            <v>0</v>
          </cell>
          <cell r="S21">
            <v>0</v>
          </cell>
          <cell r="T21">
            <v>0</v>
          </cell>
          <cell r="U21">
            <v>10.43</v>
          </cell>
          <cell r="V21">
            <v>0.15645000000000001</v>
          </cell>
          <cell r="W21">
            <v>52.15</v>
          </cell>
          <cell r="X21">
            <v>0</v>
          </cell>
          <cell r="Y21">
            <v>0</v>
          </cell>
          <cell r="Z21">
            <v>0</v>
          </cell>
          <cell r="AA21">
            <v>0</v>
          </cell>
        </row>
        <row r="22">
          <cell r="A22">
            <v>2016</v>
          </cell>
          <cell r="B22">
            <v>0.44174999999999998</v>
          </cell>
          <cell r="C22">
            <v>0.76800000000000002</v>
          </cell>
          <cell r="D22">
            <v>0.15</v>
          </cell>
          <cell r="E22">
            <v>7.0000000000000007E-2</v>
          </cell>
          <cell r="F22">
            <v>7.0000000000000007E-2</v>
          </cell>
          <cell r="G22">
            <v>15.1831</v>
          </cell>
          <cell r="H22">
            <v>0.43269600000000003</v>
          </cell>
          <cell r="I22">
            <v>15.198</v>
          </cell>
          <cell r="J22">
            <v>0.97</v>
          </cell>
          <cell r="K22">
            <v>37.4</v>
          </cell>
          <cell r="L22">
            <v>2</v>
          </cell>
          <cell r="M22">
            <v>0.8</v>
          </cell>
          <cell r="O22">
            <v>2016</v>
          </cell>
          <cell r="P22">
            <v>1</v>
          </cell>
          <cell r="Q22">
            <v>0</v>
          </cell>
          <cell r="R22">
            <v>0</v>
          </cell>
          <cell r="S22">
            <v>0</v>
          </cell>
          <cell r="T22">
            <v>0</v>
          </cell>
          <cell r="U22">
            <v>10.3108</v>
          </cell>
          <cell r="V22">
            <v>0.15421499999999999</v>
          </cell>
          <cell r="W22">
            <v>51.405000000000001</v>
          </cell>
          <cell r="X22">
            <v>0</v>
          </cell>
          <cell r="Y22">
            <v>0</v>
          </cell>
          <cell r="Z22">
            <v>0</v>
          </cell>
          <cell r="AA22">
            <v>0</v>
          </cell>
        </row>
        <row r="23">
          <cell r="A23">
            <v>2017</v>
          </cell>
          <cell r="B23">
            <v>0.44649999999999995</v>
          </cell>
          <cell r="C23">
            <v>0.78600000000000003</v>
          </cell>
          <cell r="D23">
            <v>0.15</v>
          </cell>
          <cell r="E23">
            <v>7.0000000000000007E-2</v>
          </cell>
          <cell r="F23">
            <v>7.0000000000000007E-2</v>
          </cell>
          <cell r="G23">
            <v>15.168199999999999</v>
          </cell>
          <cell r="H23">
            <v>0.43925200000000003</v>
          </cell>
          <cell r="I23">
            <v>15.496</v>
          </cell>
          <cell r="J23">
            <v>0.97</v>
          </cell>
          <cell r="K23">
            <v>36.799999999999997</v>
          </cell>
          <cell r="L23">
            <v>2</v>
          </cell>
          <cell r="M23">
            <v>0.8</v>
          </cell>
          <cell r="O23">
            <v>2017</v>
          </cell>
          <cell r="P23">
            <v>1</v>
          </cell>
          <cell r="Q23">
            <v>0</v>
          </cell>
          <cell r="R23">
            <v>0</v>
          </cell>
          <cell r="S23">
            <v>0</v>
          </cell>
          <cell r="T23">
            <v>0</v>
          </cell>
          <cell r="U23">
            <v>10.191600000000001</v>
          </cell>
          <cell r="V23">
            <v>0.15197999999999998</v>
          </cell>
          <cell r="W23">
            <v>50.660000000000004</v>
          </cell>
          <cell r="X23">
            <v>0</v>
          </cell>
          <cell r="Y23">
            <v>0</v>
          </cell>
          <cell r="Z23">
            <v>0</v>
          </cell>
          <cell r="AA23">
            <v>0</v>
          </cell>
        </row>
        <row r="24">
          <cell r="A24">
            <v>2018</v>
          </cell>
          <cell r="B24">
            <v>0.45124999999999993</v>
          </cell>
          <cell r="C24">
            <v>0.80400000000000005</v>
          </cell>
          <cell r="D24">
            <v>0.15</v>
          </cell>
          <cell r="E24">
            <v>7.0000000000000007E-2</v>
          </cell>
          <cell r="F24">
            <v>7.0000000000000007E-2</v>
          </cell>
          <cell r="G24">
            <v>15.153299999999998</v>
          </cell>
          <cell r="H24">
            <v>0.44580800000000004</v>
          </cell>
          <cell r="I24">
            <v>15.794</v>
          </cell>
          <cell r="J24">
            <v>0.97</v>
          </cell>
          <cell r="K24">
            <v>36.199999999999996</v>
          </cell>
          <cell r="L24">
            <v>2</v>
          </cell>
          <cell r="M24">
            <v>0.8</v>
          </cell>
          <cell r="O24">
            <v>2018</v>
          </cell>
          <cell r="P24">
            <v>1</v>
          </cell>
          <cell r="Q24">
            <v>0</v>
          </cell>
          <cell r="R24">
            <v>0</v>
          </cell>
          <cell r="S24">
            <v>0</v>
          </cell>
          <cell r="T24">
            <v>0</v>
          </cell>
          <cell r="U24">
            <v>10.072400000000002</v>
          </cell>
          <cell r="V24">
            <v>0.14974499999999996</v>
          </cell>
          <cell r="W24">
            <v>49.915000000000006</v>
          </cell>
          <cell r="X24">
            <v>0</v>
          </cell>
          <cell r="Y24">
            <v>0</v>
          </cell>
          <cell r="Z24">
            <v>0</v>
          </cell>
          <cell r="AA24">
            <v>0</v>
          </cell>
        </row>
        <row r="25">
          <cell r="A25">
            <v>2019</v>
          </cell>
          <cell r="B25">
            <v>0.45599999999999991</v>
          </cell>
          <cell r="C25">
            <v>0.82200000000000006</v>
          </cell>
          <cell r="D25">
            <v>0.15</v>
          </cell>
          <cell r="E25">
            <v>7.0000000000000007E-2</v>
          </cell>
          <cell r="F25">
            <v>7.0000000000000007E-2</v>
          </cell>
          <cell r="G25">
            <v>15.138399999999997</v>
          </cell>
          <cell r="H25">
            <v>0.45236400000000004</v>
          </cell>
          <cell r="I25">
            <v>16.091999999999999</v>
          </cell>
          <cell r="J25">
            <v>0.97</v>
          </cell>
          <cell r="K25">
            <v>35.599999999999994</v>
          </cell>
          <cell r="L25">
            <v>2</v>
          </cell>
          <cell r="M25">
            <v>0.8</v>
          </cell>
          <cell r="O25">
            <v>2019</v>
          </cell>
          <cell r="P25">
            <v>1</v>
          </cell>
          <cell r="Q25">
            <v>0</v>
          </cell>
          <cell r="R25">
            <v>0</v>
          </cell>
          <cell r="S25">
            <v>0</v>
          </cell>
          <cell r="T25">
            <v>0</v>
          </cell>
          <cell r="U25">
            <v>9.9532000000000025</v>
          </cell>
          <cell r="V25">
            <v>0.14750999999999995</v>
          </cell>
          <cell r="W25">
            <v>49.170000000000009</v>
          </cell>
          <cell r="X25">
            <v>0</v>
          </cell>
          <cell r="Y25">
            <v>0</v>
          </cell>
          <cell r="Z25">
            <v>0</v>
          </cell>
          <cell r="AA25">
            <v>0</v>
          </cell>
        </row>
        <row r="26">
          <cell r="A26">
            <v>2020</v>
          </cell>
          <cell r="B26">
            <v>0.46074999999999999</v>
          </cell>
          <cell r="C26">
            <v>0.84</v>
          </cell>
          <cell r="D26">
            <v>0.15</v>
          </cell>
          <cell r="E26">
            <v>7.0000000000000007E-2</v>
          </cell>
          <cell r="F26">
            <v>7.0000000000000007E-2</v>
          </cell>
          <cell r="G26">
            <v>15.123499999999998</v>
          </cell>
          <cell r="H26">
            <v>0.45891999999999999</v>
          </cell>
          <cell r="I26">
            <v>16.39</v>
          </cell>
          <cell r="J26">
            <v>0.97</v>
          </cell>
          <cell r="K26">
            <v>35</v>
          </cell>
          <cell r="L26">
            <v>2</v>
          </cell>
          <cell r="M26">
            <v>0.8</v>
          </cell>
          <cell r="O26">
            <v>2020</v>
          </cell>
          <cell r="P26">
            <v>1</v>
          </cell>
          <cell r="Q26">
            <v>0</v>
          </cell>
          <cell r="R26">
            <v>0</v>
          </cell>
          <cell r="S26">
            <v>0</v>
          </cell>
          <cell r="T26">
            <v>0</v>
          </cell>
          <cell r="U26">
            <v>9.8340000000000014</v>
          </cell>
          <cell r="V26">
            <v>0.14527499999999999</v>
          </cell>
          <cell r="W26">
            <v>48.425000000000004</v>
          </cell>
          <cell r="X26">
            <v>0</v>
          </cell>
          <cell r="Y26">
            <v>0</v>
          </cell>
          <cell r="Z26">
            <v>0</v>
          </cell>
          <cell r="AA26">
            <v>0</v>
          </cell>
        </row>
        <row r="27">
          <cell r="A27">
            <v>2021</v>
          </cell>
          <cell r="B27">
            <v>0.46407500000000002</v>
          </cell>
          <cell r="C27">
            <v>0.85699999999999998</v>
          </cell>
          <cell r="D27">
            <v>0.15</v>
          </cell>
          <cell r="E27">
            <v>7.0000000000000007E-2</v>
          </cell>
          <cell r="F27">
            <v>7.0000000000000007E-2</v>
          </cell>
          <cell r="G27">
            <v>15.093699999999998</v>
          </cell>
          <cell r="H27">
            <v>0.45891999999999999</v>
          </cell>
          <cell r="I27">
            <v>16.39</v>
          </cell>
          <cell r="J27">
            <v>0.97</v>
          </cell>
          <cell r="K27">
            <v>35</v>
          </cell>
          <cell r="L27">
            <v>2</v>
          </cell>
          <cell r="M27">
            <v>0.8</v>
          </cell>
          <cell r="O27">
            <v>2021</v>
          </cell>
          <cell r="P27">
            <v>1</v>
          </cell>
          <cell r="Q27">
            <v>0</v>
          </cell>
          <cell r="R27">
            <v>0</v>
          </cell>
          <cell r="S27">
            <v>0</v>
          </cell>
          <cell r="T27">
            <v>0</v>
          </cell>
          <cell r="U27">
            <v>9.811650000000002</v>
          </cell>
          <cell r="V27">
            <v>0.14415749999999999</v>
          </cell>
          <cell r="W27">
            <v>48.052500000000002</v>
          </cell>
          <cell r="X27">
            <v>0</v>
          </cell>
          <cell r="Y27">
            <v>0</v>
          </cell>
          <cell r="Z27">
            <v>0</v>
          </cell>
          <cell r="AA27">
            <v>0</v>
          </cell>
        </row>
        <row r="28">
          <cell r="A28">
            <v>2022</v>
          </cell>
          <cell r="B28">
            <v>0.46740000000000004</v>
          </cell>
          <cell r="C28">
            <v>0.874</v>
          </cell>
          <cell r="D28">
            <v>0.15</v>
          </cell>
          <cell r="E28">
            <v>7.0000000000000007E-2</v>
          </cell>
          <cell r="F28">
            <v>7.0000000000000007E-2</v>
          </cell>
          <cell r="G28">
            <v>15.063899999999999</v>
          </cell>
          <cell r="H28">
            <v>0.45891999999999999</v>
          </cell>
          <cell r="I28">
            <v>16.39</v>
          </cell>
          <cell r="J28">
            <v>0.97</v>
          </cell>
          <cell r="K28">
            <v>35</v>
          </cell>
          <cell r="L28">
            <v>2</v>
          </cell>
          <cell r="M28">
            <v>0.8</v>
          </cell>
          <cell r="O28">
            <v>2022</v>
          </cell>
          <cell r="P28">
            <v>1</v>
          </cell>
          <cell r="Q28">
            <v>0</v>
          </cell>
          <cell r="R28">
            <v>0</v>
          </cell>
          <cell r="S28">
            <v>0</v>
          </cell>
          <cell r="T28">
            <v>0</v>
          </cell>
          <cell r="U28">
            <v>9.7893000000000026</v>
          </cell>
          <cell r="V28">
            <v>0.14304</v>
          </cell>
          <cell r="W28">
            <v>47.68</v>
          </cell>
          <cell r="X28">
            <v>0</v>
          </cell>
          <cell r="Y28">
            <v>0</v>
          </cell>
          <cell r="Z28">
            <v>0</v>
          </cell>
          <cell r="AA28">
            <v>0</v>
          </cell>
        </row>
        <row r="29">
          <cell r="A29">
            <v>2023</v>
          </cell>
          <cell r="B29">
            <v>0.47072500000000006</v>
          </cell>
          <cell r="C29">
            <v>0.89100000000000001</v>
          </cell>
          <cell r="D29">
            <v>0.15</v>
          </cell>
          <cell r="E29">
            <v>7.0000000000000007E-2</v>
          </cell>
          <cell r="F29">
            <v>7.0000000000000007E-2</v>
          </cell>
          <cell r="G29">
            <v>15.034099999999999</v>
          </cell>
          <cell r="H29">
            <v>0.45891999999999999</v>
          </cell>
          <cell r="I29">
            <v>16.39</v>
          </cell>
          <cell r="J29">
            <v>0.97</v>
          </cell>
          <cell r="K29">
            <v>35</v>
          </cell>
          <cell r="L29">
            <v>2</v>
          </cell>
          <cell r="M29">
            <v>0.8</v>
          </cell>
          <cell r="O29">
            <v>2023</v>
          </cell>
          <cell r="P29">
            <v>1</v>
          </cell>
          <cell r="Q29">
            <v>0</v>
          </cell>
          <cell r="R29">
            <v>0</v>
          </cell>
          <cell r="S29">
            <v>0</v>
          </cell>
          <cell r="T29">
            <v>0</v>
          </cell>
          <cell r="U29">
            <v>9.7669500000000031</v>
          </cell>
          <cell r="V29">
            <v>0.14192250000000001</v>
          </cell>
          <cell r="W29">
            <v>47.307499999999997</v>
          </cell>
          <cell r="X29">
            <v>0</v>
          </cell>
          <cell r="Y29">
            <v>0</v>
          </cell>
          <cell r="Z29">
            <v>0</v>
          </cell>
          <cell r="AA29">
            <v>0</v>
          </cell>
        </row>
        <row r="30">
          <cell r="A30">
            <v>2024</v>
          </cell>
          <cell r="B30">
            <v>0.47405000000000008</v>
          </cell>
          <cell r="C30">
            <v>0.90800000000000003</v>
          </cell>
          <cell r="D30">
            <v>0.15</v>
          </cell>
          <cell r="E30">
            <v>7.0000000000000007E-2</v>
          </cell>
          <cell r="F30">
            <v>7.0000000000000007E-2</v>
          </cell>
          <cell r="G30">
            <v>15.004299999999999</v>
          </cell>
          <cell r="H30">
            <v>0.45891999999999999</v>
          </cell>
          <cell r="I30">
            <v>16.39</v>
          </cell>
          <cell r="J30">
            <v>0.97</v>
          </cell>
          <cell r="K30">
            <v>35</v>
          </cell>
          <cell r="L30">
            <v>2</v>
          </cell>
          <cell r="M30">
            <v>0.8</v>
          </cell>
          <cell r="O30">
            <v>2024</v>
          </cell>
          <cell r="P30">
            <v>1</v>
          </cell>
          <cell r="Q30">
            <v>0</v>
          </cell>
          <cell r="R30">
            <v>0</v>
          </cell>
          <cell r="S30">
            <v>0</v>
          </cell>
          <cell r="T30">
            <v>0</v>
          </cell>
          <cell r="U30">
            <v>9.7446000000000037</v>
          </cell>
          <cell r="V30">
            <v>0.14080500000000001</v>
          </cell>
          <cell r="W30">
            <v>46.934999999999995</v>
          </cell>
          <cell r="X30">
            <v>0</v>
          </cell>
          <cell r="Y30">
            <v>0</v>
          </cell>
          <cell r="Z30">
            <v>0</v>
          </cell>
          <cell r="AA30">
            <v>0</v>
          </cell>
        </row>
        <row r="31">
          <cell r="A31">
            <v>2025</v>
          </cell>
          <cell r="B31">
            <v>0.4773750000000001</v>
          </cell>
          <cell r="C31">
            <v>0.92500000000000004</v>
          </cell>
          <cell r="D31">
            <v>0.15</v>
          </cell>
          <cell r="E31">
            <v>7.0000000000000007E-2</v>
          </cell>
          <cell r="F31">
            <v>7.0000000000000007E-2</v>
          </cell>
          <cell r="G31">
            <v>14.974499999999999</v>
          </cell>
          <cell r="H31">
            <v>0.45891999999999999</v>
          </cell>
          <cell r="I31">
            <v>16.39</v>
          </cell>
          <cell r="J31">
            <v>0.97</v>
          </cell>
          <cell r="K31">
            <v>35</v>
          </cell>
          <cell r="L31">
            <v>2</v>
          </cell>
          <cell r="M31">
            <v>0.8</v>
          </cell>
          <cell r="O31">
            <v>2025</v>
          </cell>
          <cell r="P31">
            <v>1</v>
          </cell>
          <cell r="Q31">
            <v>0</v>
          </cell>
          <cell r="R31">
            <v>0</v>
          </cell>
          <cell r="S31">
            <v>0</v>
          </cell>
          <cell r="T31">
            <v>0</v>
          </cell>
          <cell r="U31">
            <v>9.7222500000000043</v>
          </cell>
          <cell r="V31">
            <v>0.13968750000000002</v>
          </cell>
          <cell r="W31">
            <v>46.562499999999993</v>
          </cell>
          <cell r="X31">
            <v>0</v>
          </cell>
          <cell r="Y31">
            <v>0</v>
          </cell>
          <cell r="Z31">
            <v>0</v>
          </cell>
          <cell r="AA31">
            <v>0</v>
          </cell>
        </row>
        <row r="32">
          <cell r="A32">
            <v>2026</v>
          </cell>
          <cell r="B32">
            <v>0.48070000000000013</v>
          </cell>
          <cell r="C32">
            <v>0.94200000000000006</v>
          </cell>
          <cell r="D32">
            <v>0.15</v>
          </cell>
          <cell r="E32">
            <v>7.0000000000000007E-2</v>
          </cell>
          <cell r="F32">
            <v>7.0000000000000007E-2</v>
          </cell>
          <cell r="G32">
            <v>14.944699999999999</v>
          </cell>
          <cell r="H32">
            <v>0.45891999999999999</v>
          </cell>
          <cell r="I32">
            <v>16.39</v>
          </cell>
          <cell r="J32">
            <v>0.97</v>
          </cell>
          <cell r="K32">
            <v>35</v>
          </cell>
          <cell r="L32">
            <v>2</v>
          </cell>
          <cell r="M32">
            <v>0.8</v>
          </cell>
          <cell r="O32">
            <v>2026</v>
          </cell>
          <cell r="P32">
            <v>1</v>
          </cell>
          <cell r="Q32">
            <v>0</v>
          </cell>
          <cell r="R32">
            <v>0</v>
          </cell>
          <cell r="S32">
            <v>0</v>
          </cell>
          <cell r="T32">
            <v>0</v>
          </cell>
          <cell r="U32">
            <v>9.6999000000000049</v>
          </cell>
          <cell r="V32">
            <v>0.13857000000000003</v>
          </cell>
          <cell r="W32">
            <v>46.189999999999991</v>
          </cell>
          <cell r="X32">
            <v>0</v>
          </cell>
          <cell r="Y32">
            <v>0</v>
          </cell>
          <cell r="Z32">
            <v>0</v>
          </cell>
          <cell r="AA32">
            <v>0</v>
          </cell>
        </row>
        <row r="33">
          <cell r="A33">
            <v>2027</v>
          </cell>
          <cell r="B33">
            <v>0.48402500000000015</v>
          </cell>
          <cell r="C33">
            <v>0.95900000000000007</v>
          </cell>
          <cell r="D33">
            <v>0.15</v>
          </cell>
          <cell r="E33">
            <v>7.0000000000000007E-2</v>
          </cell>
          <cell r="F33">
            <v>7.0000000000000007E-2</v>
          </cell>
          <cell r="G33">
            <v>14.914899999999999</v>
          </cell>
          <cell r="H33">
            <v>0.45891999999999999</v>
          </cell>
          <cell r="I33">
            <v>16.39</v>
          </cell>
          <cell r="J33">
            <v>0.97</v>
          </cell>
          <cell r="K33">
            <v>35</v>
          </cell>
          <cell r="L33">
            <v>2</v>
          </cell>
          <cell r="M33">
            <v>0.8</v>
          </cell>
          <cell r="O33">
            <v>2027</v>
          </cell>
          <cell r="P33">
            <v>1</v>
          </cell>
          <cell r="Q33">
            <v>0</v>
          </cell>
          <cell r="R33">
            <v>0</v>
          </cell>
          <cell r="S33">
            <v>0</v>
          </cell>
          <cell r="T33">
            <v>0</v>
          </cell>
          <cell r="U33">
            <v>9.6775500000000054</v>
          </cell>
          <cell r="V33">
            <v>0.13745250000000003</v>
          </cell>
          <cell r="W33">
            <v>45.817499999999988</v>
          </cell>
          <cell r="X33">
            <v>0</v>
          </cell>
          <cell r="Y33">
            <v>0</v>
          </cell>
          <cell r="Z33">
            <v>0</v>
          </cell>
          <cell r="AA33">
            <v>0</v>
          </cell>
        </row>
        <row r="34">
          <cell r="A34">
            <v>2028</v>
          </cell>
          <cell r="B34">
            <v>0.48735000000000017</v>
          </cell>
          <cell r="C34">
            <v>0.97600000000000009</v>
          </cell>
          <cell r="D34">
            <v>0.15</v>
          </cell>
          <cell r="E34">
            <v>7.0000000000000007E-2</v>
          </cell>
          <cell r="F34">
            <v>7.0000000000000007E-2</v>
          </cell>
          <cell r="G34">
            <v>14.8851</v>
          </cell>
          <cell r="H34">
            <v>0.45891999999999999</v>
          </cell>
          <cell r="I34">
            <v>16.39</v>
          </cell>
          <cell r="J34">
            <v>0.97</v>
          </cell>
          <cell r="K34">
            <v>35</v>
          </cell>
          <cell r="L34">
            <v>2</v>
          </cell>
          <cell r="M34">
            <v>0.8</v>
          </cell>
          <cell r="O34">
            <v>2028</v>
          </cell>
          <cell r="P34">
            <v>1</v>
          </cell>
          <cell r="Q34">
            <v>0</v>
          </cell>
          <cell r="R34">
            <v>0</v>
          </cell>
          <cell r="S34">
            <v>0</v>
          </cell>
          <cell r="T34">
            <v>0</v>
          </cell>
          <cell r="U34">
            <v>9.655200000000006</v>
          </cell>
          <cell r="V34">
            <v>0.13633500000000004</v>
          </cell>
          <cell r="W34">
            <v>45.444999999999986</v>
          </cell>
          <cell r="X34">
            <v>0</v>
          </cell>
          <cell r="Y34">
            <v>0</v>
          </cell>
          <cell r="Z34">
            <v>0</v>
          </cell>
          <cell r="AA34">
            <v>0</v>
          </cell>
        </row>
        <row r="35">
          <cell r="A35">
            <v>2029</v>
          </cell>
          <cell r="B35">
            <v>0.49067500000000019</v>
          </cell>
          <cell r="C35">
            <v>0.9930000000000001</v>
          </cell>
          <cell r="D35">
            <v>0.15</v>
          </cell>
          <cell r="E35">
            <v>7.0000000000000007E-2</v>
          </cell>
          <cell r="F35">
            <v>7.0000000000000007E-2</v>
          </cell>
          <cell r="G35">
            <v>14.8553</v>
          </cell>
          <cell r="H35">
            <v>0.45891999999999999</v>
          </cell>
          <cell r="I35">
            <v>16.39</v>
          </cell>
          <cell r="J35">
            <v>0.97</v>
          </cell>
          <cell r="K35">
            <v>35</v>
          </cell>
          <cell r="L35">
            <v>2</v>
          </cell>
          <cell r="M35">
            <v>0.8</v>
          </cell>
          <cell r="O35">
            <v>2029</v>
          </cell>
          <cell r="P35">
            <v>1</v>
          </cell>
          <cell r="Q35">
            <v>0</v>
          </cell>
          <cell r="R35">
            <v>0</v>
          </cell>
          <cell r="S35">
            <v>0</v>
          </cell>
          <cell r="T35">
            <v>0</v>
          </cell>
          <cell r="U35">
            <v>9.6328500000000066</v>
          </cell>
          <cell r="V35">
            <v>0.13521750000000005</v>
          </cell>
          <cell r="W35">
            <v>45.072499999999984</v>
          </cell>
          <cell r="X35">
            <v>0</v>
          </cell>
          <cell r="Y35">
            <v>0</v>
          </cell>
          <cell r="Z35">
            <v>0</v>
          </cell>
          <cell r="AA35">
            <v>0</v>
          </cell>
        </row>
        <row r="36">
          <cell r="A36">
            <v>2030</v>
          </cell>
          <cell r="B36">
            <v>0.49399999999999999</v>
          </cell>
          <cell r="C36">
            <v>1.01</v>
          </cell>
          <cell r="D36">
            <v>0.15</v>
          </cell>
          <cell r="E36">
            <v>7.0000000000000007E-2</v>
          </cell>
          <cell r="F36">
            <v>7.0000000000000007E-2</v>
          </cell>
          <cell r="G36">
            <v>14.8255</v>
          </cell>
          <cell r="H36">
            <v>0.45891999999999999</v>
          </cell>
          <cell r="I36">
            <v>16.39</v>
          </cell>
          <cell r="J36">
            <v>0.97</v>
          </cell>
          <cell r="K36">
            <v>35</v>
          </cell>
          <cell r="L36">
            <v>2</v>
          </cell>
          <cell r="M36">
            <v>0.8</v>
          </cell>
          <cell r="O36">
            <v>2030</v>
          </cell>
          <cell r="P36">
            <v>1</v>
          </cell>
          <cell r="Q36">
            <v>0</v>
          </cell>
          <cell r="R36">
            <v>0</v>
          </cell>
          <cell r="S36">
            <v>0</v>
          </cell>
          <cell r="T36">
            <v>0</v>
          </cell>
          <cell r="U36">
            <v>9.6105</v>
          </cell>
          <cell r="V36">
            <v>0.1341</v>
          </cell>
          <cell r="W36">
            <v>44.7</v>
          </cell>
          <cell r="X36">
            <v>0</v>
          </cell>
          <cell r="Y36">
            <v>0</v>
          </cell>
          <cell r="Z36">
            <v>0</v>
          </cell>
          <cell r="AA36">
            <v>0</v>
          </cell>
        </row>
        <row r="37">
          <cell r="A37">
            <v>2031</v>
          </cell>
          <cell r="B37">
            <v>0.49399999999999999</v>
          </cell>
          <cell r="C37">
            <v>1.01</v>
          </cell>
          <cell r="D37">
            <v>0.15</v>
          </cell>
          <cell r="E37">
            <v>7.0000000000000007E-2</v>
          </cell>
          <cell r="F37">
            <v>7.0000000000000007E-2</v>
          </cell>
          <cell r="G37">
            <v>14.8255</v>
          </cell>
          <cell r="H37">
            <v>0.45891999999999999</v>
          </cell>
          <cell r="I37">
            <v>16.39</v>
          </cell>
          <cell r="J37">
            <v>0.97</v>
          </cell>
          <cell r="K37">
            <v>35</v>
          </cell>
          <cell r="L37">
            <v>2</v>
          </cell>
          <cell r="M37">
            <v>0.8</v>
          </cell>
          <cell r="O37">
            <v>2031</v>
          </cell>
          <cell r="P37">
            <v>1</v>
          </cell>
          <cell r="Q37">
            <v>0</v>
          </cell>
          <cell r="R37">
            <v>0</v>
          </cell>
          <cell r="S37">
            <v>0</v>
          </cell>
          <cell r="T37">
            <v>0</v>
          </cell>
          <cell r="U37">
            <v>9.6105</v>
          </cell>
          <cell r="V37">
            <v>0.1341</v>
          </cell>
          <cell r="W37">
            <v>44.7</v>
          </cell>
          <cell r="X37">
            <v>0</v>
          </cell>
          <cell r="Y37">
            <v>0</v>
          </cell>
          <cell r="Z37">
            <v>0</v>
          </cell>
          <cell r="AA37">
            <v>0</v>
          </cell>
        </row>
        <row r="38">
          <cell r="A38">
            <v>2032</v>
          </cell>
          <cell r="B38">
            <v>0.49399999999999999</v>
          </cell>
          <cell r="C38">
            <v>1.01</v>
          </cell>
          <cell r="D38">
            <v>0.15</v>
          </cell>
          <cell r="E38">
            <v>7.0000000000000007E-2</v>
          </cell>
          <cell r="F38">
            <v>7.0000000000000007E-2</v>
          </cell>
          <cell r="G38">
            <v>14.8255</v>
          </cell>
          <cell r="H38">
            <v>0.45891999999999999</v>
          </cell>
          <cell r="I38">
            <v>16.39</v>
          </cell>
          <cell r="J38">
            <v>0.97</v>
          </cell>
          <cell r="K38">
            <v>35</v>
          </cell>
          <cell r="L38">
            <v>2</v>
          </cell>
          <cell r="M38">
            <v>0.8</v>
          </cell>
          <cell r="O38">
            <v>2032</v>
          </cell>
          <cell r="P38">
            <v>1</v>
          </cell>
          <cell r="Q38">
            <v>0</v>
          </cell>
          <cell r="R38">
            <v>0</v>
          </cell>
          <cell r="S38">
            <v>0</v>
          </cell>
          <cell r="T38">
            <v>0</v>
          </cell>
          <cell r="U38">
            <v>9.6105</v>
          </cell>
          <cell r="V38">
            <v>0.1341</v>
          </cell>
          <cell r="W38">
            <v>44.7</v>
          </cell>
          <cell r="X38">
            <v>0</v>
          </cell>
          <cell r="Y38">
            <v>0</v>
          </cell>
          <cell r="Z38">
            <v>0</v>
          </cell>
          <cell r="AA38">
            <v>0</v>
          </cell>
        </row>
        <row r="39">
          <cell r="A39">
            <v>2033</v>
          </cell>
          <cell r="B39">
            <v>0.49399999999999999</v>
          </cell>
          <cell r="C39">
            <v>1.01</v>
          </cell>
          <cell r="D39">
            <v>0.15</v>
          </cell>
          <cell r="E39">
            <v>7.0000000000000007E-2</v>
          </cell>
          <cell r="F39">
            <v>7.0000000000000007E-2</v>
          </cell>
          <cell r="G39">
            <v>14.8255</v>
          </cell>
          <cell r="H39">
            <v>0.45891999999999999</v>
          </cell>
          <cell r="I39">
            <v>16.39</v>
          </cell>
          <cell r="J39">
            <v>0.97</v>
          </cell>
          <cell r="K39">
            <v>35</v>
          </cell>
          <cell r="L39">
            <v>2</v>
          </cell>
          <cell r="M39">
            <v>0.8</v>
          </cell>
          <cell r="O39">
            <v>2033</v>
          </cell>
          <cell r="P39">
            <v>1</v>
          </cell>
          <cell r="Q39">
            <v>0</v>
          </cell>
          <cell r="R39">
            <v>0</v>
          </cell>
          <cell r="S39">
            <v>0</v>
          </cell>
          <cell r="T39">
            <v>0</v>
          </cell>
          <cell r="U39">
            <v>9.6105</v>
          </cell>
          <cell r="V39">
            <v>0.1341</v>
          </cell>
          <cell r="W39">
            <v>44.7</v>
          </cell>
          <cell r="X39">
            <v>0</v>
          </cell>
          <cell r="Y39">
            <v>0</v>
          </cell>
          <cell r="Z39">
            <v>0</v>
          </cell>
          <cell r="AA39">
            <v>0</v>
          </cell>
        </row>
        <row r="40">
          <cell r="A40">
            <v>2034</v>
          </cell>
          <cell r="B40">
            <v>0.49399999999999999</v>
          </cell>
          <cell r="C40">
            <v>1.01</v>
          </cell>
          <cell r="D40">
            <v>0.15</v>
          </cell>
          <cell r="E40">
            <v>7.0000000000000007E-2</v>
          </cell>
          <cell r="F40">
            <v>7.0000000000000007E-2</v>
          </cell>
          <cell r="G40">
            <v>14.8255</v>
          </cell>
          <cell r="H40">
            <v>0.45891999999999999</v>
          </cell>
          <cell r="I40">
            <v>16.39</v>
          </cell>
          <cell r="J40">
            <v>0.97</v>
          </cell>
          <cell r="K40">
            <v>35</v>
          </cell>
          <cell r="L40">
            <v>2</v>
          </cell>
          <cell r="M40">
            <v>0.8</v>
          </cell>
          <cell r="O40">
            <v>2034</v>
          </cell>
          <cell r="P40">
            <v>1</v>
          </cell>
          <cell r="Q40">
            <v>0</v>
          </cell>
          <cell r="R40">
            <v>0</v>
          </cell>
          <cell r="S40">
            <v>0</v>
          </cell>
          <cell r="T40">
            <v>0</v>
          </cell>
          <cell r="U40">
            <v>9.6105</v>
          </cell>
          <cell r="V40">
            <v>0.1341</v>
          </cell>
          <cell r="W40">
            <v>44.7</v>
          </cell>
          <cell r="X40">
            <v>0</v>
          </cell>
          <cell r="Y40">
            <v>0</v>
          </cell>
          <cell r="Z40">
            <v>0</v>
          </cell>
          <cell r="AA40">
            <v>0</v>
          </cell>
        </row>
        <row r="41">
          <cell r="A41">
            <v>2035</v>
          </cell>
          <cell r="B41">
            <v>0.49399999999999999</v>
          </cell>
          <cell r="C41">
            <v>1.01</v>
          </cell>
          <cell r="D41">
            <v>0.15</v>
          </cell>
          <cell r="E41">
            <v>7.0000000000000007E-2</v>
          </cell>
          <cell r="F41">
            <v>7.0000000000000007E-2</v>
          </cell>
          <cell r="G41">
            <v>14.8255</v>
          </cell>
          <cell r="H41">
            <v>0.45891999999999999</v>
          </cell>
          <cell r="I41">
            <v>16.39</v>
          </cell>
          <cell r="J41">
            <v>0.97</v>
          </cell>
          <cell r="K41">
            <v>35</v>
          </cell>
          <cell r="L41">
            <v>2</v>
          </cell>
          <cell r="M41">
            <v>0.8</v>
          </cell>
          <cell r="O41">
            <v>2035</v>
          </cell>
          <cell r="P41">
            <v>1</v>
          </cell>
          <cell r="Q41">
            <v>0</v>
          </cell>
          <cell r="R41">
            <v>0</v>
          </cell>
          <cell r="S41">
            <v>0</v>
          </cell>
          <cell r="T41">
            <v>0</v>
          </cell>
          <cell r="U41">
            <v>9.6105</v>
          </cell>
          <cell r="V41">
            <v>0.1341</v>
          </cell>
          <cell r="W41">
            <v>44.7</v>
          </cell>
          <cell r="X41">
            <v>0</v>
          </cell>
          <cell r="Y41">
            <v>0</v>
          </cell>
          <cell r="Z41">
            <v>0</v>
          </cell>
          <cell r="AA41">
            <v>0</v>
          </cell>
        </row>
        <row r="43">
          <cell r="A43" t="str">
            <v>RefurbishedCoalBioCHP</v>
          </cell>
          <cell r="B43" t="str">
            <v>Eff.</v>
          </cell>
          <cell r="C43" t="str">
            <v>Cb</v>
          </cell>
          <cell r="D43" t="str">
            <v>Cv</v>
          </cell>
          <cell r="E43" t="str">
            <v>POutage</v>
          </cell>
          <cell r="F43" t="str">
            <v>UPOutage</v>
          </cell>
          <cell r="G43" t="str">
            <v>Invest</v>
          </cell>
          <cell r="H43" t="str">
            <v>O&amp;Mfixed</v>
          </cell>
          <cell r="I43" t="str">
            <v>O&amp;Mvar</v>
          </cell>
          <cell r="J43" t="str">
            <v>Desulp</v>
          </cell>
          <cell r="K43" t="str">
            <v>NO2</v>
          </cell>
          <cell r="L43" t="str">
            <v>CH4</v>
          </cell>
          <cell r="M43" t="str">
            <v>N2O</v>
          </cell>
          <cell r="O43" t="str">
            <v>OffshoreWindPark</v>
          </cell>
          <cell r="P43" t="str">
            <v>Eff.</v>
          </cell>
          <cell r="Q43" t="str">
            <v>Cb</v>
          </cell>
          <cell r="R43" t="str">
            <v>Cv</v>
          </cell>
          <cell r="S43" t="str">
            <v>POutage</v>
          </cell>
          <cell r="T43" t="str">
            <v>UPOutage</v>
          </cell>
          <cell r="U43" t="str">
            <v>Invest</v>
          </cell>
          <cell r="V43" t="str">
            <v>O&amp;Mfixed</v>
          </cell>
          <cell r="W43" t="str">
            <v>O&amp;Mvar</v>
          </cell>
          <cell r="X43" t="str">
            <v>Desulp</v>
          </cell>
          <cell r="Y43" t="str">
            <v>NO2</v>
          </cell>
          <cell r="Z43" t="str">
            <v>CH4</v>
          </cell>
          <cell r="AA43" t="str">
            <v>N2O</v>
          </cell>
        </row>
        <row r="44">
          <cell r="A44" t="str">
            <v>Investeringsår</v>
          </cell>
          <cell r="B44" t="str">
            <v>%</v>
          </cell>
          <cell r="C44" t="str">
            <v>p.u.</v>
          </cell>
          <cell r="D44" t="str">
            <v>p.u.</v>
          </cell>
          <cell r="E44" t="str">
            <v>%</v>
          </cell>
          <cell r="F44" t="str">
            <v>%</v>
          </cell>
          <cell r="G44" t="str">
            <v>Mkr./MW</v>
          </cell>
          <cell r="H44" t="str">
            <v>Mkr/MWy</v>
          </cell>
          <cell r="I44" t="str">
            <v>kr/MWh</v>
          </cell>
          <cell r="J44" t="str">
            <v>p.u</v>
          </cell>
          <cell r="K44" t="str">
            <v>g/GJ</v>
          </cell>
          <cell r="L44" t="str">
            <v>g/GJ</v>
          </cell>
          <cell r="M44" t="str">
            <v>g/GJ</v>
          </cell>
          <cell r="O44" t="str">
            <v>Investeringsår</v>
          </cell>
          <cell r="P44" t="str">
            <v>%</v>
          </cell>
          <cell r="Q44" t="str">
            <v>p.u.</v>
          </cell>
          <cell r="R44" t="str">
            <v>p.u.</v>
          </cell>
          <cell r="S44" t="str">
            <v>%</v>
          </cell>
          <cell r="T44" t="str">
            <v>%</v>
          </cell>
          <cell r="U44" t="str">
            <v>Mkr./MW</v>
          </cell>
          <cell r="V44" t="str">
            <v>Mkr/MWy</v>
          </cell>
          <cell r="W44" t="str">
            <v>kr/MWh</v>
          </cell>
          <cell r="X44" t="str">
            <v>p.u</v>
          </cell>
          <cell r="Y44" t="str">
            <v>g/GJ</v>
          </cell>
          <cell r="Z44" t="str">
            <v>g/GJ</v>
          </cell>
          <cell r="AA44" t="str">
            <v>g/GJ</v>
          </cell>
        </row>
        <row r="45">
          <cell r="A45">
            <v>2010</v>
          </cell>
          <cell r="E45">
            <v>7.0000000000000007E-2</v>
          </cell>
          <cell r="F45">
            <v>7.0000000000000007E-2</v>
          </cell>
          <cell r="G45">
            <v>1.341</v>
          </cell>
          <cell r="H45">
            <v>0</v>
          </cell>
          <cell r="I45">
            <v>0</v>
          </cell>
          <cell r="J45">
            <v>0.97</v>
          </cell>
          <cell r="K45">
            <v>38</v>
          </cell>
          <cell r="L45">
            <v>2</v>
          </cell>
          <cell r="M45">
            <v>0.8</v>
          </cell>
          <cell r="O45">
            <v>2010</v>
          </cell>
          <cell r="P45">
            <v>1</v>
          </cell>
          <cell r="Q45">
            <v>0</v>
          </cell>
          <cell r="R45">
            <v>0</v>
          </cell>
          <cell r="S45">
            <v>0</v>
          </cell>
          <cell r="T45">
            <v>0</v>
          </cell>
          <cell r="U45">
            <v>23.095000000000002</v>
          </cell>
          <cell r="V45">
            <v>0.28310000000000002</v>
          </cell>
          <cell r="W45">
            <v>70.775000000000006</v>
          </cell>
          <cell r="X45">
            <v>0</v>
          </cell>
          <cell r="Y45">
            <v>0</v>
          </cell>
          <cell r="Z45">
            <v>0</v>
          </cell>
          <cell r="AA45">
            <v>0</v>
          </cell>
        </row>
        <row r="46">
          <cell r="A46">
            <v>2011</v>
          </cell>
          <cell r="B46">
            <v>0</v>
          </cell>
          <cell r="C46">
            <v>0</v>
          </cell>
          <cell r="D46">
            <v>0</v>
          </cell>
          <cell r="E46">
            <v>7.0000000000000007E-2</v>
          </cell>
          <cell r="F46">
            <v>7.0000000000000007E-2</v>
          </cell>
          <cell r="G46">
            <v>1.341</v>
          </cell>
          <cell r="H46">
            <v>0</v>
          </cell>
          <cell r="I46">
            <v>0</v>
          </cell>
          <cell r="J46">
            <v>0.97</v>
          </cell>
          <cell r="K46">
            <v>38</v>
          </cell>
          <cell r="L46">
            <v>2</v>
          </cell>
          <cell r="M46">
            <v>0.8</v>
          </cell>
          <cell r="O46">
            <v>2011</v>
          </cell>
          <cell r="P46">
            <v>1</v>
          </cell>
          <cell r="Q46">
            <v>0</v>
          </cell>
          <cell r="R46">
            <v>0</v>
          </cell>
          <cell r="S46">
            <v>0</v>
          </cell>
          <cell r="T46">
            <v>0</v>
          </cell>
          <cell r="U46">
            <v>23.095000000000002</v>
          </cell>
          <cell r="V46">
            <v>0.28310000000000002</v>
          </cell>
          <cell r="W46">
            <v>70.775000000000006</v>
          </cell>
          <cell r="X46">
            <v>0</v>
          </cell>
          <cell r="Y46">
            <v>0</v>
          </cell>
          <cell r="Z46">
            <v>0</v>
          </cell>
          <cell r="AA46">
            <v>0</v>
          </cell>
        </row>
        <row r="47">
          <cell r="A47">
            <v>2012</v>
          </cell>
          <cell r="B47">
            <v>0</v>
          </cell>
          <cell r="C47">
            <v>0</v>
          </cell>
          <cell r="D47">
            <v>0</v>
          </cell>
          <cell r="E47">
            <v>7.0000000000000007E-2</v>
          </cell>
          <cell r="F47">
            <v>7.0000000000000007E-2</v>
          </cell>
          <cell r="G47">
            <v>1.341</v>
          </cell>
          <cell r="H47">
            <v>0</v>
          </cell>
          <cell r="I47">
            <v>0</v>
          </cell>
          <cell r="J47">
            <v>0.97</v>
          </cell>
          <cell r="K47">
            <v>38</v>
          </cell>
          <cell r="L47">
            <v>2</v>
          </cell>
          <cell r="M47">
            <v>0.8</v>
          </cell>
          <cell r="O47">
            <v>2012</v>
          </cell>
          <cell r="P47">
            <v>1</v>
          </cell>
          <cell r="Q47">
            <v>0</v>
          </cell>
          <cell r="R47">
            <v>0</v>
          </cell>
          <cell r="S47">
            <v>0</v>
          </cell>
          <cell r="T47">
            <v>0</v>
          </cell>
          <cell r="U47">
            <v>23.095000000000002</v>
          </cell>
          <cell r="V47">
            <v>0.28310000000000002</v>
          </cell>
          <cell r="W47">
            <v>70.775000000000006</v>
          </cell>
          <cell r="X47">
            <v>0</v>
          </cell>
          <cell r="Y47">
            <v>0</v>
          </cell>
          <cell r="Z47">
            <v>0</v>
          </cell>
          <cell r="AA47">
            <v>0</v>
          </cell>
        </row>
        <row r="48">
          <cell r="A48">
            <v>2013</v>
          </cell>
          <cell r="B48">
            <v>0</v>
          </cell>
          <cell r="C48">
            <v>0</v>
          </cell>
          <cell r="D48">
            <v>0</v>
          </cell>
          <cell r="E48">
            <v>7.0000000000000007E-2</v>
          </cell>
          <cell r="F48">
            <v>7.0000000000000007E-2</v>
          </cell>
          <cell r="G48">
            <v>1.341</v>
          </cell>
          <cell r="H48">
            <v>0</v>
          </cell>
          <cell r="I48">
            <v>0</v>
          </cell>
          <cell r="J48">
            <v>0.97</v>
          </cell>
          <cell r="K48">
            <v>38</v>
          </cell>
          <cell r="L48">
            <v>2</v>
          </cell>
          <cell r="M48">
            <v>0.8</v>
          </cell>
          <cell r="O48">
            <v>2013</v>
          </cell>
          <cell r="P48">
            <v>1</v>
          </cell>
          <cell r="Q48">
            <v>0</v>
          </cell>
          <cell r="R48">
            <v>0</v>
          </cell>
          <cell r="S48">
            <v>0</v>
          </cell>
          <cell r="T48">
            <v>0</v>
          </cell>
          <cell r="U48">
            <v>23.095000000000002</v>
          </cell>
          <cell r="V48">
            <v>0.28310000000000002</v>
          </cell>
          <cell r="W48">
            <v>70.775000000000006</v>
          </cell>
          <cell r="X48">
            <v>0</v>
          </cell>
          <cell r="Y48">
            <v>0</v>
          </cell>
          <cell r="Z48">
            <v>0</v>
          </cell>
          <cell r="AA48">
            <v>0</v>
          </cell>
        </row>
        <row r="49">
          <cell r="A49">
            <v>2014</v>
          </cell>
          <cell r="B49">
            <v>0</v>
          </cell>
          <cell r="C49">
            <v>0</v>
          </cell>
          <cell r="D49">
            <v>0</v>
          </cell>
          <cell r="E49">
            <v>7.0000000000000007E-2</v>
          </cell>
          <cell r="F49">
            <v>7.0000000000000007E-2</v>
          </cell>
          <cell r="G49">
            <v>1.341</v>
          </cell>
          <cell r="H49">
            <v>0</v>
          </cell>
          <cell r="I49">
            <v>0</v>
          </cell>
          <cell r="J49">
            <v>0.97</v>
          </cell>
          <cell r="K49">
            <v>38</v>
          </cell>
          <cell r="L49">
            <v>2</v>
          </cell>
          <cell r="M49">
            <v>0.8</v>
          </cell>
          <cell r="O49">
            <v>2014</v>
          </cell>
          <cell r="P49">
            <v>1</v>
          </cell>
          <cell r="Q49">
            <v>0</v>
          </cell>
          <cell r="R49">
            <v>0</v>
          </cell>
          <cell r="S49">
            <v>0</v>
          </cell>
          <cell r="T49">
            <v>0</v>
          </cell>
          <cell r="U49">
            <v>23.095000000000002</v>
          </cell>
          <cell r="V49">
            <v>0.28310000000000002</v>
          </cell>
          <cell r="W49">
            <v>70.775000000000006</v>
          </cell>
          <cell r="X49">
            <v>0</v>
          </cell>
          <cell r="Y49">
            <v>0</v>
          </cell>
          <cell r="Z49">
            <v>0</v>
          </cell>
          <cell r="AA49">
            <v>0</v>
          </cell>
        </row>
        <row r="50">
          <cell r="A50">
            <v>2015</v>
          </cell>
          <cell r="E50">
            <v>7.0000000000000007E-2</v>
          </cell>
          <cell r="F50">
            <v>7.0000000000000007E-2</v>
          </cell>
          <cell r="G50">
            <v>1.341</v>
          </cell>
          <cell r="H50">
            <v>0</v>
          </cell>
          <cell r="I50">
            <v>0</v>
          </cell>
          <cell r="J50">
            <v>0.97</v>
          </cell>
          <cell r="K50">
            <v>38</v>
          </cell>
          <cell r="L50">
            <v>2</v>
          </cell>
          <cell r="M50">
            <v>0.8</v>
          </cell>
          <cell r="O50">
            <v>2015</v>
          </cell>
          <cell r="P50">
            <v>1</v>
          </cell>
          <cell r="Q50">
            <v>0</v>
          </cell>
          <cell r="R50">
            <v>0</v>
          </cell>
          <cell r="S50">
            <v>0</v>
          </cell>
          <cell r="T50">
            <v>0</v>
          </cell>
          <cell r="U50">
            <v>23.095000000000002</v>
          </cell>
          <cell r="V50">
            <v>0.28310000000000002</v>
          </cell>
          <cell r="W50">
            <v>70.775000000000006</v>
          </cell>
          <cell r="X50">
            <v>0</v>
          </cell>
          <cell r="Y50">
            <v>0</v>
          </cell>
          <cell r="Z50">
            <v>0</v>
          </cell>
          <cell r="AA50">
            <v>0</v>
          </cell>
        </row>
        <row r="51">
          <cell r="A51">
            <v>2016</v>
          </cell>
          <cell r="B51">
            <v>0</v>
          </cell>
          <cell r="C51">
            <v>0</v>
          </cell>
          <cell r="D51">
            <v>0</v>
          </cell>
          <cell r="E51">
            <v>7.0000000000000007E-2</v>
          </cell>
          <cell r="F51">
            <v>7.0000000000000007E-2</v>
          </cell>
          <cell r="G51">
            <v>1.341</v>
          </cell>
          <cell r="H51">
            <v>0</v>
          </cell>
          <cell r="I51">
            <v>0</v>
          </cell>
          <cell r="J51">
            <v>0.97</v>
          </cell>
          <cell r="K51">
            <v>37.4</v>
          </cell>
          <cell r="L51">
            <v>2</v>
          </cell>
          <cell r="M51">
            <v>0.8</v>
          </cell>
          <cell r="O51">
            <v>2016</v>
          </cell>
          <cell r="P51">
            <v>1</v>
          </cell>
          <cell r="Q51">
            <v>0</v>
          </cell>
          <cell r="R51">
            <v>0</v>
          </cell>
          <cell r="S51">
            <v>0</v>
          </cell>
          <cell r="T51">
            <v>0</v>
          </cell>
          <cell r="U51">
            <v>22.052000000000003</v>
          </cell>
          <cell r="V51">
            <v>0.27714</v>
          </cell>
          <cell r="W51">
            <v>69.285000000000011</v>
          </cell>
          <cell r="X51">
            <v>0</v>
          </cell>
          <cell r="Y51">
            <v>0</v>
          </cell>
          <cell r="Z51">
            <v>0</v>
          </cell>
          <cell r="AA51">
            <v>0</v>
          </cell>
        </row>
        <row r="52">
          <cell r="A52">
            <v>2017</v>
          </cell>
          <cell r="B52">
            <v>0</v>
          </cell>
          <cell r="C52">
            <v>0</v>
          </cell>
          <cell r="D52">
            <v>0</v>
          </cell>
          <cell r="E52">
            <v>7.0000000000000007E-2</v>
          </cell>
          <cell r="F52">
            <v>7.0000000000000007E-2</v>
          </cell>
          <cell r="G52">
            <v>1.341</v>
          </cell>
          <cell r="H52">
            <v>0</v>
          </cell>
          <cell r="I52">
            <v>0</v>
          </cell>
          <cell r="J52">
            <v>0.97</v>
          </cell>
          <cell r="K52">
            <v>36.799999999999997</v>
          </cell>
          <cell r="L52">
            <v>2</v>
          </cell>
          <cell r="M52">
            <v>0.8</v>
          </cell>
          <cell r="O52">
            <v>2017</v>
          </cell>
          <cell r="P52">
            <v>1</v>
          </cell>
          <cell r="Q52">
            <v>0</v>
          </cell>
          <cell r="R52">
            <v>0</v>
          </cell>
          <cell r="S52">
            <v>0</v>
          </cell>
          <cell r="T52">
            <v>0</v>
          </cell>
          <cell r="U52">
            <v>21.009000000000004</v>
          </cell>
          <cell r="V52">
            <v>0.27117999999999998</v>
          </cell>
          <cell r="W52">
            <v>67.795000000000016</v>
          </cell>
          <cell r="X52">
            <v>0</v>
          </cell>
          <cell r="Y52">
            <v>0</v>
          </cell>
          <cell r="Z52">
            <v>0</v>
          </cell>
          <cell r="AA52">
            <v>0</v>
          </cell>
        </row>
        <row r="53">
          <cell r="A53">
            <v>2018</v>
          </cell>
          <cell r="B53">
            <v>0</v>
          </cell>
          <cell r="C53">
            <v>0</v>
          </cell>
          <cell r="D53">
            <v>0</v>
          </cell>
          <cell r="E53">
            <v>7.0000000000000007E-2</v>
          </cell>
          <cell r="F53">
            <v>7.0000000000000007E-2</v>
          </cell>
          <cell r="G53">
            <v>1.341</v>
          </cell>
          <cell r="H53">
            <v>0</v>
          </cell>
          <cell r="I53">
            <v>0</v>
          </cell>
          <cell r="J53">
            <v>0.97</v>
          </cell>
          <cell r="K53">
            <v>36.199999999999996</v>
          </cell>
          <cell r="L53">
            <v>2</v>
          </cell>
          <cell r="M53">
            <v>0.8</v>
          </cell>
          <cell r="O53">
            <v>2018</v>
          </cell>
          <cell r="P53">
            <v>1</v>
          </cell>
          <cell r="Q53">
            <v>0</v>
          </cell>
          <cell r="R53">
            <v>0</v>
          </cell>
          <cell r="S53">
            <v>0</v>
          </cell>
          <cell r="T53">
            <v>0</v>
          </cell>
          <cell r="U53">
            <v>19.966000000000005</v>
          </cell>
          <cell r="V53">
            <v>0.26521999999999996</v>
          </cell>
          <cell r="W53">
            <v>66.305000000000021</v>
          </cell>
          <cell r="X53">
            <v>0</v>
          </cell>
          <cell r="Y53">
            <v>0</v>
          </cell>
          <cell r="Z53">
            <v>0</v>
          </cell>
          <cell r="AA53">
            <v>0</v>
          </cell>
        </row>
        <row r="54">
          <cell r="A54">
            <v>2019</v>
          </cell>
          <cell r="B54">
            <v>0</v>
          </cell>
          <cell r="C54">
            <v>0</v>
          </cell>
          <cell r="D54">
            <v>0</v>
          </cell>
          <cell r="E54">
            <v>7.0000000000000007E-2</v>
          </cell>
          <cell r="F54">
            <v>7.0000000000000007E-2</v>
          </cell>
          <cell r="G54">
            <v>1.341</v>
          </cell>
          <cell r="H54">
            <v>0</v>
          </cell>
          <cell r="I54">
            <v>0</v>
          </cell>
          <cell r="J54">
            <v>0.97</v>
          </cell>
          <cell r="K54">
            <v>35.599999999999994</v>
          </cell>
          <cell r="L54">
            <v>2</v>
          </cell>
          <cell r="M54">
            <v>0.8</v>
          </cell>
          <cell r="O54">
            <v>2019</v>
          </cell>
          <cell r="P54">
            <v>1</v>
          </cell>
          <cell r="Q54">
            <v>0</v>
          </cell>
          <cell r="R54">
            <v>0</v>
          </cell>
          <cell r="S54">
            <v>0</v>
          </cell>
          <cell r="T54">
            <v>0</v>
          </cell>
          <cell r="U54">
            <v>18.923000000000005</v>
          </cell>
          <cell r="V54">
            <v>0.25925999999999993</v>
          </cell>
          <cell r="W54">
            <v>64.815000000000026</v>
          </cell>
          <cell r="X54">
            <v>0</v>
          </cell>
          <cell r="Y54">
            <v>0</v>
          </cell>
          <cell r="Z54">
            <v>0</v>
          </cell>
          <cell r="AA54">
            <v>0</v>
          </cell>
        </row>
        <row r="55">
          <cell r="A55">
            <v>2020</v>
          </cell>
          <cell r="E55">
            <v>7.0000000000000007E-2</v>
          </cell>
          <cell r="F55">
            <v>7.0000000000000007E-2</v>
          </cell>
          <cell r="G55">
            <v>1.341</v>
          </cell>
          <cell r="H55">
            <v>0</v>
          </cell>
          <cell r="I55">
            <v>0</v>
          </cell>
          <cell r="J55">
            <v>0.97</v>
          </cell>
          <cell r="K55">
            <v>35</v>
          </cell>
          <cell r="L55">
            <v>2</v>
          </cell>
          <cell r="M55">
            <v>0.8</v>
          </cell>
          <cell r="O55">
            <v>2020</v>
          </cell>
          <cell r="P55">
            <v>1</v>
          </cell>
          <cell r="Q55">
            <v>0</v>
          </cell>
          <cell r="R55">
            <v>0</v>
          </cell>
          <cell r="S55">
            <v>0</v>
          </cell>
          <cell r="T55">
            <v>0</v>
          </cell>
          <cell r="U55">
            <v>17.88</v>
          </cell>
          <cell r="V55">
            <v>0.25330000000000003</v>
          </cell>
          <cell r="W55">
            <v>63.325000000000003</v>
          </cell>
          <cell r="X55">
            <v>0</v>
          </cell>
          <cell r="Y55">
            <v>0</v>
          </cell>
          <cell r="Z55">
            <v>0</v>
          </cell>
          <cell r="AA55">
            <v>0</v>
          </cell>
        </row>
        <row r="56">
          <cell r="A56">
            <v>2021</v>
          </cell>
          <cell r="B56">
            <v>0</v>
          </cell>
          <cell r="C56">
            <v>0</v>
          </cell>
          <cell r="D56">
            <v>0</v>
          </cell>
          <cell r="E56">
            <v>7.0000000000000007E-2</v>
          </cell>
          <cell r="F56">
            <v>7.0000000000000007E-2</v>
          </cell>
          <cell r="G56">
            <v>1.341</v>
          </cell>
          <cell r="H56">
            <v>0</v>
          </cell>
          <cell r="I56">
            <v>0</v>
          </cell>
          <cell r="J56">
            <v>0.97</v>
          </cell>
          <cell r="K56">
            <v>35</v>
          </cell>
          <cell r="L56">
            <v>2</v>
          </cell>
          <cell r="M56">
            <v>0.8</v>
          </cell>
          <cell r="O56">
            <v>2021</v>
          </cell>
          <cell r="P56">
            <v>1</v>
          </cell>
          <cell r="Q56">
            <v>0</v>
          </cell>
          <cell r="R56">
            <v>0</v>
          </cell>
          <cell r="S56">
            <v>0</v>
          </cell>
          <cell r="T56">
            <v>0</v>
          </cell>
          <cell r="U56">
            <v>17.805499999999999</v>
          </cell>
          <cell r="V56">
            <v>0.25181000000000003</v>
          </cell>
          <cell r="W56">
            <v>62.952500000000001</v>
          </cell>
          <cell r="X56">
            <v>0</v>
          </cell>
          <cell r="Y56">
            <v>0</v>
          </cell>
          <cell r="Z56">
            <v>0</v>
          </cell>
          <cell r="AA56">
            <v>0</v>
          </cell>
        </row>
        <row r="57">
          <cell r="A57">
            <v>2022</v>
          </cell>
          <cell r="B57">
            <v>0</v>
          </cell>
          <cell r="C57">
            <v>0</v>
          </cell>
          <cell r="D57">
            <v>0</v>
          </cell>
          <cell r="E57">
            <v>7.0000000000000007E-2</v>
          </cell>
          <cell r="F57">
            <v>7.0000000000000007E-2</v>
          </cell>
          <cell r="G57">
            <v>1.341</v>
          </cell>
          <cell r="H57">
            <v>0</v>
          </cell>
          <cell r="I57">
            <v>0</v>
          </cell>
          <cell r="J57">
            <v>0.97</v>
          </cell>
          <cell r="K57">
            <v>35</v>
          </cell>
          <cell r="L57">
            <v>2</v>
          </cell>
          <cell r="M57">
            <v>0.8</v>
          </cell>
          <cell r="O57">
            <v>2022</v>
          </cell>
          <cell r="P57">
            <v>1</v>
          </cell>
          <cell r="Q57">
            <v>0</v>
          </cell>
          <cell r="R57">
            <v>0</v>
          </cell>
          <cell r="S57">
            <v>0</v>
          </cell>
          <cell r="T57">
            <v>0</v>
          </cell>
          <cell r="U57">
            <v>17.730999999999998</v>
          </cell>
          <cell r="V57">
            <v>0.25032000000000004</v>
          </cell>
          <cell r="W57">
            <v>62.58</v>
          </cell>
          <cell r="X57">
            <v>0</v>
          </cell>
          <cell r="Y57">
            <v>0</v>
          </cell>
          <cell r="Z57">
            <v>0</v>
          </cell>
          <cell r="AA57">
            <v>0</v>
          </cell>
        </row>
        <row r="58">
          <cell r="A58">
            <v>2023</v>
          </cell>
          <cell r="B58">
            <v>0</v>
          </cell>
          <cell r="C58">
            <v>0</v>
          </cell>
          <cell r="D58">
            <v>0</v>
          </cell>
          <cell r="E58">
            <v>7.0000000000000007E-2</v>
          </cell>
          <cell r="F58">
            <v>7.0000000000000007E-2</v>
          </cell>
          <cell r="G58">
            <v>1.341</v>
          </cell>
          <cell r="H58">
            <v>0</v>
          </cell>
          <cell r="I58">
            <v>0</v>
          </cell>
          <cell r="J58">
            <v>0.97</v>
          </cell>
          <cell r="K58">
            <v>35</v>
          </cell>
          <cell r="L58">
            <v>2</v>
          </cell>
          <cell r="M58">
            <v>0.8</v>
          </cell>
          <cell r="O58">
            <v>2023</v>
          </cell>
          <cell r="P58">
            <v>1</v>
          </cell>
          <cell r="Q58">
            <v>0</v>
          </cell>
          <cell r="R58">
            <v>0</v>
          </cell>
          <cell r="S58">
            <v>0</v>
          </cell>
          <cell r="T58">
            <v>0</v>
          </cell>
          <cell r="U58">
            <v>17.656499999999998</v>
          </cell>
          <cell r="V58">
            <v>0.24883000000000005</v>
          </cell>
          <cell r="W58">
            <v>62.207499999999996</v>
          </cell>
          <cell r="X58">
            <v>0</v>
          </cell>
          <cell r="Y58">
            <v>0</v>
          </cell>
          <cell r="Z58">
            <v>0</v>
          </cell>
          <cell r="AA58">
            <v>0</v>
          </cell>
        </row>
        <row r="59">
          <cell r="A59">
            <v>2024</v>
          </cell>
          <cell r="B59">
            <v>0</v>
          </cell>
          <cell r="C59">
            <v>0</v>
          </cell>
          <cell r="D59">
            <v>0</v>
          </cell>
          <cell r="E59">
            <v>7.0000000000000007E-2</v>
          </cell>
          <cell r="F59">
            <v>7.0000000000000007E-2</v>
          </cell>
          <cell r="G59">
            <v>1.341</v>
          </cell>
          <cell r="H59">
            <v>0</v>
          </cell>
          <cell r="I59">
            <v>0</v>
          </cell>
          <cell r="J59">
            <v>0.97</v>
          </cell>
          <cell r="K59">
            <v>35</v>
          </cell>
          <cell r="L59">
            <v>2</v>
          </cell>
          <cell r="M59">
            <v>0.8</v>
          </cell>
          <cell r="O59">
            <v>2024</v>
          </cell>
          <cell r="P59">
            <v>1</v>
          </cell>
          <cell r="Q59">
            <v>0</v>
          </cell>
          <cell r="R59">
            <v>0</v>
          </cell>
          <cell r="S59">
            <v>0</v>
          </cell>
          <cell r="T59">
            <v>0</v>
          </cell>
          <cell r="U59">
            <v>17.581999999999997</v>
          </cell>
          <cell r="V59">
            <v>0.24734000000000006</v>
          </cell>
          <cell r="W59">
            <v>61.834999999999994</v>
          </cell>
          <cell r="X59">
            <v>0</v>
          </cell>
          <cell r="Y59">
            <v>0</v>
          </cell>
          <cell r="Z59">
            <v>0</v>
          </cell>
          <cell r="AA59">
            <v>0</v>
          </cell>
        </row>
        <row r="60">
          <cell r="A60">
            <v>2025</v>
          </cell>
          <cell r="B60">
            <v>0</v>
          </cell>
          <cell r="C60">
            <v>0</v>
          </cell>
          <cell r="D60">
            <v>0</v>
          </cell>
          <cell r="E60">
            <v>7.0000000000000007E-2</v>
          </cell>
          <cell r="F60">
            <v>7.0000000000000007E-2</v>
          </cell>
          <cell r="G60">
            <v>1.341</v>
          </cell>
          <cell r="H60">
            <v>0</v>
          </cell>
          <cell r="I60">
            <v>0</v>
          </cell>
          <cell r="J60">
            <v>0.97</v>
          </cell>
          <cell r="K60">
            <v>35</v>
          </cell>
          <cell r="L60">
            <v>2</v>
          </cell>
          <cell r="M60">
            <v>0.8</v>
          </cell>
          <cell r="O60">
            <v>2025</v>
          </cell>
          <cell r="P60">
            <v>1</v>
          </cell>
          <cell r="Q60">
            <v>0</v>
          </cell>
          <cell r="R60">
            <v>0</v>
          </cell>
          <cell r="S60">
            <v>0</v>
          </cell>
          <cell r="T60">
            <v>0</v>
          </cell>
          <cell r="U60">
            <v>17.507499999999997</v>
          </cell>
          <cell r="V60">
            <v>0.24585000000000007</v>
          </cell>
          <cell r="W60">
            <v>61.462499999999991</v>
          </cell>
          <cell r="X60">
            <v>0</v>
          </cell>
          <cell r="Y60">
            <v>0</v>
          </cell>
          <cell r="Z60">
            <v>0</v>
          </cell>
          <cell r="AA60">
            <v>0</v>
          </cell>
        </row>
        <row r="61">
          <cell r="A61">
            <v>2026</v>
          </cell>
          <cell r="B61">
            <v>0</v>
          </cell>
          <cell r="C61">
            <v>0</v>
          </cell>
          <cell r="D61">
            <v>0</v>
          </cell>
          <cell r="E61">
            <v>7.0000000000000007E-2</v>
          </cell>
          <cell r="F61">
            <v>7.0000000000000007E-2</v>
          </cell>
          <cell r="G61">
            <v>1.341</v>
          </cell>
          <cell r="H61">
            <v>0</v>
          </cell>
          <cell r="I61">
            <v>0</v>
          </cell>
          <cell r="J61">
            <v>0.97</v>
          </cell>
          <cell r="K61">
            <v>35</v>
          </cell>
          <cell r="L61">
            <v>2</v>
          </cell>
          <cell r="M61">
            <v>0.8</v>
          </cell>
          <cell r="O61">
            <v>2026</v>
          </cell>
          <cell r="P61">
            <v>1</v>
          </cell>
          <cell r="Q61">
            <v>0</v>
          </cell>
          <cell r="R61">
            <v>0</v>
          </cell>
          <cell r="S61">
            <v>0</v>
          </cell>
          <cell r="T61">
            <v>0</v>
          </cell>
          <cell r="U61">
            <v>17.432999999999996</v>
          </cell>
          <cell r="V61">
            <v>0.24436000000000008</v>
          </cell>
          <cell r="W61">
            <v>61.089999999999989</v>
          </cell>
          <cell r="X61">
            <v>0</v>
          </cell>
          <cell r="Y61">
            <v>0</v>
          </cell>
          <cell r="Z61">
            <v>0</v>
          </cell>
          <cell r="AA61">
            <v>0</v>
          </cell>
        </row>
        <row r="62">
          <cell r="A62">
            <v>2027</v>
          </cell>
          <cell r="B62">
            <v>0</v>
          </cell>
          <cell r="C62">
            <v>0</v>
          </cell>
          <cell r="D62">
            <v>0</v>
          </cell>
          <cell r="E62">
            <v>7.0000000000000007E-2</v>
          </cell>
          <cell r="F62">
            <v>7.0000000000000007E-2</v>
          </cell>
          <cell r="G62">
            <v>1.341</v>
          </cell>
          <cell r="H62">
            <v>0</v>
          </cell>
          <cell r="I62">
            <v>0</v>
          </cell>
          <cell r="J62">
            <v>0.97</v>
          </cell>
          <cell r="K62">
            <v>35</v>
          </cell>
          <cell r="L62">
            <v>2</v>
          </cell>
          <cell r="M62">
            <v>0.8</v>
          </cell>
          <cell r="O62">
            <v>2027</v>
          </cell>
          <cell r="P62">
            <v>1</v>
          </cell>
          <cell r="Q62">
            <v>0</v>
          </cell>
          <cell r="R62">
            <v>0</v>
          </cell>
          <cell r="S62">
            <v>0</v>
          </cell>
          <cell r="T62">
            <v>0</v>
          </cell>
          <cell r="U62">
            <v>17.358499999999996</v>
          </cell>
          <cell r="V62">
            <v>0.24287000000000009</v>
          </cell>
          <cell r="W62">
            <v>60.717499999999987</v>
          </cell>
          <cell r="X62">
            <v>0</v>
          </cell>
          <cell r="Y62">
            <v>0</v>
          </cell>
          <cell r="Z62">
            <v>0</v>
          </cell>
          <cell r="AA62">
            <v>0</v>
          </cell>
        </row>
        <row r="63">
          <cell r="A63">
            <v>2028</v>
          </cell>
          <cell r="B63">
            <v>0</v>
          </cell>
          <cell r="C63">
            <v>0</v>
          </cell>
          <cell r="D63">
            <v>0</v>
          </cell>
          <cell r="E63">
            <v>7.0000000000000007E-2</v>
          </cell>
          <cell r="F63">
            <v>7.0000000000000007E-2</v>
          </cell>
          <cell r="G63">
            <v>1.341</v>
          </cell>
          <cell r="H63">
            <v>0</v>
          </cell>
          <cell r="I63">
            <v>0</v>
          </cell>
          <cell r="J63">
            <v>0.97</v>
          </cell>
          <cell r="K63">
            <v>35</v>
          </cell>
          <cell r="L63">
            <v>2</v>
          </cell>
          <cell r="M63">
            <v>0.8</v>
          </cell>
          <cell r="O63">
            <v>2028</v>
          </cell>
          <cell r="P63">
            <v>1</v>
          </cell>
          <cell r="Q63">
            <v>0</v>
          </cell>
          <cell r="R63">
            <v>0</v>
          </cell>
          <cell r="S63">
            <v>0</v>
          </cell>
          <cell r="T63">
            <v>0</v>
          </cell>
          <cell r="U63">
            <v>17.283999999999995</v>
          </cell>
          <cell r="V63">
            <v>0.24138000000000009</v>
          </cell>
          <cell r="W63">
            <v>60.344999999999985</v>
          </cell>
          <cell r="X63">
            <v>0</v>
          </cell>
          <cell r="Y63">
            <v>0</v>
          </cell>
          <cell r="Z63">
            <v>0</v>
          </cell>
          <cell r="AA63">
            <v>0</v>
          </cell>
        </row>
        <row r="64">
          <cell r="A64">
            <v>2029</v>
          </cell>
          <cell r="B64">
            <v>0</v>
          </cell>
          <cell r="C64">
            <v>0</v>
          </cell>
          <cell r="D64">
            <v>0</v>
          </cell>
          <cell r="E64">
            <v>7.0000000000000007E-2</v>
          </cell>
          <cell r="F64">
            <v>7.0000000000000007E-2</v>
          </cell>
          <cell r="G64">
            <v>1.341</v>
          </cell>
          <cell r="H64">
            <v>0</v>
          </cell>
          <cell r="I64">
            <v>0</v>
          </cell>
          <cell r="J64">
            <v>0.97</v>
          </cell>
          <cell r="K64">
            <v>35</v>
          </cell>
          <cell r="L64">
            <v>2</v>
          </cell>
          <cell r="M64">
            <v>0.8</v>
          </cell>
          <cell r="O64">
            <v>2029</v>
          </cell>
          <cell r="P64">
            <v>1</v>
          </cell>
          <cell r="Q64">
            <v>0</v>
          </cell>
          <cell r="R64">
            <v>0</v>
          </cell>
          <cell r="S64">
            <v>0</v>
          </cell>
          <cell r="T64">
            <v>0</v>
          </cell>
          <cell r="U64">
            <v>17.209499999999995</v>
          </cell>
          <cell r="V64">
            <v>0.2398900000000001</v>
          </cell>
          <cell r="W64">
            <v>59.972499999999982</v>
          </cell>
          <cell r="X64">
            <v>0</v>
          </cell>
          <cell r="Y64">
            <v>0</v>
          </cell>
          <cell r="Z64">
            <v>0</v>
          </cell>
          <cell r="AA64">
            <v>0</v>
          </cell>
        </row>
        <row r="65">
          <cell r="A65">
            <v>2030</v>
          </cell>
          <cell r="E65">
            <v>7.0000000000000007E-2</v>
          </cell>
          <cell r="F65">
            <v>7.0000000000000007E-2</v>
          </cell>
          <cell r="G65">
            <v>1.341</v>
          </cell>
          <cell r="H65">
            <v>0</v>
          </cell>
          <cell r="I65">
            <v>0</v>
          </cell>
          <cell r="J65">
            <v>0.97</v>
          </cell>
          <cell r="K65">
            <v>35</v>
          </cell>
          <cell r="L65">
            <v>2</v>
          </cell>
          <cell r="M65">
            <v>0.8</v>
          </cell>
          <cell r="O65">
            <v>2030</v>
          </cell>
          <cell r="P65">
            <v>1</v>
          </cell>
          <cell r="Q65">
            <v>0</v>
          </cell>
          <cell r="R65">
            <v>0</v>
          </cell>
          <cell r="S65">
            <v>0</v>
          </cell>
          <cell r="T65">
            <v>0</v>
          </cell>
          <cell r="U65">
            <v>17.134999999999998</v>
          </cell>
          <cell r="V65">
            <v>0.2384</v>
          </cell>
          <cell r="W65">
            <v>59.6</v>
          </cell>
          <cell r="X65">
            <v>0</v>
          </cell>
          <cell r="Y65">
            <v>0</v>
          </cell>
          <cell r="Z65">
            <v>0</v>
          </cell>
          <cell r="AA65">
            <v>0</v>
          </cell>
        </row>
        <row r="66">
          <cell r="A66">
            <v>2031</v>
          </cell>
          <cell r="B66">
            <v>0</v>
          </cell>
          <cell r="C66">
            <v>0</v>
          </cell>
          <cell r="D66">
            <v>0</v>
          </cell>
          <cell r="E66">
            <v>7.0000000000000007E-2</v>
          </cell>
          <cell r="F66">
            <v>7.0000000000000007E-2</v>
          </cell>
          <cell r="G66">
            <v>1.341</v>
          </cell>
          <cell r="H66">
            <v>0</v>
          </cell>
          <cell r="I66">
            <v>0</v>
          </cell>
          <cell r="J66">
            <v>0.97</v>
          </cell>
          <cell r="K66">
            <v>35</v>
          </cell>
          <cell r="L66">
            <v>2</v>
          </cell>
          <cell r="M66">
            <v>0.8</v>
          </cell>
          <cell r="O66">
            <v>2031</v>
          </cell>
          <cell r="P66">
            <v>1</v>
          </cell>
          <cell r="Q66">
            <v>0</v>
          </cell>
          <cell r="R66">
            <v>0</v>
          </cell>
          <cell r="S66">
            <v>0</v>
          </cell>
          <cell r="T66">
            <v>0</v>
          </cell>
          <cell r="U66">
            <v>17.134999999999998</v>
          </cell>
          <cell r="V66">
            <v>0.2384</v>
          </cell>
          <cell r="W66">
            <v>59.6</v>
          </cell>
          <cell r="X66">
            <v>0</v>
          </cell>
          <cell r="Y66">
            <v>0</v>
          </cell>
          <cell r="Z66">
            <v>0</v>
          </cell>
          <cell r="AA66">
            <v>0</v>
          </cell>
        </row>
        <row r="67">
          <cell r="A67">
            <v>2032</v>
          </cell>
          <cell r="B67">
            <v>0</v>
          </cell>
          <cell r="C67">
            <v>0</v>
          </cell>
          <cell r="D67">
            <v>0</v>
          </cell>
          <cell r="E67">
            <v>7.0000000000000007E-2</v>
          </cell>
          <cell r="F67">
            <v>7.0000000000000007E-2</v>
          </cell>
          <cell r="G67">
            <v>1.341</v>
          </cell>
          <cell r="H67">
            <v>0</v>
          </cell>
          <cell r="I67">
            <v>0</v>
          </cell>
          <cell r="J67">
            <v>0.97</v>
          </cell>
          <cell r="K67">
            <v>35</v>
          </cell>
          <cell r="L67">
            <v>2</v>
          </cell>
          <cell r="M67">
            <v>0.8</v>
          </cell>
          <cell r="O67">
            <v>2032</v>
          </cell>
          <cell r="P67">
            <v>1</v>
          </cell>
          <cell r="Q67">
            <v>0</v>
          </cell>
          <cell r="R67">
            <v>0</v>
          </cell>
          <cell r="S67">
            <v>0</v>
          </cell>
          <cell r="T67">
            <v>0</v>
          </cell>
          <cell r="U67">
            <v>17.134999999999998</v>
          </cell>
          <cell r="V67">
            <v>0.2384</v>
          </cell>
          <cell r="W67">
            <v>59.6</v>
          </cell>
          <cell r="X67">
            <v>0</v>
          </cell>
          <cell r="Y67">
            <v>0</v>
          </cell>
          <cell r="Z67">
            <v>0</v>
          </cell>
          <cell r="AA67">
            <v>0</v>
          </cell>
        </row>
        <row r="68">
          <cell r="A68">
            <v>2033</v>
          </cell>
          <cell r="B68">
            <v>0</v>
          </cell>
          <cell r="C68">
            <v>0</v>
          </cell>
          <cell r="D68">
            <v>0</v>
          </cell>
          <cell r="E68">
            <v>7.0000000000000007E-2</v>
          </cell>
          <cell r="F68">
            <v>7.0000000000000007E-2</v>
          </cell>
          <cell r="G68">
            <v>1.341</v>
          </cell>
          <cell r="H68">
            <v>0</v>
          </cell>
          <cell r="I68">
            <v>0</v>
          </cell>
          <cell r="J68">
            <v>0.97</v>
          </cell>
          <cell r="K68">
            <v>35</v>
          </cell>
          <cell r="L68">
            <v>2</v>
          </cell>
          <cell r="M68">
            <v>0.8</v>
          </cell>
          <cell r="O68">
            <v>2033</v>
          </cell>
          <cell r="P68">
            <v>1</v>
          </cell>
          <cell r="Q68">
            <v>0</v>
          </cell>
          <cell r="R68">
            <v>0</v>
          </cell>
          <cell r="S68">
            <v>0</v>
          </cell>
          <cell r="T68">
            <v>0</v>
          </cell>
          <cell r="U68">
            <v>17.134999999999998</v>
          </cell>
          <cell r="V68">
            <v>0.2384</v>
          </cell>
          <cell r="W68">
            <v>59.6</v>
          </cell>
          <cell r="X68">
            <v>0</v>
          </cell>
          <cell r="Y68">
            <v>0</v>
          </cell>
          <cell r="Z68">
            <v>0</v>
          </cell>
          <cell r="AA68">
            <v>0</v>
          </cell>
        </row>
        <row r="69">
          <cell r="A69">
            <v>2034</v>
          </cell>
          <cell r="B69">
            <v>0</v>
          </cell>
          <cell r="C69">
            <v>0</v>
          </cell>
          <cell r="D69">
            <v>0</v>
          </cell>
          <cell r="E69">
            <v>7.0000000000000007E-2</v>
          </cell>
          <cell r="F69">
            <v>7.0000000000000007E-2</v>
          </cell>
          <cell r="G69">
            <v>1.341</v>
          </cell>
          <cell r="H69">
            <v>0</v>
          </cell>
          <cell r="I69">
            <v>0</v>
          </cell>
          <cell r="J69">
            <v>0.97</v>
          </cell>
          <cell r="K69">
            <v>35</v>
          </cell>
          <cell r="L69">
            <v>2</v>
          </cell>
          <cell r="M69">
            <v>0.8</v>
          </cell>
          <cell r="O69">
            <v>2034</v>
          </cell>
          <cell r="P69">
            <v>1</v>
          </cell>
          <cell r="Q69">
            <v>0</v>
          </cell>
          <cell r="R69">
            <v>0</v>
          </cell>
          <cell r="S69">
            <v>0</v>
          </cell>
          <cell r="T69">
            <v>0</v>
          </cell>
          <cell r="U69">
            <v>17.134999999999998</v>
          </cell>
          <cell r="V69">
            <v>0.2384</v>
          </cell>
          <cell r="W69">
            <v>59.6</v>
          </cell>
          <cell r="X69">
            <v>0</v>
          </cell>
          <cell r="Y69">
            <v>0</v>
          </cell>
          <cell r="Z69">
            <v>0</v>
          </cell>
          <cell r="AA69">
            <v>0</v>
          </cell>
        </row>
        <row r="70">
          <cell r="A70">
            <v>2035</v>
          </cell>
          <cell r="B70">
            <v>0</v>
          </cell>
          <cell r="C70">
            <v>0</v>
          </cell>
          <cell r="D70">
            <v>0</v>
          </cell>
          <cell r="E70">
            <v>7.0000000000000007E-2</v>
          </cell>
          <cell r="F70">
            <v>7.0000000000000007E-2</v>
          </cell>
          <cell r="G70">
            <v>1.341</v>
          </cell>
          <cell r="H70">
            <v>0</v>
          </cell>
          <cell r="I70">
            <v>0</v>
          </cell>
          <cell r="J70">
            <v>0.97</v>
          </cell>
          <cell r="K70">
            <v>35</v>
          </cell>
          <cell r="L70">
            <v>2</v>
          </cell>
          <cell r="M70">
            <v>0.8</v>
          </cell>
          <cell r="O70">
            <v>2035</v>
          </cell>
          <cell r="P70">
            <v>1</v>
          </cell>
          <cell r="Q70">
            <v>0</v>
          </cell>
          <cell r="R70">
            <v>0</v>
          </cell>
          <cell r="S70">
            <v>0</v>
          </cell>
          <cell r="T70">
            <v>0</v>
          </cell>
          <cell r="U70">
            <v>17.134999999999998</v>
          </cell>
          <cell r="V70">
            <v>0.2384</v>
          </cell>
          <cell r="W70">
            <v>59.6</v>
          </cell>
          <cell r="X70">
            <v>0</v>
          </cell>
          <cell r="Y70">
            <v>0</v>
          </cell>
          <cell r="Z70">
            <v>0</v>
          </cell>
          <cell r="AA70">
            <v>0</v>
          </cell>
        </row>
        <row r="72">
          <cell r="A72" t="str">
            <v>NGCC_SmallBP</v>
          </cell>
          <cell r="B72" t="str">
            <v>Eff.</v>
          </cell>
          <cell r="C72" t="str">
            <v>Cb</v>
          </cell>
          <cell r="D72" t="str">
            <v>Cv</v>
          </cell>
          <cell r="E72" t="str">
            <v>POutage</v>
          </cell>
          <cell r="F72" t="str">
            <v>UPOutage</v>
          </cell>
          <cell r="G72" t="str">
            <v>Invest</v>
          </cell>
          <cell r="H72" t="str">
            <v>O&amp;Mfixed</v>
          </cell>
          <cell r="I72" t="str">
            <v>O&amp;Mvar</v>
          </cell>
          <cell r="J72" t="str">
            <v>Desulp</v>
          </cell>
          <cell r="K72" t="str">
            <v>NO2</v>
          </cell>
          <cell r="L72" t="str">
            <v>CH4</v>
          </cell>
          <cell r="M72" t="str">
            <v>N2O</v>
          </cell>
          <cell r="O72" t="str">
            <v>ElBoiler</v>
          </cell>
          <cell r="P72" t="str">
            <v>Eff.</v>
          </cell>
          <cell r="Q72" t="str">
            <v>Cb</v>
          </cell>
          <cell r="R72" t="str">
            <v>Cv</v>
          </cell>
          <cell r="S72" t="str">
            <v>POutage</v>
          </cell>
          <cell r="T72" t="str">
            <v>UPOutage</v>
          </cell>
          <cell r="U72" t="str">
            <v>Invest</v>
          </cell>
          <cell r="V72" t="str">
            <v>O&amp;Mfixed</v>
          </cell>
          <cell r="W72" t="str">
            <v>O&amp;Mvar</v>
          </cell>
          <cell r="X72" t="str">
            <v>Desulp</v>
          </cell>
          <cell r="Y72" t="str">
            <v>NO2</v>
          </cell>
          <cell r="Z72" t="str">
            <v>CH4</v>
          </cell>
          <cell r="AA72" t="str">
            <v>N2O</v>
          </cell>
        </row>
        <row r="73">
          <cell r="A73" t="str">
            <v>Investeringsår</v>
          </cell>
          <cell r="B73" t="str">
            <v>%</v>
          </cell>
          <cell r="C73" t="str">
            <v>p.u.</v>
          </cell>
          <cell r="D73" t="str">
            <v>p.u.</v>
          </cell>
          <cell r="E73" t="str">
            <v>%</v>
          </cell>
          <cell r="F73" t="str">
            <v>%</v>
          </cell>
          <cell r="G73" t="str">
            <v>Mkr./MW</v>
          </cell>
          <cell r="H73" t="str">
            <v>Mkr/MWy</v>
          </cell>
          <cell r="I73" t="str">
            <v>kr/MWh</v>
          </cell>
          <cell r="J73" t="str">
            <v>p.u</v>
          </cell>
          <cell r="K73" t="str">
            <v>g/GJ</v>
          </cell>
          <cell r="L73" t="str">
            <v>g/GJ</v>
          </cell>
          <cell r="M73" t="str">
            <v>g/GJ</v>
          </cell>
          <cell r="O73" t="str">
            <v>Investeringsår</v>
          </cell>
          <cell r="P73" t="str">
            <v>%</v>
          </cell>
          <cell r="Q73" t="str">
            <v>p.u.</v>
          </cell>
          <cell r="R73" t="str">
            <v>p.u.</v>
          </cell>
          <cell r="S73" t="str">
            <v>%</v>
          </cell>
          <cell r="T73" t="str">
            <v>%</v>
          </cell>
          <cell r="U73" t="str">
            <v>Mkr./MW</v>
          </cell>
          <cell r="V73" t="str">
            <v>Mkr/MWy</v>
          </cell>
          <cell r="W73" t="str">
            <v>kr/MWh</v>
          </cell>
          <cell r="X73" t="str">
            <v>p.u</v>
          </cell>
          <cell r="Y73" t="str">
            <v>g/GJ</v>
          </cell>
          <cell r="Z73" t="str">
            <v>g/GJ</v>
          </cell>
          <cell r="AA73" t="str">
            <v>g/GJ</v>
          </cell>
        </row>
        <row r="74">
          <cell r="A74">
            <v>2010</v>
          </cell>
          <cell r="B74">
            <v>0.45599999999999996</v>
          </cell>
          <cell r="C74">
            <v>1.28</v>
          </cell>
          <cell r="D74">
            <v>0</v>
          </cell>
          <cell r="E74">
            <v>0.05</v>
          </cell>
          <cell r="F74">
            <v>0.05</v>
          </cell>
          <cell r="G74">
            <v>10.057500000000001</v>
          </cell>
          <cell r="H74">
            <v>0</v>
          </cell>
          <cell r="I74">
            <v>18.625</v>
          </cell>
          <cell r="J74">
            <v>0</v>
          </cell>
          <cell r="K74">
            <v>48</v>
          </cell>
          <cell r="L74">
            <v>1.5</v>
          </cell>
          <cell r="M74">
            <v>1</v>
          </cell>
          <cell r="O74">
            <v>2010</v>
          </cell>
          <cell r="P74">
            <v>0.99</v>
          </cell>
          <cell r="Q74">
            <v>-1.0101010101010102</v>
          </cell>
          <cell r="R74">
            <v>0</v>
          </cell>
          <cell r="S74">
            <v>0.01</v>
          </cell>
          <cell r="T74">
            <v>0.01</v>
          </cell>
          <cell r="U74">
            <v>0.44700000000000001</v>
          </cell>
          <cell r="V74">
            <v>8.1949999999999992E-3</v>
          </cell>
          <cell r="W74">
            <v>250.72499999999999</v>
          </cell>
          <cell r="X74">
            <v>0</v>
          </cell>
          <cell r="Y74">
            <v>0</v>
          </cell>
          <cell r="Z74">
            <v>0</v>
          </cell>
          <cell r="AA74">
            <v>0</v>
          </cell>
        </row>
        <row r="75">
          <cell r="A75">
            <v>2011</v>
          </cell>
          <cell r="B75">
            <v>0.45599999999999996</v>
          </cell>
          <cell r="C75">
            <v>1.28</v>
          </cell>
          <cell r="D75">
            <v>0</v>
          </cell>
          <cell r="E75">
            <v>0.05</v>
          </cell>
          <cell r="F75">
            <v>0.05</v>
          </cell>
          <cell r="G75">
            <v>10.057500000000001</v>
          </cell>
          <cell r="H75">
            <v>0</v>
          </cell>
          <cell r="I75">
            <v>18.625</v>
          </cell>
          <cell r="J75">
            <v>0</v>
          </cell>
          <cell r="K75">
            <v>48</v>
          </cell>
          <cell r="L75">
            <v>1.5</v>
          </cell>
          <cell r="M75">
            <v>1</v>
          </cell>
          <cell r="O75">
            <v>2011</v>
          </cell>
          <cell r="P75">
            <v>0.99</v>
          </cell>
          <cell r="Q75">
            <v>-1.0101010101010102</v>
          </cell>
          <cell r="R75">
            <v>0</v>
          </cell>
          <cell r="S75">
            <v>0.01</v>
          </cell>
          <cell r="T75">
            <v>0.01</v>
          </cell>
          <cell r="U75">
            <v>0.44700000000000001</v>
          </cell>
          <cell r="V75">
            <v>8.1949999999999992E-3</v>
          </cell>
          <cell r="W75">
            <v>250.72499999999999</v>
          </cell>
          <cell r="X75">
            <v>0</v>
          </cell>
          <cell r="Y75">
            <v>0</v>
          </cell>
          <cell r="Z75">
            <v>0</v>
          </cell>
          <cell r="AA75">
            <v>0</v>
          </cell>
        </row>
        <row r="76">
          <cell r="A76">
            <v>2012</v>
          </cell>
          <cell r="B76">
            <v>0.45599999999999996</v>
          </cell>
          <cell r="C76">
            <v>1.28</v>
          </cell>
          <cell r="D76">
            <v>0</v>
          </cell>
          <cell r="E76">
            <v>0.05</v>
          </cell>
          <cell r="F76">
            <v>0.05</v>
          </cell>
          <cell r="G76">
            <v>10.057500000000001</v>
          </cell>
          <cell r="H76">
            <v>0</v>
          </cell>
          <cell r="I76">
            <v>18.625</v>
          </cell>
          <cell r="J76">
            <v>0</v>
          </cell>
          <cell r="K76">
            <v>48</v>
          </cell>
          <cell r="L76">
            <v>1.5</v>
          </cell>
          <cell r="M76">
            <v>1</v>
          </cell>
          <cell r="O76">
            <v>2012</v>
          </cell>
          <cell r="P76">
            <v>0.99</v>
          </cell>
          <cell r="Q76">
            <v>-1.0101010101010102</v>
          </cell>
          <cell r="R76">
            <v>0</v>
          </cell>
          <cell r="S76">
            <v>0.01</v>
          </cell>
          <cell r="T76">
            <v>0.01</v>
          </cell>
          <cell r="U76">
            <v>0.44700000000000001</v>
          </cell>
          <cell r="V76">
            <v>8.1949999999999992E-3</v>
          </cell>
          <cell r="W76">
            <v>250.72499999999999</v>
          </cell>
          <cell r="X76">
            <v>0</v>
          </cell>
          <cell r="Y76">
            <v>0</v>
          </cell>
          <cell r="Z76">
            <v>0</v>
          </cell>
          <cell r="AA76">
            <v>0</v>
          </cell>
        </row>
        <row r="77">
          <cell r="A77">
            <v>2013</v>
          </cell>
          <cell r="B77">
            <v>0.45599999999999996</v>
          </cell>
          <cell r="C77">
            <v>1.28</v>
          </cell>
          <cell r="D77">
            <v>0</v>
          </cell>
          <cell r="E77">
            <v>0.05</v>
          </cell>
          <cell r="F77">
            <v>0.05</v>
          </cell>
          <cell r="G77">
            <v>10.057500000000001</v>
          </cell>
          <cell r="H77">
            <v>0</v>
          </cell>
          <cell r="I77">
            <v>18.625</v>
          </cell>
          <cell r="J77">
            <v>0</v>
          </cell>
          <cell r="K77">
            <v>48</v>
          </cell>
          <cell r="L77">
            <v>1.5</v>
          </cell>
          <cell r="M77">
            <v>1</v>
          </cell>
          <cell r="O77">
            <v>2013</v>
          </cell>
          <cell r="P77">
            <v>0.99</v>
          </cell>
          <cell r="Q77">
            <v>-1.0101010101010102</v>
          </cell>
          <cell r="R77">
            <v>0</v>
          </cell>
          <cell r="S77">
            <v>0.01</v>
          </cell>
          <cell r="T77">
            <v>0.01</v>
          </cell>
          <cell r="U77">
            <v>0.44700000000000001</v>
          </cell>
          <cell r="V77">
            <v>8.1949999999999992E-3</v>
          </cell>
          <cell r="W77">
            <v>250.72499999999999</v>
          </cell>
          <cell r="X77">
            <v>0</v>
          </cell>
          <cell r="Y77">
            <v>0</v>
          </cell>
          <cell r="Z77">
            <v>0</v>
          </cell>
          <cell r="AA77">
            <v>0</v>
          </cell>
        </row>
        <row r="78">
          <cell r="A78">
            <v>2014</v>
          </cell>
          <cell r="B78">
            <v>0.45599999999999996</v>
          </cell>
          <cell r="C78">
            <v>1.28</v>
          </cell>
          <cell r="D78">
            <v>0</v>
          </cell>
          <cell r="E78">
            <v>0.05</v>
          </cell>
          <cell r="F78">
            <v>0.05</v>
          </cell>
          <cell r="G78">
            <v>10.057500000000001</v>
          </cell>
          <cell r="H78">
            <v>0</v>
          </cell>
          <cell r="I78">
            <v>18.625</v>
          </cell>
          <cell r="J78">
            <v>0</v>
          </cell>
          <cell r="K78">
            <v>48</v>
          </cell>
          <cell r="L78">
            <v>1.5</v>
          </cell>
          <cell r="M78">
            <v>1</v>
          </cell>
          <cell r="O78">
            <v>2014</v>
          </cell>
          <cell r="P78">
            <v>0.99</v>
          </cell>
          <cell r="Q78">
            <v>-1.0101010101010102</v>
          </cell>
          <cell r="R78">
            <v>0</v>
          </cell>
          <cell r="S78">
            <v>0.01</v>
          </cell>
          <cell r="T78">
            <v>0.01</v>
          </cell>
          <cell r="U78">
            <v>0.44700000000000001</v>
          </cell>
          <cell r="V78">
            <v>8.1949999999999992E-3</v>
          </cell>
          <cell r="W78">
            <v>250.72499999999999</v>
          </cell>
          <cell r="X78">
            <v>0</v>
          </cell>
          <cell r="Y78">
            <v>0</v>
          </cell>
          <cell r="Z78">
            <v>0</v>
          </cell>
          <cell r="AA78">
            <v>0</v>
          </cell>
        </row>
        <row r="79">
          <cell r="A79">
            <v>2015</v>
          </cell>
          <cell r="B79">
            <v>0.45599999999999996</v>
          </cell>
          <cell r="C79">
            <v>1.28</v>
          </cell>
          <cell r="D79">
            <v>0</v>
          </cell>
          <cell r="E79">
            <v>0.05</v>
          </cell>
          <cell r="F79">
            <v>0.05</v>
          </cell>
          <cell r="G79">
            <v>10.057500000000001</v>
          </cell>
          <cell r="H79">
            <v>0</v>
          </cell>
          <cell r="I79">
            <v>18.625</v>
          </cell>
          <cell r="J79">
            <v>0</v>
          </cell>
          <cell r="K79">
            <v>48</v>
          </cell>
          <cell r="L79">
            <v>1.5</v>
          </cell>
          <cell r="M79">
            <v>1</v>
          </cell>
          <cell r="O79">
            <v>2015</v>
          </cell>
          <cell r="P79">
            <v>0.99</v>
          </cell>
          <cell r="Q79">
            <v>-1.0101010101010102</v>
          </cell>
          <cell r="R79">
            <v>0</v>
          </cell>
          <cell r="S79">
            <v>0.01</v>
          </cell>
          <cell r="T79">
            <v>0.01</v>
          </cell>
          <cell r="U79">
            <v>0.44700000000000001</v>
          </cell>
          <cell r="V79">
            <v>8.1949999999999992E-3</v>
          </cell>
          <cell r="W79">
            <v>250.72499999999999</v>
          </cell>
          <cell r="X79">
            <v>0</v>
          </cell>
          <cell r="Y79">
            <v>0</v>
          </cell>
          <cell r="Z79">
            <v>0</v>
          </cell>
          <cell r="AA79">
            <v>0</v>
          </cell>
        </row>
        <row r="80">
          <cell r="A80">
            <v>2016</v>
          </cell>
          <cell r="B80">
            <v>0.46359999999999996</v>
          </cell>
          <cell r="C80">
            <v>1.2906666666666666</v>
          </cell>
          <cell r="D80">
            <v>0</v>
          </cell>
          <cell r="E80">
            <v>0.05</v>
          </cell>
          <cell r="F80">
            <v>0.05</v>
          </cell>
          <cell r="G80">
            <v>10.2065</v>
          </cell>
          <cell r="H80">
            <v>0</v>
          </cell>
          <cell r="I80">
            <v>18.625</v>
          </cell>
          <cell r="J80">
            <v>0</v>
          </cell>
          <cell r="K80">
            <v>47.6</v>
          </cell>
          <cell r="L80">
            <v>1.5</v>
          </cell>
          <cell r="M80">
            <v>1</v>
          </cell>
          <cell r="O80">
            <v>2016</v>
          </cell>
          <cell r="P80">
            <v>0.99</v>
          </cell>
          <cell r="Q80">
            <v>-1.0101010101010102</v>
          </cell>
          <cell r="R80">
            <v>0</v>
          </cell>
          <cell r="S80">
            <v>0.01</v>
          </cell>
          <cell r="T80">
            <v>0.01</v>
          </cell>
          <cell r="U80">
            <v>0.44700000000000001</v>
          </cell>
          <cell r="V80">
            <v>8.1949999999999992E-3</v>
          </cell>
          <cell r="W80">
            <v>250.72499999999999</v>
          </cell>
          <cell r="X80">
            <v>0</v>
          </cell>
          <cell r="Y80">
            <v>0</v>
          </cell>
          <cell r="Z80">
            <v>0</v>
          </cell>
          <cell r="AA80">
            <v>0</v>
          </cell>
        </row>
        <row r="81">
          <cell r="A81">
            <v>2017</v>
          </cell>
          <cell r="B81">
            <v>0.47119999999999995</v>
          </cell>
          <cell r="C81">
            <v>1.3013333333333332</v>
          </cell>
          <cell r="D81">
            <v>0</v>
          </cell>
          <cell r="E81">
            <v>0.05</v>
          </cell>
          <cell r="F81">
            <v>0.05</v>
          </cell>
          <cell r="G81">
            <v>10.355499999999999</v>
          </cell>
          <cell r="H81">
            <v>0</v>
          </cell>
          <cell r="I81">
            <v>18.625</v>
          </cell>
          <cell r="J81">
            <v>0</v>
          </cell>
          <cell r="K81">
            <v>47.2</v>
          </cell>
          <cell r="L81">
            <v>1.5</v>
          </cell>
          <cell r="M81">
            <v>1</v>
          </cell>
          <cell r="O81">
            <v>2017</v>
          </cell>
          <cell r="P81">
            <v>0.99</v>
          </cell>
          <cell r="Q81">
            <v>-1.0101010101010102</v>
          </cell>
          <cell r="R81">
            <v>0</v>
          </cell>
          <cell r="S81">
            <v>0.01</v>
          </cell>
          <cell r="T81">
            <v>0.01</v>
          </cell>
          <cell r="U81">
            <v>0.44700000000000001</v>
          </cell>
          <cell r="V81">
            <v>8.1949999999999992E-3</v>
          </cell>
          <cell r="W81">
            <v>250.72499999999999</v>
          </cell>
          <cell r="X81">
            <v>0</v>
          </cell>
          <cell r="Y81">
            <v>0</v>
          </cell>
          <cell r="Z81">
            <v>0</v>
          </cell>
          <cell r="AA81">
            <v>0</v>
          </cell>
        </row>
        <row r="82">
          <cell r="A82">
            <v>2018</v>
          </cell>
          <cell r="B82">
            <v>0.47879999999999995</v>
          </cell>
          <cell r="C82">
            <v>1.3119999999999998</v>
          </cell>
          <cell r="D82">
            <v>0</v>
          </cell>
          <cell r="E82">
            <v>0.05</v>
          </cell>
          <cell r="F82">
            <v>0.05</v>
          </cell>
          <cell r="G82">
            <v>10.504499999999998</v>
          </cell>
          <cell r="H82">
            <v>0</v>
          </cell>
          <cell r="I82">
            <v>18.625</v>
          </cell>
          <cell r="J82">
            <v>0</v>
          </cell>
          <cell r="K82">
            <v>46.800000000000004</v>
          </cell>
          <cell r="L82">
            <v>1.5</v>
          </cell>
          <cell r="M82">
            <v>1</v>
          </cell>
          <cell r="O82">
            <v>2018</v>
          </cell>
          <cell r="P82">
            <v>0.99</v>
          </cell>
          <cell r="Q82">
            <v>-1.0101010101010102</v>
          </cell>
          <cell r="R82">
            <v>0</v>
          </cell>
          <cell r="S82">
            <v>0.01</v>
          </cell>
          <cell r="T82">
            <v>0.01</v>
          </cell>
          <cell r="U82">
            <v>0.44700000000000001</v>
          </cell>
          <cell r="V82">
            <v>8.1949999999999992E-3</v>
          </cell>
          <cell r="W82">
            <v>250.72499999999999</v>
          </cell>
          <cell r="X82">
            <v>0</v>
          </cell>
          <cell r="Y82">
            <v>0</v>
          </cell>
          <cell r="Z82">
            <v>0</v>
          </cell>
          <cell r="AA82">
            <v>0</v>
          </cell>
        </row>
        <row r="83">
          <cell r="A83">
            <v>2019</v>
          </cell>
          <cell r="B83">
            <v>0.48639999999999994</v>
          </cell>
          <cell r="C83">
            <v>1.3226666666666664</v>
          </cell>
          <cell r="D83">
            <v>0</v>
          </cell>
          <cell r="E83">
            <v>0.05</v>
          </cell>
          <cell r="F83">
            <v>0.05</v>
          </cell>
          <cell r="G83">
            <v>10.653499999999998</v>
          </cell>
          <cell r="H83">
            <v>0</v>
          </cell>
          <cell r="I83">
            <v>18.625</v>
          </cell>
          <cell r="J83">
            <v>0</v>
          </cell>
          <cell r="K83">
            <v>46.400000000000006</v>
          </cell>
          <cell r="L83">
            <v>1.5</v>
          </cell>
          <cell r="M83">
            <v>1</v>
          </cell>
          <cell r="O83">
            <v>2019</v>
          </cell>
          <cell r="P83">
            <v>0.99</v>
          </cell>
          <cell r="Q83">
            <v>-1.0101010101010102</v>
          </cell>
          <cell r="R83">
            <v>0</v>
          </cell>
          <cell r="S83">
            <v>0.01</v>
          </cell>
          <cell r="T83">
            <v>0.01</v>
          </cell>
          <cell r="U83">
            <v>0.44700000000000001</v>
          </cell>
          <cell r="V83">
            <v>8.1949999999999992E-3</v>
          </cell>
          <cell r="W83">
            <v>250.72499999999999</v>
          </cell>
          <cell r="X83">
            <v>0</v>
          </cell>
          <cell r="Y83">
            <v>0</v>
          </cell>
          <cell r="Z83">
            <v>0</v>
          </cell>
          <cell r="AA83">
            <v>0</v>
          </cell>
        </row>
        <row r="84">
          <cell r="A84">
            <v>2020</v>
          </cell>
          <cell r="B84">
            <v>0.49399999999999999</v>
          </cell>
          <cell r="C84">
            <v>1.3333333333333333</v>
          </cell>
          <cell r="D84">
            <v>0</v>
          </cell>
          <cell r="E84">
            <v>0.05</v>
          </cell>
          <cell r="F84">
            <v>0.05</v>
          </cell>
          <cell r="G84">
            <v>10.8025</v>
          </cell>
          <cell r="H84">
            <v>0</v>
          </cell>
          <cell r="I84">
            <v>18.625</v>
          </cell>
          <cell r="J84">
            <v>0</v>
          </cell>
          <cell r="K84">
            <v>46</v>
          </cell>
          <cell r="L84">
            <v>1.5</v>
          </cell>
          <cell r="M84">
            <v>1</v>
          </cell>
          <cell r="O84">
            <v>2020</v>
          </cell>
          <cell r="P84">
            <v>0.99</v>
          </cell>
          <cell r="Q84">
            <v>-1.0101010101010102</v>
          </cell>
          <cell r="R84">
            <v>0</v>
          </cell>
          <cell r="S84">
            <v>0.01</v>
          </cell>
          <cell r="T84">
            <v>0.01</v>
          </cell>
          <cell r="U84">
            <v>0.44700000000000001</v>
          </cell>
          <cell r="V84">
            <v>8.1949999999999992E-3</v>
          </cell>
          <cell r="W84">
            <v>250.72499999999999</v>
          </cell>
          <cell r="X84">
            <v>0</v>
          </cell>
          <cell r="Y84">
            <v>0</v>
          </cell>
          <cell r="Z84">
            <v>0</v>
          </cell>
          <cell r="AA84">
            <v>0</v>
          </cell>
        </row>
        <row r="85">
          <cell r="A85">
            <v>2021</v>
          </cell>
          <cell r="B85">
            <v>0.49399999999999999</v>
          </cell>
          <cell r="C85">
            <v>1.3333333333333333</v>
          </cell>
          <cell r="D85">
            <v>0</v>
          </cell>
          <cell r="E85">
            <v>0.05</v>
          </cell>
          <cell r="F85">
            <v>0.05</v>
          </cell>
          <cell r="G85">
            <v>10.8025</v>
          </cell>
          <cell r="H85">
            <v>0</v>
          </cell>
          <cell r="I85">
            <v>18.625</v>
          </cell>
          <cell r="J85">
            <v>0</v>
          </cell>
          <cell r="K85">
            <v>45.6</v>
          </cell>
          <cell r="L85">
            <v>1.5</v>
          </cell>
          <cell r="M85">
            <v>1</v>
          </cell>
          <cell r="O85">
            <v>2021</v>
          </cell>
          <cell r="P85">
            <v>0.99</v>
          </cell>
          <cell r="Q85">
            <v>-1.0101010101010102</v>
          </cell>
          <cell r="R85">
            <v>0</v>
          </cell>
          <cell r="S85">
            <v>0.01</v>
          </cell>
          <cell r="T85">
            <v>0.01</v>
          </cell>
          <cell r="U85">
            <v>0.44700000000000001</v>
          </cell>
          <cell r="V85">
            <v>8.1949999999999992E-3</v>
          </cell>
          <cell r="W85">
            <v>250.72499999999999</v>
          </cell>
          <cell r="X85">
            <v>0</v>
          </cell>
          <cell r="Y85">
            <v>0</v>
          </cell>
          <cell r="Z85">
            <v>0</v>
          </cell>
          <cell r="AA85">
            <v>0</v>
          </cell>
        </row>
        <row r="86">
          <cell r="A86">
            <v>2022</v>
          </cell>
          <cell r="B86">
            <v>0.49399999999999999</v>
          </cell>
          <cell r="C86">
            <v>1.3333333333333333</v>
          </cell>
          <cell r="D86">
            <v>0</v>
          </cell>
          <cell r="E86">
            <v>0.05</v>
          </cell>
          <cell r="F86">
            <v>0.05</v>
          </cell>
          <cell r="G86">
            <v>10.8025</v>
          </cell>
          <cell r="H86">
            <v>0</v>
          </cell>
          <cell r="I86">
            <v>18.625</v>
          </cell>
          <cell r="J86">
            <v>0</v>
          </cell>
          <cell r="K86">
            <v>45.2</v>
          </cell>
          <cell r="L86">
            <v>1.5</v>
          </cell>
          <cell r="M86">
            <v>1</v>
          </cell>
          <cell r="O86">
            <v>2022</v>
          </cell>
          <cell r="P86">
            <v>0.99</v>
          </cell>
          <cell r="Q86">
            <v>-1.0101010101010102</v>
          </cell>
          <cell r="R86">
            <v>0</v>
          </cell>
          <cell r="S86">
            <v>0.01</v>
          </cell>
          <cell r="T86">
            <v>0.01</v>
          </cell>
          <cell r="U86">
            <v>0.44700000000000001</v>
          </cell>
          <cell r="V86">
            <v>8.1949999999999992E-3</v>
          </cell>
          <cell r="W86">
            <v>250.72499999999999</v>
          </cell>
          <cell r="X86">
            <v>0</v>
          </cell>
          <cell r="Y86">
            <v>0</v>
          </cell>
          <cell r="Z86">
            <v>0</v>
          </cell>
          <cell r="AA86">
            <v>0</v>
          </cell>
        </row>
        <row r="87">
          <cell r="A87">
            <v>2023</v>
          </cell>
          <cell r="B87">
            <v>0.49399999999999999</v>
          </cell>
          <cell r="C87">
            <v>1.3333333333333333</v>
          </cell>
          <cell r="D87">
            <v>0</v>
          </cell>
          <cell r="E87">
            <v>0.05</v>
          </cell>
          <cell r="F87">
            <v>0.05</v>
          </cell>
          <cell r="G87">
            <v>10.8025</v>
          </cell>
          <cell r="H87">
            <v>0</v>
          </cell>
          <cell r="I87">
            <v>18.625</v>
          </cell>
          <cell r="J87">
            <v>0</v>
          </cell>
          <cell r="K87">
            <v>44.800000000000004</v>
          </cell>
          <cell r="L87">
            <v>1.5</v>
          </cell>
          <cell r="M87">
            <v>1</v>
          </cell>
          <cell r="O87">
            <v>2023</v>
          </cell>
          <cell r="P87">
            <v>0.99</v>
          </cell>
          <cell r="Q87">
            <v>-1.0101010101010102</v>
          </cell>
          <cell r="R87">
            <v>0</v>
          </cell>
          <cell r="S87">
            <v>0.01</v>
          </cell>
          <cell r="T87">
            <v>0.01</v>
          </cell>
          <cell r="U87">
            <v>0.44700000000000001</v>
          </cell>
          <cell r="V87">
            <v>8.1949999999999992E-3</v>
          </cell>
          <cell r="W87">
            <v>250.72499999999999</v>
          </cell>
          <cell r="X87">
            <v>0</v>
          </cell>
          <cell r="Y87">
            <v>0</v>
          </cell>
          <cell r="Z87">
            <v>0</v>
          </cell>
          <cell r="AA87">
            <v>0</v>
          </cell>
        </row>
        <row r="88">
          <cell r="A88">
            <v>2024</v>
          </cell>
          <cell r="B88">
            <v>0.49399999999999999</v>
          </cell>
          <cell r="C88">
            <v>1.3333333333333333</v>
          </cell>
          <cell r="D88">
            <v>0</v>
          </cell>
          <cell r="E88">
            <v>0.05</v>
          </cell>
          <cell r="F88">
            <v>0.05</v>
          </cell>
          <cell r="G88">
            <v>10.8025</v>
          </cell>
          <cell r="H88">
            <v>0</v>
          </cell>
          <cell r="I88">
            <v>18.625</v>
          </cell>
          <cell r="J88">
            <v>0</v>
          </cell>
          <cell r="K88">
            <v>44.400000000000006</v>
          </cell>
          <cell r="L88">
            <v>1.5</v>
          </cell>
          <cell r="M88">
            <v>1</v>
          </cell>
          <cell r="O88">
            <v>2024</v>
          </cell>
          <cell r="P88">
            <v>0.99</v>
          </cell>
          <cell r="Q88">
            <v>-1.0101010101010102</v>
          </cell>
          <cell r="R88">
            <v>0</v>
          </cell>
          <cell r="S88">
            <v>0.01</v>
          </cell>
          <cell r="T88">
            <v>0.01</v>
          </cell>
          <cell r="U88">
            <v>0.44700000000000001</v>
          </cell>
          <cell r="V88">
            <v>8.1949999999999992E-3</v>
          </cell>
          <cell r="W88">
            <v>250.72499999999999</v>
          </cell>
          <cell r="X88">
            <v>0</v>
          </cell>
          <cell r="Y88">
            <v>0</v>
          </cell>
          <cell r="Z88">
            <v>0</v>
          </cell>
          <cell r="AA88">
            <v>0</v>
          </cell>
        </row>
        <row r="89">
          <cell r="A89">
            <v>2025</v>
          </cell>
          <cell r="B89">
            <v>0.49399999999999999</v>
          </cell>
          <cell r="C89">
            <v>1.3333333333333333</v>
          </cell>
          <cell r="D89">
            <v>0</v>
          </cell>
          <cell r="E89">
            <v>0.05</v>
          </cell>
          <cell r="F89">
            <v>0.05</v>
          </cell>
          <cell r="G89">
            <v>10.8025</v>
          </cell>
          <cell r="H89">
            <v>0</v>
          </cell>
          <cell r="I89">
            <v>18.625</v>
          </cell>
          <cell r="J89">
            <v>0</v>
          </cell>
          <cell r="K89">
            <v>44.000000000000007</v>
          </cell>
          <cell r="L89">
            <v>1.5</v>
          </cell>
          <cell r="M89">
            <v>1</v>
          </cell>
          <cell r="O89">
            <v>2025</v>
          </cell>
          <cell r="P89">
            <v>0.99</v>
          </cell>
          <cell r="Q89">
            <v>-1.0101010101010102</v>
          </cell>
          <cell r="R89">
            <v>0</v>
          </cell>
          <cell r="S89">
            <v>0.01</v>
          </cell>
          <cell r="T89">
            <v>0.01</v>
          </cell>
          <cell r="U89">
            <v>0.44700000000000001</v>
          </cell>
          <cell r="V89">
            <v>8.1949999999999992E-3</v>
          </cell>
          <cell r="W89">
            <v>250.72499999999999</v>
          </cell>
          <cell r="X89">
            <v>0</v>
          </cell>
          <cell r="Y89">
            <v>0</v>
          </cell>
          <cell r="Z89">
            <v>0</v>
          </cell>
          <cell r="AA89">
            <v>0</v>
          </cell>
        </row>
        <row r="90">
          <cell r="A90">
            <v>2026</v>
          </cell>
          <cell r="B90">
            <v>0.49399999999999999</v>
          </cell>
          <cell r="C90">
            <v>1.3333333333333333</v>
          </cell>
          <cell r="D90">
            <v>0</v>
          </cell>
          <cell r="E90">
            <v>0.05</v>
          </cell>
          <cell r="F90">
            <v>0.05</v>
          </cell>
          <cell r="G90">
            <v>10.8025</v>
          </cell>
          <cell r="H90">
            <v>0</v>
          </cell>
          <cell r="I90">
            <v>18.625</v>
          </cell>
          <cell r="J90">
            <v>0</v>
          </cell>
          <cell r="K90">
            <v>43.600000000000009</v>
          </cell>
          <cell r="L90">
            <v>1.5</v>
          </cell>
          <cell r="M90">
            <v>1</v>
          </cell>
          <cell r="O90">
            <v>2026</v>
          </cell>
          <cell r="P90">
            <v>0.99</v>
          </cell>
          <cell r="Q90">
            <v>-1.0101010101010102</v>
          </cell>
          <cell r="R90">
            <v>0</v>
          </cell>
          <cell r="S90">
            <v>0.01</v>
          </cell>
          <cell r="T90">
            <v>0.01</v>
          </cell>
          <cell r="U90">
            <v>0.44700000000000001</v>
          </cell>
          <cell r="V90">
            <v>8.1949999999999992E-3</v>
          </cell>
          <cell r="W90">
            <v>250.72499999999999</v>
          </cell>
          <cell r="X90">
            <v>0</v>
          </cell>
          <cell r="Y90">
            <v>0</v>
          </cell>
          <cell r="Z90">
            <v>0</v>
          </cell>
          <cell r="AA90">
            <v>0</v>
          </cell>
        </row>
        <row r="91">
          <cell r="A91">
            <v>2027</v>
          </cell>
          <cell r="B91">
            <v>0.49399999999999999</v>
          </cell>
          <cell r="C91">
            <v>1.3333333333333333</v>
          </cell>
          <cell r="D91">
            <v>0</v>
          </cell>
          <cell r="E91">
            <v>0.05</v>
          </cell>
          <cell r="F91">
            <v>0.05</v>
          </cell>
          <cell r="G91">
            <v>10.8025</v>
          </cell>
          <cell r="H91">
            <v>0</v>
          </cell>
          <cell r="I91">
            <v>18.625</v>
          </cell>
          <cell r="J91">
            <v>0</v>
          </cell>
          <cell r="K91">
            <v>43.20000000000001</v>
          </cell>
          <cell r="L91">
            <v>1.5</v>
          </cell>
          <cell r="M91">
            <v>1</v>
          </cell>
          <cell r="O91">
            <v>2027</v>
          </cell>
          <cell r="P91">
            <v>0.99</v>
          </cell>
          <cell r="Q91">
            <v>-1.0101010101010102</v>
          </cell>
          <cell r="R91">
            <v>0</v>
          </cell>
          <cell r="S91">
            <v>0.01</v>
          </cell>
          <cell r="T91">
            <v>0.01</v>
          </cell>
          <cell r="U91">
            <v>0.44700000000000001</v>
          </cell>
          <cell r="V91">
            <v>8.1949999999999992E-3</v>
          </cell>
          <cell r="W91">
            <v>250.72499999999999</v>
          </cell>
          <cell r="X91">
            <v>0</v>
          </cell>
          <cell r="Y91">
            <v>0</v>
          </cell>
          <cell r="Z91">
            <v>0</v>
          </cell>
          <cell r="AA91">
            <v>0</v>
          </cell>
        </row>
        <row r="92">
          <cell r="A92">
            <v>2028</v>
          </cell>
          <cell r="B92">
            <v>0.49399999999999999</v>
          </cell>
          <cell r="C92">
            <v>1.3333333333333333</v>
          </cell>
          <cell r="D92">
            <v>0</v>
          </cell>
          <cell r="E92">
            <v>0.05</v>
          </cell>
          <cell r="F92">
            <v>0.05</v>
          </cell>
          <cell r="G92">
            <v>10.8025</v>
          </cell>
          <cell r="H92">
            <v>0</v>
          </cell>
          <cell r="I92">
            <v>18.625</v>
          </cell>
          <cell r="J92">
            <v>0</v>
          </cell>
          <cell r="K92">
            <v>42.800000000000011</v>
          </cell>
          <cell r="L92">
            <v>1.5</v>
          </cell>
          <cell r="M92">
            <v>1</v>
          </cell>
          <cell r="O92">
            <v>2028</v>
          </cell>
          <cell r="P92">
            <v>0.99</v>
          </cell>
          <cell r="Q92">
            <v>-1.0101010101010102</v>
          </cell>
          <cell r="R92">
            <v>0</v>
          </cell>
          <cell r="S92">
            <v>0.01</v>
          </cell>
          <cell r="T92">
            <v>0.01</v>
          </cell>
          <cell r="U92">
            <v>0.44700000000000001</v>
          </cell>
          <cell r="V92">
            <v>8.1949999999999992E-3</v>
          </cell>
          <cell r="W92">
            <v>250.72499999999999</v>
          </cell>
          <cell r="X92">
            <v>0</v>
          </cell>
          <cell r="Y92">
            <v>0</v>
          </cell>
          <cell r="Z92">
            <v>0</v>
          </cell>
          <cell r="AA92">
            <v>0</v>
          </cell>
        </row>
        <row r="93">
          <cell r="A93">
            <v>2029</v>
          </cell>
          <cell r="B93">
            <v>0.49399999999999999</v>
          </cell>
          <cell r="C93">
            <v>1.3333333333333333</v>
          </cell>
          <cell r="D93">
            <v>0</v>
          </cell>
          <cell r="E93">
            <v>0.05</v>
          </cell>
          <cell r="F93">
            <v>0.05</v>
          </cell>
          <cell r="G93">
            <v>10.8025</v>
          </cell>
          <cell r="H93">
            <v>0</v>
          </cell>
          <cell r="I93">
            <v>18.625</v>
          </cell>
          <cell r="J93">
            <v>0</v>
          </cell>
          <cell r="K93">
            <v>42.400000000000013</v>
          </cell>
          <cell r="L93">
            <v>1.5</v>
          </cell>
          <cell r="M93">
            <v>1</v>
          </cell>
          <cell r="O93">
            <v>2029</v>
          </cell>
          <cell r="P93">
            <v>0.99</v>
          </cell>
          <cell r="Q93">
            <v>-1.0101010101010102</v>
          </cell>
          <cell r="R93">
            <v>0</v>
          </cell>
          <cell r="S93">
            <v>0.01</v>
          </cell>
          <cell r="T93">
            <v>0.01</v>
          </cell>
          <cell r="U93">
            <v>0.44700000000000001</v>
          </cell>
          <cell r="V93">
            <v>8.1949999999999992E-3</v>
          </cell>
          <cell r="W93">
            <v>250.72499999999999</v>
          </cell>
          <cell r="X93">
            <v>0</v>
          </cell>
          <cell r="Y93">
            <v>0</v>
          </cell>
          <cell r="Z93">
            <v>0</v>
          </cell>
          <cell r="AA93">
            <v>0</v>
          </cell>
        </row>
        <row r="94">
          <cell r="A94">
            <v>2030</v>
          </cell>
          <cell r="B94">
            <v>0.49399999999999999</v>
          </cell>
          <cell r="C94">
            <v>1.3333333333333333</v>
          </cell>
          <cell r="D94">
            <v>0</v>
          </cell>
          <cell r="E94">
            <v>0.05</v>
          </cell>
          <cell r="F94">
            <v>0.05</v>
          </cell>
          <cell r="G94">
            <v>10.8025</v>
          </cell>
          <cell r="H94">
            <v>0</v>
          </cell>
          <cell r="I94">
            <v>18.625</v>
          </cell>
          <cell r="J94">
            <v>0</v>
          </cell>
          <cell r="K94">
            <v>42</v>
          </cell>
          <cell r="L94">
            <v>1.5</v>
          </cell>
          <cell r="M94">
            <v>1</v>
          </cell>
          <cell r="O94">
            <v>2030</v>
          </cell>
          <cell r="P94">
            <v>0.99</v>
          </cell>
          <cell r="Q94">
            <v>-1.0101010101010102</v>
          </cell>
          <cell r="R94">
            <v>0</v>
          </cell>
          <cell r="S94">
            <v>0.01</v>
          </cell>
          <cell r="T94">
            <v>0.01</v>
          </cell>
          <cell r="U94">
            <v>0.44700000000000001</v>
          </cell>
          <cell r="V94">
            <v>8.1949999999999992E-3</v>
          </cell>
          <cell r="W94">
            <v>250.72499999999999</v>
          </cell>
          <cell r="X94">
            <v>0</v>
          </cell>
          <cell r="Y94">
            <v>0</v>
          </cell>
          <cell r="Z94">
            <v>0</v>
          </cell>
          <cell r="AA94">
            <v>0</v>
          </cell>
        </row>
        <row r="95">
          <cell r="A95">
            <v>2031</v>
          </cell>
          <cell r="B95">
            <v>0.49399999999999999</v>
          </cell>
          <cell r="C95">
            <v>1.3333333333333333</v>
          </cell>
          <cell r="D95">
            <v>0</v>
          </cell>
          <cell r="E95">
            <v>0.05</v>
          </cell>
          <cell r="F95">
            <v>0.05</v>
          </cell>
          <cell r="G95">
            <v>10.8025</v>
          </cell>
          <cell r="H95">
            <v>0</v>
          </cell>
          <cell r="I95">
            <v>18.625</v>
          </cell>
          <cell r="J95">
            <v>0</v>
          </cell>
          <cell r="K95">
            <v>42</v>
          </cell>
          <cell r="L95">
            <v>1.5</v>
          </cell>
          <cell r="M95">
            <v>1</v>
          </cell>
          <cell r="O95">
            <v>2031</v>
          </cell>
          <cell r="P95">
            <v>0.99</v>
          </cell>
          <cell r="Q95">
            <v>-1.0101010101010102</v>
          </cell>
          <cell r="R95">
            <v>0</v>
          </cell>
          <cell r="S95">
            <v>0.01</v>
          </cell>
          <cell r="T95">
            <v>0.01</v>
          </cell>
          <cell r="U95">
            <v>0.44700000000000001</v>
          </cell>
          <cell r="V95">
            <v>8.1949999999999992E-3</v>
          </cell>
          <cell r="W95">
            <v>250.72499999999999</v>
          </cell>
          <cell r="X95">
            <v>0</v>
          </cell>
          <cell r="Y95">
            <v>0</v>
          </cell>
          <cell r="Z95">
            <v>0</v>
          </cell>
          <cell r="AA95">
            <v>0</v>
          </cell>
        </row>
        <row r="96">
          <cell r="A96">
            <v>2032</v>
          </cell>
          <cell r="B96">
            <v>0.49399999999999999</v>
          </cell>
          <cell r="C96">
            <v>1.3333333333333333</v>
          </cell>
          <cell r="D96">
            <v>0</v>
          </cell>
          <cell r="E96">
            <v>0.05</v>
          </cell>
          <cell r="F96">
            <v>0.05</v>
          </cell>
          <cell r="G96">
            <v>10.8025</v>
          </cell>
          <cell r="H96">
            <v>0</v>
          </cell>
          <cell r="I96">
            <v>18.625</v>
          </cell>
          <cell r="J96">
            <v>0</v>
          </cell>
          <cell r="K96">
            <v>42</v>
          </cell>
          <cell r="L96">
            <v>1.5</v>
          </cell>
          <cell r="M96">
            <v>1</v>
          </cell>
          <cell r="O96">
            <v>2032</v>
          </cell>
          <cell r="P96">
            <v>0.99</v>
          </cell>
          <cell r="Q96">
            <v>-1.0101010101010102</v>
          </cell>
          <cell r="R96">
            <v>0</v>
          </cell>
          <cell r="S96">
            <v>0.01</v>
          </cell>
          <cell r="T96">
            <v>0.01</v>
          </cell>
          <cell r="U96">
            <v>0.44700000000000001</v>
          </cell>
          <cell r="V96">
            <v>8.1949999999999992E-3</v>
          </cell>
          <cell r="W96">
            <v>250.72499999999999</v>
          </cell>
          <cell r="X96">
            <v>0</v>
          </cell>
          <cell r="Y96">
            <v>0</v>
          </cell>
          <cell r="Z96">
            <v>0</v>
          </cell>
          <cell r="AA96">
            <v>0</v>
          </cell>
        </row>
        <row r="97">
          <cell r="A97">
            <v>2033</v>
          </cell>
          <cell r="B97">
            <v>0.49399999999999999</v>
          </cell>
          <cell r="C97">
            <v>1.3333333333333333</v>
          </cell>
          <cell r="D97">
            <v>0</v>
          </cell>
          <cell r="E97">
            <v>0.05</v>
          </cell>
          <cell r="F97">
            <v>0.05</v>
          </cell>
          <cell r="G97">
            <v>10.8025</v>
          </cell>
          <cell r="H97">
            <v>0</v>
          </cell>
          <cell r="I97">
            <v>18.625</v>
          </cell>
          <cell r="J97">
            <v>0</v>
          </cell>
          <cell r="K97">
            <v>42</v>
          </cell>
          <cell r="L97">
            <v>1.5</v>
          </cell>
          <cell r="M97">
            <v>1</v>
          </cell>
          <cell r="O97">
            <v>2033</v>
          </cell>
          <cell r="P97">
            <v>0.99</v>
          </cell>
          <cell r="Q97">
            <v>-1.0101010101010102</v>
          </cell>
          <cell r="R97">
            <v>0</v>
          </cell>
          <cell r="S97">
            <v>0.01</v>
          </cell>
          <cell r="T97">
            <v>0.01</v>
          </cell>
          <cell r="U97">
            <v>0.44700000000000001</v>
          </cell>
          <cell r="V97">
            <v>8.1949999999999992E-3</v>
          </cell>
          <cell r="W97">
            <v>250.72499999999999</v>
          </cell>
          <cell r="X97">
            <v>0</v>
          </cell>
          <cell r="Y97">
            <v>0</v>
          </cell>
          <cell r="Z97">
            <v>0</v>
          </cell>
          <cell r="AA97">
            <v>0</v>
          </cell>
        </row>
        <row r="98">
          <cell r="A98">
            <v>2034</v>
          </cell>
          <cell r="B98">
            <v>0.49399999999999999</v>
          </cell>
          <cell r="C98">
            <v>1.3333333333333333</v>
          </cell>
          <cell r="D98">
            <v>0</v>
          </cell>
          <cell r="E98">
            <v>0.05</v>
          </cell>
          <cell r="F98">
            <v>0.05</v>
          </cell>
          <cell r="G98">
            <v>10.8025</v>
          </cell>
          <cell r="H98">
            <v>0</v>
          </cell>
          <cell r="I98">
            <v>18.625</v>
          </cell>
          <cell r="J98">
            <v>0</v>
          </cell>
          <cell r="K98">
            <v>42</v>
          </cell>
          <cell r="L98">
            <v>1.5</v>
          </cell>
          <cell r="M98">
            <v>1</v>
          </cell>
          <cell r="O98">
            <v>2034</v>
          </cell>
          <cell r="P98">
            <v>0.99</v>
          </cell>
          <cell r="Q98">
            <v>-1.0101010101010102</v>
          </cell>
          <cell r="R98">
            <v>0</v>
          </cell>
          <cell r="S98">
            <v>0.01</v>
          </cell>
          <cell r="T98">
            <v>0.01</v>
          </cell>
          <cell r="U98">
            <v>0.44700000000000001</v>
          </cell>
          <cell r="V98">
            <v>8.1949999999999992E-3</v>
          </cell>
          <cell r="W98">
            <v>250.72499999999999</v>
          </cell>
          <cell r="X98">
            <v>0</v>
          </cell>
          <cell r="Y98">
            <v>0</v>
          </cell>
          <cell r="Z98">
            <v>0</v>
          </cell>
          <cell r="AA98">
            <v>0</v>
          </cell>
        </row>
        <row r="99">
          <cell r="A99">
            <v>2035</v>
          </cell>
          <cell r="B99">
            <v>0.49399999999999999</v>
          </cell>
          <cell r="C99">
            <v>1.3333333333333333</v>
          </cell>
          <cell r="D99">
            <v>0</v>
          </cell>
          <cell r="E99">
            <v>0.05</v>
          </cell>
          <cell r="F99">
            <v>0.05</v>
          </cell>
          <cell r="G99">
            <v>10.8025</v>
          </cell>
          <cell r="H99">
            <v>0</v>
          </cell>
          <cell r="I99">
            <v>18.625</v>
          </cell>
          <cell r="J99">
            <v>0</v>
          </cell>
          <cell r="K99">
            <v>42</v>
          </cell>
          <cell r="L99">
            <v>1.5</v>
          </cell>
          <cell r="M99">
            <v>1</v>
          </cell>
          <cell r="O99">
            <v>2035</v>
          </cell>
          <cell r="P99">
            <v>0.99</v>
          </cell>
          <cell r="Q99">
            <v>-1.0101010101010102</v>
          </cell>
          <cell r="R99">
            <v>0</v>
          </cell>
          <cell r="S99">
            <v>0.01</v>
          </cell>
          <cell r="T99">
            <v>0.01</v>
          </cell>
          <cell r="U99">
            <v>0.44700000000000001</v>
          </cell>
          <cell r="V99">
            <v>8.1949999999999992E-3</v>
          </cell>
          <cell r="W99">
            <v>250.72499999999999</v>
          </cell>
          <cell r="X99">
            <v>0</v>
          </cell>
          <cell r="Y99">
            <v>0</v>
          </cell>
          <cell r="Z99">
            <v>0</v>
          </cell>
          <cell r="AA99">
            <v>0</v>
          </cell>
        </row>
        <row r="101">
          <cell r="A101" t="str">
            <v>WasteCHP</v>
          </cell>
          <cell r="B101" t="str">
            <v>Eff.</v>
          </cell>
          <cell r="C101" t="str">
            <v>Cb</v>
          </cell>
          <cell r="D101" t="str">
            <v>Cv</v>
          </cell>
          <cell r="E101" t="str">
            <v>POutage</v>
          </cell>
          <cell r="F101" t="str">
            <v>UPOutage</v>
          </cell>
          <cell r="G101" t="str">
            <v>Invest</v>
          </cell>
          <cell r="H101" t="str">
            <v>O&amp;Mfixed</v>
          </cell>
          <cell r="I101" t="str">
            <v>O&amp;Mvar</v>
          </cell>
          <cell r="J101" t="str">
            <v>Desulp</v>
          </cell>
          <cell r="K101" t="str">
            <v>NO2</v>
          </cell>
          <cell r="L101" t="str">
            <v>CH4</v>
          </cell>
          <cell r="M101" t="str">
            <v>N2O</v>
          </cell>
          <cell r="O101" t="str">
            <v>HeatPump_Large</v>
          </cell>
          <cell r="P101" t="str">
            <v>Eff.</v>
          </cell>
          <cell r="Q101" t="str">
            <v>Cb</v>
          </cell>
          <cell r="R101" t="str">
            <v>Cv</v>
          </cell>
          <cell r="S101" t="str">
            <v>POutage</v>
          </cell>
          <cell r="T101" t="str">
            <v>UPOutage</v>
          </cell>
          <cell r="U101" t="str">
            <v>Invest</v>
          </cell>
          <cell r="V101" t="str">
            <v>O&amp;Mfixed</v>
          </cell>
          <cell r="W101" t="str">
            <v>O&amp;Mvar</v>
          </cell>
          <cell r="X101" t="str">
            <v>Desulp</v>
          </cell>
          <cell r="Y101" t="str">
            <v>NO2</v>
          </cell>
          <cell r="Z101" t="str">
            <v>CH4</v>
          </cell>
          <cell r="AA101" t="str">
            <v>N2O</v>
          </cell>
        </row>
        <row r="102">
          <cell r="A102" t="str">
            <v>Investeringsår</v>
          </cell>
          <cell r="B102" t="str">
            <v>%</v>
          </cell>
          <cell r="C102" t="str">
            <v>p.u.</v>
          </cell>
          <cell r="D102" t="str">
            <v>p.u.</v>
          </cell>
          <cell r="E102" t="str">
            <v>%</v>
          </cell>
          <cell r="F102" t="str">
            <v>%</v>
          </cell>
          <cell r="G102" t="str">
            <v>Mkr./MW</v>
          </cell>
          <cell r="H102" t="str">
            <v>Mkr/MWy</v>
          </cell>
          <cell r="I102" t="str">
            <v>kr/MWh</v>
          </cell>
          <cell r="J102" t="str">
            <v>p.u</v>
          </cell>
          <cell r="K102" t="str">
            <v>g/GJ</v>
          </cell>
          <cell r="L102" t="str">
            <v>g/GJ</v>
          </cell>
          <cell r="M102" t="str">
            <v>g/GJ</v>
          </cell>
          <cell r="O102" t="str">
            <v>Investeringsår</v>
          </cell>
          <cell r="P102" t="str">
            <v>%</v>
          </cell>
          <cell r="Q102" t="str">
            <v>p.u.</v>
          </cell>
          <cell r="R102" t="str">
            <v>p.u.</v>
          </cell>
          <cell r="S102" t="str">
            <v>%</v>
          </cell>
          <cell r="T102" t="str">
            <v>%</v>
          </cell>
          <cell r="U102" t="str">
            <v>Mkr./MW</v>
          </cell>
          <cell r="V102" t="str">
            <v>Mkr/MWy</v>
          </cell>
          <cell r="W102" t="str">
            <v>kr/MWh</v>
          </cell>
          <cell r="X102" t="str">
            <v>p.u</v>
          </cell>
          <cell r="Y102" t="str">
            <v>g/GJ</v>
          </cell>
          <cell r="Z102" t="str">
            <v>g/GJ</v>
          </cell>
          <cell r="AA102" t="str">
            <v>g/GJ</v>
          </cell>
        </row>
        <row r="103">
          <cell r="A103" t="str">
            <v>Existing</v>
          </cell>
          <cell r="E103">
            <v>0.06</v>
          </cell>
          <cell r="F103">
            <v>0.03</v>
          </cell>
          <cell r="H103">
            <v>1.1599999999999999</v>
          </cell>
          <cell r="I103">
            <v>0</v>
          </cell>
          <cell r="O103">
            <v>2010</v>
          </cell>
          <cell r="P103">
            <v>2.8</v>
          </cell>
          <cell r="Q103">
            <v>-0.35714285714285715</v>
          </cell>
          <cell r="R103">
            <v>0</v>
          </cell>
          <cell r="S103">
            <v>0.05</v>
          </cell>
          <cell r="T103">
            <v>0.05</v>
          </cell>
          <cell r="U103">
            <v>5.0660000000000007</v>
          </cell>
          <cell r="V103">
            <v>4.0974999999999998E-2</v>
          </cell>
          <cell r="W103">
            <v>0</v>
          </cell>
          <cell r="X103">
            <v>0</v>
          </cell>
          <cell r="Y103">
            <v>0</v>
          </cell>
          <cell r="Z103">
            <v>0</v>
          </cell>
          <cell r="AA103">
            <v>0</v>
          </cell>
        </row>
        <row r="104">
          <cell r="A104">
            <v>2010</v>
          </cell>
          <cell r="B104">
            <v>0.22799999999999998</v>
          </cell>
          <cell r="C104">
            <v>0.32432432432432434</v>
          </cell>
          <cell r="D104">
            <v>0</v>
          </cell>
          <cell r="E104">
            <v>0.06</v>
          </cell>
          <cell r="F104">
            <v>0.01</v>
          </cell>
          <cell r="G104">
            <v>63.325000000000003</v>
          </cell>
          <cell r="H104">
            <v>1.1599999999999999</v>
          </cell>
          <cell r="I104">
            <v>0</v>
          </cell>
          <cell r="J104">
            <v>0.98199999999999998</v>
          </cell>
          <cell r="K104">
            <v>124</v>
          </cell>
          <cell r="L104">
            <v>0.59</v>
          </cell>
          <cell r="M104">
            <v>1.2</v>
          </cell>
          <cell r="O104">
            <v>2011</v>
          </cell>
          <cell r="P104">
            <v>2.8</v>
          </cell>
          <cell r="Q104">
            <v>-0.35714285714285715</v>
          </cell>
          <cell r="R104">
            <v>0</v>
          </cell>
          <cell r="S104">
            <v>0.05</v>
          </cell>
          <cell r="T104">
            <v>0.05</v>
          </cell>
          <cell r="U104">
            <v>5.0660000000000007</v>
          </cell>
          <cell r="V104">
            <v>4.0974999999999998E-2</v>
          </cell>
          <cell r="W104">
            <v>0</v>
          </cell>
          <cell r="X104">
            <v>0</v>
          </cell>
          <cell r="Y104">
            <v>0</v>
          </cell>
          <cell r="Z104">
            <v>0</v>
          </cell>
          <cell r="AA104">
            <v>0</v>
          </cell>
        </row>
        <row r="105">
          <cell r="A105">
            <v>2011</v>
          </cell>
          <cell r="B105">
            <v>0.22799999999999998</v>
          </cell>
          <cell r="C105">
            <v>0.32432432432432434</v>
          </cell>
          <cell r="D105">
            <v>0</v>
          </cell>
          <cell r="E105">
            <v>0.06</v>
          </cell>
          <cell r="F105">
            <v>0.01</v>
          </cell>
          <cell r="G105">
            <v>63.325000000000003</v>
          </cell>
          <cell r="H105">
            <v>1.1599999999999999</v>
          </cell>
          <cell r="I105">
            <v>0</v>
          </cell>
          <cell r="J105">
            <v>0.98199999999999998</v>
          </cell>
          <cell r="K105">
            <v>124</v>
          </cell>
          <cell r="L105">
            <v>0.59</v>
          </cell>
          <cell r="M105">
            <v>1.2</v>
          </cell>
          <cell r="O105">
            <v>2012</v>
          </cell>
          <cell r="P105">
            <v>2.8</v>
          </cell>
          <cell r="Q105">
            <v>-0.35714285714285715</v>
          </cell>
          <cell r="R105">
            <v>0</v>
          </cell>
          <cell r="S105">
            <v>0.05</v>
          </cell>
          <cell r="T105">
            <v>0.05</v>
          </cell>
          <cell r="U105">
            <v>5.0660000000000007</v>
          </cell>
          <cell r="V105">
            <v>4.0974999999999998E-2</v>
          </cell>
          <cell r="W105">
            <v>0</v>
          </cell>
          <cell r="X105">
            <v>0</v>
          </cell>
          <cell r="Y105">
            <v>0</v>
          </cell>
          <cell r="Z105">
            <v>0</v>
          </cell>
          <cell r="AA105">
            <v>0</v>
          </cell>
        </row>
        <row r="106">
          <cell r="A106">
            <v>2012</v>
          </cell>
          <cell r="B106">
            <v>0.22799999999999998</v>
          </cell>
          <cell r="C106">
            <v>0.32432432432432434</v>
          </cell>
          <cell r="D106">
            <v>0</v>
          </cell>
          <cell r="E106">
            <v>0.06</v>
          </cell>
          <cell r="F106">
            <v>0.01</v>
          </cell>
          <cell r="G106">
            <v>63.325000000000003</v>
          </cell>
          <cell r="H106">
            <v>1.1599999999999999</v>
          </cell>
          <cell r="I106">
            <v>0</v>
          </cell>
          <cell r="J106">
            <v>0.98199999999999998</v>
          </cell>
          <cell r="K106">
            <v>124</v>
          </cell>
          <cell r="L106">
            <v>0.59</v>
          </cell>
          <cell r="M106">
            <v>1.2</v>
          </cell>
          <cell r="O106">
            <v>2013</v>
          </cell>
          <cell r="P106">
            <v>2.8</v>
          </cell>
          <cell r="Q106">
            <v>-0.35714285714285715</v>
          </cell>
          <cell r="R106">
            <v>0</v>
          </cell>
          <cell r="S106">
            <v>0.05</v>
          </cell>
          <cell r="T106">
            <v>0.05</v>
          </cell>
          <cell r="U106">
            <v>5.0660000000000007</v>
          </cell>
          <cell r="V106">
            <v>4.0974999999999998E-2</v>
          </cell>
          <cell r="W106">
            <v>0</v>
          </cell>
          <cell r="X106">
            <v>0</v>
          </cell>
          <cell r="Y106">
            <v>0</v>
          </cell>
          <cell r="Z106">
            <v>0</v>
          </cell>
          <cell r="AA106">
            <v>0</v>
          </cell>
        </row>
        <row r="107">
          <cell r="A107">
            <v>2013</v>
          </cell>
          <cell r="B107">
            <v>0.22799999999999998</v>
          </cell>
          <cell r="C107">
            <v>0.32432432432432434</v>
          </cell>
          <cell r="D107">
            <v>0</v>
          </cell>
          <cell r="E107">
            <v>0.06</v>
          </cell>
          <cell r="F107">
            <v>0.01</v>
          </cell>
          <cell r="G107">
            <v>63.325000000000003</v>
          </cell>
          <cell r="H107">
            <v>1.1599999999999999</v>
          </cell>
          <cell r="I107">
            <v>0</v>
          </cell>
          <cell r="J107">
            <v>0.98199999999999998</v>
          </cell>
          <cell r="K107">
            <v>124</v>
          </cell>
          <cell r="L107">
            <v>0.59</v>
          </cell>
          <cell r="M107">
            <v>1.2</v>
          </cell>
          <cell r="O107">
            <v>2014</v>
          </cell>
          <cell r="P107">
            <v>2.8</v>
          </cell>
          <cell r="Q107">
            <v>-0.35714285714285715</v>
          </cell>
          <cell r="R107">
            <v>0</v>
          </cell>
          <cell r="S107">
            <v>0.05</v>
          </cell>
          <cell r="T107">
            <v>0.05</v>
          </cell>
          <cell r="U107">
            <v>5.0660000000000007</v>
          </cell>
          <cell r="V107">
            <v>4.0974999999999998E-2</v>
          </cell>
          <cell r="W107">
            <v>0</v>
          </cell>
          <cell r="X107">
            <v>0</v>
          </cell>
          <cell r="Y107">
            <v>0</v>
          </cell>
          <cell r="Z107">
            <v>0</v>
          </cell>
          <cell r="AA107">
            <v>0</v>
          </cell>
        </row>
        <row r="108">
          <cell r="A108">
            <v>2014</v>
          </cell>
          <cell r="B108">
            <v>0.22799999999999998</v>
          </cell>
          <cell r="C108">
            <v>0.32432432432432434</v>
          </cell>
          <cell r="D108">
            <v>0</v>
          </cell>
          <cell r="E108">
            <v>0.06</v>
          </cell>
          <cell r="F108">
            <v>0.01</v>
          </cell>
          <cell r="G108">
            <v>63.325000000000003</v>
          </cell>
          <cell r="H108">
            <v>1.1599999999999999</v>
          </cell>
          <cell r="I108">
            <v>0</v>
          </cell>
          <cell r="J108">
            <v>0.98199999999999998</v>
          </cell>
          <cell r="K108">
            <v>124</v>
          </cell>
          <cell r="L108">
            <v>0.59</v>
          </cell>
          <cell r="M108">
            <v>1.2</v>
          </cell>
          <cell r="O108">
            <v>2015</v>
          </cell>
          <cell r="P108">
            <v>2.8</v>
          </cell>
          <cell r="Q108">
            <v>-0.35714285714285715</v>
          </cell>
          <cell r="R108">
            <v>0</v>
          </cell>
          <cell r="S108">
            <v>0.05</v>
          </cell>
          <cell r="T108">
            <v>0.05</v>
          </cell>
          <cell r="U108">
            <v>5.0660000000000007</v>
          </cell>
          <cell r="V108">
            <v>4.0974999999999998E-2</v>
          </cell>
          <cell r="W108">
            <v>0</v>
          </cell>
          <cell r="X108">
            <v>0</v>
          </cell>
          <cell r="Y108">
            <v>0</v>
          </cell>
          <cell r="Z108">
            <v>0</v>
          </cell>
          <cell r="AA108">
            <v>0</v>
          </cell>
        </row>
        <row r="109">
          <cell r="A109">
            <v>2015</v>
          </cell>
          <cell r="B109">
            <v>0.22799999999999998</v>
          </cell>
          <cell r="C109">
            <v>0.32432432432432434</v>
          </cell>
          <cell r="D109">
            <v>0</v>
          </cell>
          <cell r="E109">
            <v>0.06</v>
          </cell>
          <cell r="F109">
            <v>0.01</v>
          </cell>
          <cell r="G109">
            <v>63.325000000000003</v>
          </cell>
          <cell r="H109">
            <v>1.1599999999999999</v>
          </cell>
          <cell r="I109">
            <v>0</v>
          </cell>
          <cell r="J109">
            <v>0.98199999999999998</v>
          </cell>
          <cell r="K109">
            <v>124</v>
          </cell>
          <cell r="L109">
            <v>0.59</v>
          </cell>
          <cell r="M109">
            <v>1.2</v>
          </cell>
          <cell r="O109">
            <v>2016</v>
          </cell>
          <cell r="P109">
            <v>2.82</v>
          </cell>
          <cell r="Q109">
            <v>-0.3546099290780142</v>
          </cell>
          <cell r="R109">
            <v>0</v>
          </cell>
          <cell r="S109">
            <v>0.05</v>
          </cell>
          <cell r="T109">
            <v>0.05</v>
          </cell>
          <cell r="U109">
            <v>4.9915000000000003</v>
          </cell>
          <cell r="V109">
            <v>3.8218499999999996E-2</v>
          </cell>
          <cell r="W109">
            <v>0</v>
          </cell>
          <cell r="X109">
            <v>0</v>
          </cell>
          <cell r="Y109">
            <v>0</v>
          </cell>
          <cell r="Z109">
            <v>0</v>
          </cell>
          <cell r="AA109">
            <v>0</v>
          </cell>
        </row>
        <row r="110">
          <cell r="A110">
            <v>2016</v>
          </cell>
          <cell r="B110">
            <v>0.23179999999999998</v>
          </cell>
          <cell r="C110">
            <v>0.3326988960791778</v>
          </cell>
          <cell r="D110">
            <v>0</v>
          </cell>
          <cell r="E110">
            <v>0.06</v>
          </cell>
          <cell r="F110">
            <v>0.01</v>
          </cell>
          <cell r="G110">
            <v>63.325000000000003</v>
          </cell>
          <cell r="H110">
            <v>1.1599999999999999</v>
          </cell>
          <cell r="I110">
            <v>0</v>
          </cell>
          <cell r="J110">
            <v>0.98239999999999994</v>
          </cell>
          <cell r="K110">
            <v>105.2</v>
          </cell>
          <cell r="L110">
            <v>0.59</v>
          </cell>
          <cell r="M110">
            <v>1.2</v>
          </cell>
          <cell r="O110">
            <v>2017</v>
          </cell>
          <cell r="P110">
            <v>2.84</v>
          </cell>
          <cell r="Q110">
            <v>-0.35211267605633806</v>
          </cell>
          <cell r="R110">
            <v>0</v>
          </cell>
          <cell r="S110">
            <v>0.05</v>
          </cell>
          <cell r="T110">
            <v>0.05</v>
          </cell>
          <cell r="U110">
            <v>4.9169999999999998</v>
          </cell>
          <cell r="V110">
            <v>3.5461999999999994E-2</v>
          </cell>
          <cell r="W110">
            <v>0</v>
          </cell>
          <cell r="X110">
            <v>0</v>
          </cell>
          <cell r="Y110">
            <v>0</v>
          </cell>
          <cell r="Z110">
            <v>0</v>
          </cell>
          <cell r="AA110">
            <v>0</v>
          </cell>
        </row>
        <row r="111">
          <cell r="A111">
            <v>2017</v>
          </cell>
          <cell r="B111">
            <v>0.23559999999999998</v>
          </cell>
          <cell r="C111">
            <v>0.34107346783403125</v>
          </cell>
          <cell r="D111">
            <v>0</v>
          </cell>
          <cell r="E111">
            <v>0.06</v>
          </cell>
          <cell r="F111">
            <v>0.01</v>
          </cell>
          <cell r="G111">
            <v>63.325000000000003</v>
          </cell>
          <cell r="H111">
            <v>1.1599999999999999</v>
          </cell>
          <cell r="I111">
            <v>0</v>
          </cell>
          <cell r="J111">
            <v>0.9827999999999999</v>
          </cell>
          <cell r="K111">
            <v>86.4</v>
          </cell>
          <cell r="L111">
            <v>0.59</v>
          </cell>
          <cell r="M111">
            <v>1.2</v>
          </cell>
          <cell r="O111">
            <v>2018</v>
          </cell>
          <cell r="P111">
            <v>2.86</v>
          </cell>
          <cell r="Q111">
            <v>-0.34965034965034969</v>
          </cell>
          <cell r="R111">
            <v>0</v>
          </cell>
          <cell r="S111">
            <v>0.05</v>
          </cell>
          <cell r="T111">
            <v>0.05</v>
          </cell>
          <cell r="U111">
            <v>4.8424999999999994</v>
          </cell>
          <cell r="V111">
            <v>3.2705499999999992E-2</v>
          </cell>
          <cell r="W111">
            <v>0</v>
          </cell>
          <cell r="X111">
            <v>0</v>
          </cell>
          <cell r="Y111">
            <v>0</v>
          </cell>
          <cell r="Z111">
            <v>0</v>
          </cell>
          <cell r="AA111">
            <v>0</v>
          </cell>
        </row>
        <row r="112">
          <cell r="A112">
            <v>2018</v>
          </cell>
          <cell r="B112">
            <v>0.23939999999999997</v>
          </cell>
          <cell r="C112">
            <v>0.34944803958888471</v>
          </cell>
          <cell r="D112">
            <v>0</v>
          </cell>
          <cell r="E112">
            <v>0.06</v>
          </cell>
          <cell r="F112">
            <v>0.01</v>
          </cell>
          <cell r="G112">
            <v>63.325000000000003</v>
          </cell>
          <cell r="H112">
            <v>1.1599999999999999</v>
          </cell>
          <cell r="I112">
            <v>0</v>
          </cell>
          <cell r="J112">
            <v>0.98319999999999985</v>
          </cell>
          <cell r="K112">
            <v>67.600000000000009</v>
          </cell>
          <cell r="L112">
            <v>0.59</v>
          </cell>
          <cell r="M112">
            <v>1.2</v>
          </cell>
          <cell r="O112">
            <v>2019</v>
          </cell>
          <cell r="P112">
            <v>2.88</v>
          </cell>
          <cell r="Q112">
            <v>-0.34722222222222221</v>
          </cell>
          <cell r="R112">
            <v>0</v>
          </cell>
          <cell r="S112">
            <v>0.05</v>
          </cell>
          <cell r="T112">
            <v>0.05</v>
          </cell>
          <cell r="U112">
            <v>4.7679999999999989</v>
          </cell>
          <cell r="V112">
            <v>2.9948999999999993E-2</v>
          </cell>
          <cell r="W112">
            <v>0</v>
          </cell>
          <cell r="X112">
            <v>0</v>
          </cell>
          <cell r="Y112">
            <v>0</v>
          </cell>
          <cell r="Z112">
            <v>0</v>
          </cell>
          <cell r="AA112">
            <v>0</v>
          </cell>
        </row>
        <row r="113">
          <cell r="A113">
            <v>2019</v>
          </cell>
          <cell r="B113">
            <v>0.24319999999999997</v>
          </cell>
          <cell r="C113">
            <v>0.35782261134373816</v>
          </cell>
          <cell r="D113">
            <v>0</v>
          </cell>
          <cell r="E113">
            <v>0.06</v>
          </cell>
          <cell r="F113">
            <v>0.01</v>
          </cell>
          <cell r="G113">
            <v>63.325000000000003</v>
          </cell>
          <cell r="H113">
            <v>1.1599999999999999</v>
          </cell>
          <cell r="I113">
            <v>0</v>
          </cell>
          <cell r="J113">
            <v>0.98359999999999981</v>
          </cell>
          <cell r="K113">
            <v>48.800000000000011</v>
          </cell>
          <cell r="L113">
            <v>0.59</v>
          </cell>
          <cell r="M113">
            <v>1.2</v>
          </cell>
          <cell r="O113">
            <v>2020</v>
          </cell>
          <cell r="P113">
            <v>2.9</v>
          </cell>
          <cell r="Q113">
            <v>-0.34482758620689657</v>
          </cell>
          <cell r="R113">
            <v>0</v>
          </cell>
          <cell r="S113">
            <v>0.05</v>
          </cell>
          <cell r="T113">
            <v>0.05</v>
          </cell>
          <cell r="U113">
            <v>4.6935000000000002</v>
          </cell>
          <cell r="V113">
            <v>2.7192500000000001E-2</v>
          </cell>
          <cell r="W113">
            <v>0</v>
          </cell>
          <cell r="X113">
            <v>0</v>
          </cell>
          <cell r="Y113">
            <v>0</v>
          </cell>
          <cell r="Z113">
            <v>0</v>
          </cell>
          <cell r="AA113">
            <v>0</v>
          </cell>
        </row>
        <row r="114">
          <cell r="A114">
            <v>2020</v>
          </cell>
          <cell r="B114">
            <v>0.247</v>
          </cell>
          <cell r="C114">
            <v>0.36619718309859156</v>
          </cell>
          <cell r="D114">
            <v>0</v>
          </cell>
          <cell r="E114">
            <v>0.06</v>
          </cell>
          <cell r="F114">
            <v>0.01</v>
          </cell>
          <cell r="G114">
            <v>63.325000000000003</v>
          </cell>
          <cell r="H114">
            <v>1.1599999999999999</v>
          </cell>
          <cell r="I114">
            <v>0</v>
          </cell>
          <cell r="J114">
            <v>0.98399999999999999</v>
          </cell>
          <cell r="K114">
            <v>30</v>
          </cell>
          <cell r="L114">
            <v>0.59</v>
          </cell>
          <cell r="M114">
            <v>1.2</v>
          </cell>
          <cell r="O114">
            <v>2021</v>
          </cell>
          <cell r="P114">
            <v>2.91</v>
          </cell>
          <cell r="Q114">
            <v>-0.3436426116838488</v>
          </cell>
          <cell r="R114">
            <v>0</v>
          </cell>
          <cell r="S114">
            <v>0.05</v>
          </cell>
          <cell r="T114">
            <v>0.05</v>
          </cell>
          <cell r="U114">
            <v>4.6525249999999998</v>
          </cell>
          <cell r="V114">
            <v>2.7192500000000001E-2</v>
          </cell>
          <cell r="W114">
            <v>0</v>
          </cell>
          <cell r="X114">
            <v>0</v>
          </cell>
          <cell r="Y114">
            <v>0</v>
          </cell>
          <cell r="Z114">
            <v>0</v>
          </cell>
          <cell r="AA114">
            <v>0</v>
          </cell>
        </row>
        <row r="115">
          <cell r="A115">
            <v>2021</v>
          </cell>
          <cell r="B115">
            <v>0.247</v>
          </cell>
          <cell r="C115">
            <v>0.36619718309859156</v>
          </cell>
          <cell r="D115">
            <v>0</v>
          </cell>
          <cell r="E115">
            <v>0.06</v>
          </cell>
          <cell r="F115">
            <v>0.01</v>
          </cell>
          <cell r="G115">
            <v>63.325000000000003</v>
          </cell>
          <cell r="H115">
            <v>1.1599999999999999</v>
          </cell>
          <cell r="I115">
            <v>0</v>
          </cell>
          <cell r="J115">
            <v>0.98399999999999999</v>
          </cell>
          <cell r="K115">
            <v>30</v>
          </cell>
          <cell r="L115">
            <v>0.59</v>
          </cell>
          <cell r="M115">
            <v>1.2</v>
          </cell>
          <cell r="O115">
            <v>2022</v>
          </cell>
          <cell r="P115">
            <v>2.92</v>
          </cell>
          <cell r="Q115">
            <v>-0.34246575342465752</v>
          </cell>
          <cell r="R115">
            <v>0</v>
          </cell>
          <cell r="S115">
            <v>0.05</v>
          </cell>
          <cell r="T115">
            <v>0.05</v>
          </cell>
          <cell r="U115">
            <v>4.6115499999999994</v>
          </cell>
          <cell r="V115">
            <v>2.7192500000000001E-2</v>
          </cell>
          <cell r="W115">
            <v>0</v>
          </cell>
          <cell r="X115">
            <v>0</v>
          </cell>
          <cell r="Y115">
            <v>0</v>
          </cell>
          <cell r="Z115">
            <v>0</v>
          </cell>
          <cell r="AA115">
            <v>0</v>
          </cell>
        </row>
        <row r="116">
          <cell r="A116">
            <v>2022</v>
          </cell>
          <cell r="B116">
            <v>0.247</v>
          </cell>
          <cell r="C116">
            <v>0.36619718309859156</v>
          </cell>
          <cell r="D116">
            <v>0</v>
          </cell>
          <cell r="E116">
            <v>0.06</v>
          </cell>
          <cell r="F116">
            <v>0.01</v>
          </cell>
          <cell r="G116">
            <v>63.325000000000003</v>
          </cell>
          <cell r="H116">
            <v>1.1599999999999999</v>
          </cell>
          <cell r="I116">
            <v>0</v>
          </cell>
          <cell r="J116">
            <v>0.98399999999999999</v>
          </cell>
          <cell r="K116">
            <v>30</v>
          </cell>
          <cell r="L116">
            <v>0.59</v>
          </cell>
          <cell r="M116">
            <v>1.2</v>
          </cell>
          <cell r="O116">
            <v>2023</v>
          </cell>
          <cell r="P116">
            <v>2.9299999999999997</v>
          </cell>
          <cell r="Q116">
            <v>-0.34129692832764508</v>
          </cell>
          <cell r="R116">
            <v>0</v>
          </cell>
          <cell r="S116">
            <v>0.05</v>
          </cell>
          <cell r="T116">
            <v>0.05</v>
          </cell>
          <cell r="U116">
            <v>4.5705749999999989</v>
          </cell>
          <cell r="V116">
            <v>2.7192500000000001E-2</v>
          </cell>
          <cell r="W116">
            <v>0</v>
          </cell>
          <cell r="X116">
            <v>0</v>
          </cell>
          <cell r="Y116">
            <v>0</v>
          </cell>
          <cell r="Z116">
            <v>0</v>
          </cell>
          <cell r="AA116">
            <v>0</v>
          </cell>
        </row>
        <row r="117">
          <cell r="A117">
            <v>2023</v>
          </cell>
          <cell r="B117">
            <v>0.247</v>
          </cell>
          <cell r="C117">
            <v>0.36619718309859156</v>
          </cell>
          <cell r="D117">
            <v>0</v>
          </cell>
          <cell r="E117">
            <v>0.06</v>
          </cell>
          <cell r="F117">
            <v>0.01</v>
          </cell>
          <cell r="G117">
            <v>63.325000000000003</v>
          </cell>
          <cell r="H117">
            <v>1.1599999999999999</v>
          </cell>
          <cell r="I117">
            <v>0</v>
          </cell>
          <cell r="J117">
            <v>0.98399999999999999</v>
          </cell>
          <cell r="K117">
            <v>30</v>
          </cell>
          <cell r="L117">
            <v>0.59</v>
          </cell>
          <cell r="M117">
            <v>1.2</v>
          </cell>
          <cell r="O117">
            <v>2024</v>
          </cell>
          <cell r="P117">
            <v>2.9399999999999995</v>
          </cell>
          <cell r="Q117">
            <v>-0.34013605442176875</v>
          </cell>
          <cell r="R117">
            <v>0</v>
          </cell>
          <cell r="S117">
            <v>0.05</v>
          </cell>
          <cell r="T117">
            <v>0.05</v>
          </cell>
          <cell r="U117">
            <v>4.5295999999999985</v>
          </cell>
          <cell r="V117">
            <v>2.7192500000000001E-2</v>
          </cell>
          <cell r="W117">
            <v>0</v>
          </cell>
          <cell r="X117">
            <v>0</v>
          </cell>
          <cell r="Y117">
            <v>0</v>
          </cell>
          <cell r="Z117">
            <v>0</v>
          </cell>
          <cell r="AA117">
            <v>0</v>
          </cell>
        </row>
        <row r="118">
          <cell r="A118">
            <v>2024</v>
          </cell>
          <cell r="B118">
            <v>0.247</v>
          </cell>
          <cell r="C118">
            <v>0.36619718309859156</v>
          </cell>
          <cell r="D118">
            <v>0</v>
          </cell>
          <cell r="E118">
            <v>0.06</v>
          </cell>
          <cell r="F118">
            <v>0.01</v>
          </cell>
          <cell r="G118">
            <v>63.325000000000003</v>
          </cell>
          <cell r="H118">
            <v>1.1599999999999999</v>
          </cell>
          <cell r="I118">
            <v>0</v>
          </cell>
          <cell r="J118">
            <v>0.98399999999999999</v>
          </cell>
          <cell r="K118">
            <v>30</v>
          </cell>
          <cell r="L118">
            <v>0.59</v>
          </cell>
          <cell r="M118">
            <v>1.2</v>
          </cell>
          <cell r="O118">
            <v>2025</v>
          </cell>
          <cell r="P118">
            <v>2.9499999999999993</v>
          </cell>
          <cell r="Q118">
            <v>-0.33898305084745772</v>
          </cell>
          <cell r="R118">
            <v>0</v>
          </cell>
          <cell r="S118">
            <v>0.05</v>
          </cell>
          <cell r="T118">
            <v>0.05</v>
          </cell>
          <cell r="U118">
            <v>4.4886249999999981</v>
          </cell>
          <cell r="V118">
            <v>2.7192500000000001E-2</v>
          </cell>
          <cell r="W118">
            <v>0</v>
          </cell>
          <cell r="X118">
            <v>0</v>
          </cell>
          <cell r="Y118">
            <v>0</v>
          </cell>
          <cell r="Z118">
            <v>0</v>
          </cell>
          <cell r="AA118">
            <v>0</v>
          </cell>
        </row>
        <row r="119">
          <cell r="A119">
            <v>2025</v>
          </cell>
          <cell r="B119">
            <v>0.247</v>
          </cell>
          <cell r="C119">
            <v>0.36619718309859156</v>
          </cell>
          <cell r="D119">
            <v>0</v>
          </cell>
          <cell r="E119">
            <v>0.06</v>
          </cell>
          <cell r="F119">
            <v>0.01</v>
          </cell>
          <cell r="G119">
            <v>63.325000000000003</v>
          </cell>
          <cell r="H119">
            <v>1.1599999999999999</v>
          </cell>
          <cell r="I119">
            <v>0</v>
          </cell>
          <cell r="J119">
            <v>0.98399999999999999</v>
          </cell>
          <cell r="K119">
            <v>30</v>
          </cell>
          <cell r="L119">
            <v>0.59</v>
          </cell>
          <cell r="M119">
            <v>1.2</v>
          </cell>
          <cell r="O119">
            <v>2026</v>
          </cell>
          <cell r="P119">
            <v>2.9599999999999991</v>
          </cell>
          <cell r="Q119">
            <v>-0.33783783783783794</v>
          </cell>
          <cell r="R119">
            <v>0</v>
          </cell>
          <cell r="S119">
            <v>0.05</v>
          </cell>
          <cell r="T119">
            <v>0.05</v>
          </cell>
          <cell r="U119">
            <v>4.4476499999999977</v>
          </cell>
          <cell r="V119">
            <v>2.7192500000000001E-2</v>
          </cell>
          <cell r="W119">
            <v>0</v>
          </cell>
          <cell r="X119">
            <v>0</v>
          </cell>
          <cell r="Y119">
            <v>0</v>
          </cell>
          <cell r="Z119">
            <v>0</v>
          </cell>
          <cell r="AA119">
            <v>0</v>
          </cell>
        </row>
        <row r="120">
          <cell r="A120">
            <v>2026</v>
          </cell>
          <cell r="B120">
            <v>0.247</v>
          </cell>
          <cell r="C120">
            <v>0.36619718309859156</v>
          </cell>
          <cell r="D120">
            <v>0</v>
          </cell>
          <cell r="E120">
            <v>0.06</v>
          </cell>
          <cell r="F120">
            <v>0.01</v>
          </cell>
          <cell r="G120">
            <v>63.325000000000003</v>
          </cell>
          <cell r="H120">
            <v>1.1599999999999999</v>
          </cell>
          <cell r="I120">
            <v>0</v>
          </cell>
          <cell r="J120">
            <v>0.98399999999999999</v>
          </cell>
          <cell r="K120">
            <v>30</v>
          </cell>
          <cell r="L120">
            <v>0.59</v>
          </cell>
          <cell r="M120">
            <v>1.2</v>
          </cell>
          <cell r="O120">
            <v>2027</v>
          </cell>
          <cell r="P120">
            <v>2.9699999999999989</v>
          </cell>
          <cell r="Q120">
            <v>-0.33670033670033683</v>
          </cell>
          <cell r="R120">
            <v>0</v>
          </cell>
          <cell r="S120">
            <v>0.05</v>
          </cell>
          <cell r="T120">
            <v>0.05</v>
          </cell>
          <cell r="U120">
            <v>4.4066749999999972</v>
          </cell>
          <cell r="V120">
            <v>2.7192500000000001E-2</v>
          </cell>
          <cell r="W120">
            <v>0</v>
          </cell>
          <cell r="X120">
            <v>0</v>
          </cell>
          <cell r="Y120">
            <v>0</v>
          </cell>
          <cell r="Z120">
            <v>0</v>
          </cell>
          <cell r="AA120">
            <v>0</v>
          </cell>
        </row>
        <row r="121">
          <cell r="A121">
            <v>2027</v>
          </cell>
          <cell r="B121">
            <v>0.247</v>
          </cell>
          <cell r="C121">
            <v>0.36619718309859156</v>
          </cell>
          <cell r="D121">
            <v>0</v>
          </cell>
          <cell r="E121">
            <v>0.06</v>
          </cell>
          <cell r="F121">
            <v>0.01</v>
          </cell>
          <cell r="G121">
            <v>63.325000000000003</v>
          </cell>
          <cell r="H121">
            <v>1.1599999999999999</v>
          </cell>
          <cell r="I121">
            <v>0</v>
          </cell>
          <cell r="J121">
            <v>0.98399999999999999</v>
          </cell>
          <cell r="K121">
            <v>30</v>
          </cell>
          <cell r="L121">
            <v>0.59</v>
          </cell>
          <cell r="M121">
            <v>1.2</v>
          </cell>
          <cell r="O121">
            <v>2028</v>
          </cell>
          <cell r="P121">
            <v>2.9799999999999986</v>
          </cell>
          <cell r="Q121">
            <v>-0.33557046979865784</v>
          </cell>
          <cell r="R121">
            <v>0</v>
          </cell>
          <cell r="S121">
            <v>0.05</v>
          </cell>
          <cell r="T121">
            <v>0.05</v>
          </cell>
          <cell r="U121">
            <v>4.3656999999999968</v>
          </cell>
          <cell r="V121">
            <v>2.7192500000000001E-2</v>
          </cell>
          <cell r="W121">
            <v>0</v>
          </cell>
          <cell r="X121">
            <v>0</v>
          </cell>
          <cell r="Y121">
            <v>0</v>
          </cell>
          <cell r="Z121">
            <v>0</v>
          </cell>
          <cell r="AA121">
            <v>0</v>
          </cell>
        </row>
        <row r="122">
          <cell r="A122">
            <v>2028</v>
          </cell>
          <cell r="B122">
            <v>0.247</v>
          </cell>
          <cell r="C122">
            <v>0.36619718309859156</v>
          </cell>
          <cell r="D122">
            <v>0</v>
          </cell>
          <cell r="E122">
            <v>0.06</v>
          </cell>
          <cell r="F122">
            <v>0.01</v>
          </cell>
          <cell r="G122">
            <v>63.325000000000003</v>
          </cell>
          <cell r="H122">
            <v>1.1599999999999999</v>
          </cell>
          <cell r="I122">
            <v>0</v>
          </cell>
          <cell r="J122">
            <v>0.98399999999999999</v>
          </cell>
          <cell r="K122">
            <v>30</v>
          </cell>
          <cell r="L122">
            <v>0.59</v>
          </cell>
          <cell r="M122">
            <v>1.2</v>
          </cell>
          <cell r="O122">
            <v>2029</v>
          </cell>
          <cell r="P122">
            <v>2.9899999999999984</v>
          </cell>
          <cell r="Q122">
            <v>-0.33444816053511722</v>
          </cell>
          <cell r="R122">
            <v>0</v>
          </cell>
          <cell r="S122">
            <v>0.05</v>
          </cell>
          <cell r="T122">
            <v>0.05</v>
          </cell>
          <cell r="U122">
            <v>4.3247249999999964</v>
          </cell>
          <cell r="V122">
            <v>2.7192500000000001E-2</v>
          </cell>
          <cell r="W122">
            <v>0</v>
          </cell>
          <cell r="X122">
            <v>0</v>
          </cell>
          <cell r="Y122">
            <v>0</v>
          </cell>
          <cell r="Z122">
            <v>0</v>
          </cell>
          <cell r="AA122">
            <v>0</v>
          </cell>
        </row>
        <row r="123">
          <cell r="A123">
            <v>2029</v>
          </cell>
          <cell r="B123">
            <v>0.247</v>
          </cell>
          <cell r="C123">
            <v>0.36619718309859156</v>
          </cell>
          <cell r="D123">
            <v>0</v>
          </cell>
          <cell r="E123">
            <v>0.06</v>
          </cell>
          <cell r="F123">
            <v>0.01</v>
          </cell>
          <cell r="G123">
            <v>63.325000000000003</v>
          </cell>
          <cell r="H123">
            <v>1.1599999999999999</v>
          </cell>
          <cell r="I123">
            <v>0</v>
          </cell>
          <cell r="J123">
            <v>0.98399999999999999</v>
          </cell>
          <cell r="K123">
            <v>30</v>
          </cell>
          <cell r="L123">
            <v>0.59</v>
          </cell>
          <cell r="M123">
            <v>1.2</v>
          </cell>
          <cell r="O123">
            <v>2030</v>
          </cell>
          <cell r="P123">
            <v>3</v>
          </cell>
          <cell r="Q123">
            <v>-0.33333333333333331</v>
          </cell>
          <cell r="R123">
            <v>0</v>
          </cell>
          <cell r="S123">
            <v>0.05</v>
          </cell>
          <cell r="T123">
            <v>0.05</v>
          </cell>
          <cell r="U123">
            <v>4.2837499999999995</v>
          </cell>
          <cell r="V123">
            <v>2.7192500000000001E-2</v>
          </cell>
          <cell r="W123">
            <v>0</v>
          </cell>
          <cell r="X123">
            <v>0</v>
          </cell>
          <cell r="Y123">
            <v>0</v>
          </cell>
          <cell r="Z123">
            <v>0</v>
          </cell>
          <cell r="AA123">
            <v>0</v>
          </cell>
        </row>
        <row r="124">
          <cell r="A124">
            <v>2030</v>
          </cell>
          <cell r="B124">
            <v>0.247</v>
          </cell>
          <cell r="C124">
            <v>0.36619718309859156</v>
          </cell>
          <cell r="D124">
            <v>0</v>
          </cell>
          <cell r="E124">
            <v>0.06</v>
          </cell>
          <cell r="F124">
            <v>0.01</v>
          </cell>
          <cell r="G124">
            <v>63.325000000000003</v>
          </cell>
          <cell r="H124">
            <v>1.1599999999999999</v>
          </cell>
          <cell r="I124">
            <v>0</v>
          </cell>
          <cell r="J124">
            <v>0.98399999999999999</v>
          </cell>
          <cell r="K124">
            <v>30</v>
          </cell>
          <cell r="L124">
            <v>0.59</v>
          </cell>
          <cell r="M124">
            <v>1.2</v>
          </cell>
          <cell r="O124">
            <v>2031</v>
          </cell>
          <cell r="P124">
            <v>3</v>
          </cell>
          <cell r="Q124">
            <v>-0.33333333333333331</v>
          </cell>
          <cell r="R124">
            <v>0</v>
          </cell>
          <cell r="S124">
            <v>0.05</v>
          </cell>
          <cell r="T124">
            <v>0.05</v>
          </cell>
          <cell r="U124">
            <v>4.2837499999999995</v>
          </cell>
          <cell r="V124">
            <v>2.7192500000000001E-2</v>
          </cell>
          <cell r="W124">
            <v>0</v>
          </cell>
          <cell r="X124">
            <v>0</v>
          </cell>
          <cell r="Y124">
            <v>0</v>
          </cell>
          <cell r="Z124">
            <v>0</v>
          </cell>
          <cell r="AA124">
            <v>0</v>
          </cell>
        </row>
        <row r="125">
          <cell r="A125">
            <v>2031</v>
          </cell>
          <cell r="B125">
            <v>0.247</v>
          </cell>
          <cell r="C125">
            <v>0.36619718309859156</v>
          </cell>
          <cell r="D125">
            <v>0</v>
          </cell>
          <cell r="E125">
            <v>0.06</v>
          </cell>
          <cell r="F125">
            <v>0.01</v>
          </cell>
          <cell r="G125">
            <v>63.325000000000003</v>
          </cell>
          <cell r="H125">
            <v>1.1599999999999999</v>
          </cell>
          <cell r="I125">
            <v>0</v>
          </cell>
          <cell r="J125">
            <v>0.98399999999999999</v>
          </cell>
          <cell r="K125">
            <v>30</v>
          </cell>
          <cell r="L125">
            <v>0.59</v>
          </cell>
          <cell r="M125">
            <v>1.2</v>
          </cell>
          <cell r="O125">
            <v>2032</v>
          </cell>
          <cell r="P125">
            <v>3</v>
          </cell>
          <cell r="Q125">
            <v>-0.33333333333333331</v>
          </cell>
          <cell r="R125">
            <v>0</v>
          </cell>
          <cell r="S125">
            <v>0.05</v>
          </cell>
          <cell r="T125">
            <v>0.05</v>
          </cell>
          <cell r="U125">
            <v>4.2837499999999995</v>
          </cell>
          <cell r="V125">
            <v>2.7192500000000001E-2</v>
          </cell>
          <cell r="W125">
            <v>0</v>
          </cell>
          <cell r="X125">
            <v>0</v>
          </cell>
          <cell r="Y125">
            <v>0</v>
          </cell>
          <cell r="Z125">
            <v>0</v>
          </cell>
          <cell r="AA125">
            <v>0</v>
          </cell>
        </row>
        <row r="126">
          <cell r="A126">
            <v>2032</v>
          </cell>
          <cell r="B126">
            <v>0.247</v>
          </cell>
          <cell r="C126">
            <v>0.36619718309859156</v>
          </cell>
          <cell r="D126">
            <v>0</v>
          </cell>
          <cell r="E126">
            <v>0.06</v>
          </cell>
          <cell r="F126">
            <v>0.01</v>
          </cell>
          <cell r="G126">
            <v>63.325000000000003</v>
          </cell>
          <cell r="H126">
            <v>1.1599999999999999</v>
          </cell>
          <cell r="I126">
            <v>0</v>
          </cell>
          <cell r="J126">
            <v>0.98399999999999999</v>
          </cell>
          <cell r="K126">
            <v>30</v>
          </cell>
          <cell r="L126">
            <v>0.59</v>
          </cell>
          <cell r="M126">
            <v>1.2</v>
          </cell>
          <cell r="O126">
            <v>2033</v>
          </cell>
          <cell r="P126">
            <v>3</v>
          </cell>
          <cell r="Q126">
            <v>-0.33333333333333331</v>
          </cell>
          <cell r="R126">
            <v>0</v>
          </cell>
          <cell r="S126">
            <v>0.05</v>
          </cell>
          <cell r="T126">
            <v>0.05</v>
          </cell>
          <cell r="U126">
            <v>4.2837499999999995</v>
          </cell>
          <cell r="V126">
            <v>2.7192500000000001E-2</v>
          </cell>
          <cell r="W126">
            <v>0</v>
          </cell>
          <cell r="X126">
            <v>0</v>
          </cell>
          <cell r="Y126">
            <v>0</v>
          </cell>
          <cell r="Z126">
            <v>0</v>
          </cell>
          <cell r="AA126">
            <v>0</v>
          </cell>
        </row>
        <row r="127">
          <cell r="A127">
            <v>2033</v>
          </cell>
          <cell r="B127">
            <v>0.247</v>
          </cell>
          <cell r="C127">
            <v>0.36619718309859156</v>
          </cell>
          <cell r="D127">
            <v>0</v>
          </cell>
          <cell r="E127">
            <v>0.06</v>
          </cell>
          <cell r="F127">
            <v>0.01</v>
          </cell>
          <cell r="G127">
            <v>63.325000000000003</v>
          </cell>
          <cell r="H127">
            <v>1.1599999999999999</v>
          </cell>
          <cell r="I127">
            <v>0</v>
          </cell>
          <cell r="J127">
            <v>0.98399999999999999</v>
          </cell>
          <cell r="K127">
            <v>30</v>
          </cell>
          <cell r="L127">
            <v>0.59</v>
          </cell>
          <cell r="M127">
            <v>1.2</v>
          </cell>
          <cell r="O127">
            <v>2034</v>
          </cell>
          <cell r="P127">
            <v>3</v>
          </cell>
          <cell r="Q127">
            <v>-0.33333333333333331</v>
          </cell>
          <cell r="R127">
            <v>0</v>
          </cell>
          <cell r="S127">
            <v>0.05</v>
          </cell>
          <cell r="T127">
            <v>0.05</v>
          </cell>
          <cell r="U127">
            <v>4.2837499999999995</v>
          </cell>
          <cell r="V127">
            <v>2.7192500000000001E-2</v>
          </cell>
          <cell r="W127">
            <v>0</v>
          </cell>
          <cell r="X127">
            <v>0</v>
          </cell>
          <cell r="Y127">
            <v>0</v>
          </cell>
          <cell r="Z127">
            <v>0</v>
          </cell>
          <cell r="AA127">
            <v>0</v>
          </cell>
        </row>
        <row r="128">
          <cell r="A128">
            <v>2034</v>
          </cell>
          <cell r="B128">
            <v>0.247</v>
          </cell>
          <cell r="C128">
            <v>0.36619718309859156</v>
          </cell>
          <cell r="D128">
            <v>0</v>
          </cell>
          <cell r="E128">
            <v>0.06</v>
          </cell>
          <cell r="F128">
            <v>0.01</v>
          </cell>
          <cell r="G128">
            <v>63.325000000000003</v>
          </cell>
          <cell r="H128">
            <v>1.1599999999999999</v>
          </cell>
          <cell r="I128">
            <v>0</v>
          </cell>
          <cell r="J128">
            <v>0.98399999999999999</v>
          </cell>
          <cell r="K128">
            <v>30</v>
          </cell>
          <cell r="L128">
            <v>0.59</v>
          </cell>
          <cell r="M128">
            <v>1.2</v>
          </cell>
          <cell r="O128">
            <v>2035</v>
          </cell>
          <cell r="P128">
            <v>3</v>
          </cell>
          <cell r="Q128">
            <v>-0.33333333333333331</v>
          </cell>
          <cell r="R128">
            <v>0</v>
          </cell>
          <cell r="S128">
            <v>0.05</v>
          </cell>
          <cell r="T128">
            <v>0.05</v>
          </cell>
          <cell r="U128">
            <v>4.2837499999999995</v>
          </cell>
          <cell r="V128">
            <v>2.7192500000000001E-2</v>
          </cell>
          <cell r="W128">
            <v>0</v>
          </cell>
          <cell r="X128">
            <v>0</v>
          </cell>
          <cell r="Y128">
            <v>0</v>
          </cell>
          <cell r="Z128">
            <v>0</v>
          </cell>
          <cell r="AA128">
            <v>0</v>
          </cell>
        </row>
        <row r="129">
          <cell r="A129">
            <v>2035</v>
          </cell>
          <cell r="B129">
            <v>0.247</v>
          </cell>
          <cell r="C129">
            <v>0.36619718309859156</v>
          </cell>
          <cell r="D129">
            <v>0</v>
          </cell>
          <cell r="E129">
            <v>0.06</v>
          </cell>
          <cell r="F129">
            <v>0.01</v>
          </cell>
          <cell r="G129">
            <v>63.325000000000003</v>
          </cell>
          <cell r="H129">
            <v>1.1599999999999999</v>
          </cell>
          <cell r="I129">
            <v>0</v>
          </cell>
          <cell r="J129">
            <v>0.98399999999999999</v>
          </cell>
          <cell r="K129">
            <v>30</v>
          </cell>
          <cell r="L129">
            <v>0.59</v>
          </cell>
          <cell r="M129">
            <v>1.2</v>
          </cell>
        </row>
        <row r="131">
          <cell r="A131" t="str">
            <v>Wood_SmallBP</v>
          </cell>
          <cell r="B131" t="str">
            <v>Eff.</v>
          </cell>
          <cell r="C131" t="str">
            <v>Cb</v>
          </cell>
          <cell r="D131" t="str">
            <v>Cv</v>
          </cell>
          <cell r="E131" t="str">
            <v>POutage</v>
          </cell>
          <cell r="F131" t="str">
            <v>UPOutage</v>
          </cell>
          <cell r="G131" t="str">
            <v>Invest</v>
          </cell>
          <cell r="H131" t="str">
            <v>O&amp;Mfixed</v>
          </cell>
          <cell r="I131" t="str">
            <v>O&amp;Mvar</v>
          </cell>
          <cell r="J131" t="str">
            <v>Desulp</v>
          </cell>
          <cell r="K131" t="str">
            <v>NO2</v>
          </cell>
          <cell r="L131" t="str">
            <v>CH4</v>
          </cell>
          <cell r="M131" t="str">
            <v>N2O</v>
          </cell>
        </row>
        <row r="132">
          <cell r="A132" t="str">
            <v>Investeringsår</v>
          </cell>
          <cell r="B132" t="str">
            <v>%</v>
          </cell>
          <cell r="C132" t="str">
            <v>p.u.</v>
          </cell>
          <cell r="D132" t="str">
            <v>p.u.</v>
          </cell>
          <cell r="E132" t="str">
            <v>%</v>
          </cell>
          <cell r="F132" t="str">
            <v>%</v>
          </cell>
          <cell r="G132" t="str">
            <v>Mkr./MW</v>
          </cell>
          <cell r="H132" t="str">
            <v>Mkr/MWy</v>
          </cell>
          <cell r="I132" t="str">
            <v>kr/MWh</v>
          </cell>
          <cell r="J132" t="str">
            <v>p.u</v>
          </cell>
          <cell r="K132" t="str">
            <v>g/GJ</v>
          </cell>
          <cell r="L132" t="str">
            <v>g/GJ</v>
          </cell>
          <cell r="M132" t="str">
            <v>g/GJ</v>
          </cell>
        </row>
        <row r="133">
          <cell r="A133">
            <v>2010</v>
          </cell>
          <cell r="B133">
            <v>0.23749999999999999</v>
          </cell>
          <cell r="C133">
            <v>0.32051282051282048</v>
          </cell>
          <cell r="D133">
            <v>0.15</v>
          </cell>
          <cell r="E133">
            <v>7.0000000000000007E-2</v>
          </cell>
          <cell r="F133">
            <v>7.0000000000000007E-2</v>
          </cell>
          <cell r="G133">
            <v>31.662500000000001</v>
          </cell>
          <cell r="H133">
            <v>0.17249999999999999</v>
          </cell>
          <cell r="I133">
            <v>24</v>
          </cell>
          <cell r="J133">
            <v>0</v>
          </cell>
          <cell r="K133">
            <v>81</v>
          </cell>
          <cell r="L133">
            <v>2</v>
          </cell>
          <cell r="M133">
            <v>0.8</v>
          </cell>
        </row>
        <row r="134">
          <cell r="A134">
            <v>2011</v>
          </cell>
          <cell r="B134">
            <v>0.23749999999999999</v>
          </cell>
          <cell r="C134">
            <v>0.32051282051282048</v>
          </cell>
          <cell r="D134">
            <v>0.15</v>
          </cell>
          <cell r="E134">
            <v>7.0000000000000007E-2</v>
          </cell>
          <cell r="F134">
            <v>7.0000000000000007E-2</v>
          </cell>
          <cell r="G134">
            <v>31.662500000000001</v>
          </cell>
          <cell r="H134">
            <v>0.17249999999999999</v>
          </cell>
          <cell r="I134">
            <v>24</v>
          </cell>
          <cell r="J134">
            <v>0</v>
          </cell>
          <cell r="K134">
            <v>81</v>
          </cell>
          <cell r="L134">
            <v>2</v>
          </cell>
          <cell r="M134">
            <v>0.8</v>
          </cell>
        </row>
        <row r="135">
          <cell r="A135">
            <v>2012</v>
          </cell>
          <cell r="B135">
            <v>0.23749999999999999</v>
          </cell>
          <cell r="C135">
            <v>0.32051282051282048</v>
          </cell>
          <cell r="D135">
            <v>0.15</v>
          </cell>
          <cell r="E135">
            <v>7.0000000000000007E-2</v>
          </cell>
          <cell r="F135">
            <v>7.0000000000000007E-2</v>
          </cell>
          <cell r="G135">
            <v>31.662500000000001</v>
          </cell>
          <cell r="H135">
            <v>0.17249999999999999</v>
          </cell>
          <cell r="I135">
            <v>24</v>
          </cell>
          <cell r="J135">
            <v>0</v>
          </cell>
          <cell r="K135">
            <v>81</v>
          </cell>
          <cell r="L135">
            <v>2</v>
          </cell>
          <cell r="M135">
            <v>0.8</v>
          </cell>
        </row>
        <row r="136">
          <cell r="A136">
            <v>2013</v>
          </cell>
          <cell r="B136">
            <v>0.23749999999999999</v>
          </cell>
          <cell r="C136">
            <v>0.32051282051282048</v>
          </cell>
          <cell r="D136">
            <v>0.15</v>
          </cell>
          <cell r="E136">
            <v>7.0000000000000007E-2</v>
          </cell>
          <cell r="F136">
            <v>7.0000000000000007E-2</v>
          </cell>
          <cell r="G136">
            <v>31.662500000000001</v>
          </cell>
          <cell r="H136">
            <v>0.17249999999999999</v>
          </cell>
          <cell r="I136">
            <v>24</v>
          </cell>
          <cell r="J136">
            <v>0</v>
          </cell>
          <cell r="K136">
            <v>81</v>
          </cell>
          <cell r="L136">
            <v>2</v>
          </cell>
          <cell r="M136">
            <v>0.8</v>
          </cell>
        </row>
        <row r="137">
          <cell r="A137">
            <v>2014</v>
          </cell>
          <cell r="B137">
            <v>0.23749999999999999</v>
          </cell>
          <cell r="C137">
            <v>0.32051282051282048</v>
          </cell>
          <cell r="D137">
            <v>0.15</v>
          </cell>
          <cell r="E137">
            <v>7.0000000000000007E-2</v>
          </cell>
          <cell r="F137">
            <v>7.0000000000000007E-2</v>
          </cell>
          <cell r="G137">
            <v>31.662500000000001</v>
          </cell>
          <cell r="H137">
            <v>0.17249999999999999</v>
          </cell>
          <cell r="I137">
            <v>24</v>
          </cell>
          <cell r="J137">
            <v>0</v>
          </cell>
          <cell r="K137">
            <v>81</v>
          </cell>
          <cell r="L137">
            <v>2</v>
          </cell>
          <cell r="M137">
            <v>0.8</v>
          </cell>
        </row>
        <row r="138">
          <cell r="A138">
            <v>2015</v>
          </cell>
          <cell r="B138">
            <v>0.23749999999999999</v>
          </cell>
          <cell r="C138">
            <v>0.32051282051282048</v>
          </cell>
          <cell r="D138">
            <v>0.15</v>
          </cell>
          <cell r="E138">
            <v>7.0000000000000007E-2</v>
          </cell>
          <cell r="F138">
            <v>7.0000000000000007E-2</v>
          </cell>
          <cell r="G138">
            <v>31.662500000000001</v>
          </cell>
          <cell r="H138">
            <v>0.17249999999999999</v>
          </cell>
          <cell r="I138">
            <v>24</v>
          </cell>
          <cell r="J138">
            <v>0</v>
          </cell>
          <cell r="K138">
            <v>81</v>
          </cell>
          <cell r="L138">
            <v>2</v>
          </cell>
          <cell r="M138">
            <v>0.8</v>
          </cell>
        </row>
        <row r="139">
          <cell r="A139">
            <v>2016</v>
          </cell>
          <cell r="B139">
            <v>0.23749999999999999</v>
          </cell>
          <cell r="C139">
            <v>0.32051282051282048</v>
          </cell>
          <cell r="D139">
            <v>0.15</v>
          </cell>
          <cell r="E139">
            <v>7.0000000000000007E-2</v>
          </cell>
          <cell r="F139">
            <v>7.0000000000000007E-2</v>
          </cell>
          <cell r="G139">
            <v>30.545000000000002</v>
          </cell>
          <cell r="H139">
            <v>0.17249999999999999</v>
          </cell>
          <cell r="I139">
            <v>24</v>
          </cell>
          <cell r="J139">
            <v>0</v>
          </cell>
          <cell r="K139">
            <v>81</v>
          </cell>
          <cell r="L139">
            <v>2</v>
          </cell>
          <cell r="M139">
            <v>0.8</v>
          </cell>
        </row>
        <row r="140">
          <cell r="A140">
            <v>2017</v>
          </cell>
          <cell r="B140">
            <v>0.23749999999999999</v>
          </cell>
          <cell r="C140">
            <v>0.32051282051282048</v>
          </cell>
          <cell r="D140">
            <v>0.15</v>
          </cell>
          <cell r="E140">
            <v>7.0000000000000007E-2</v>
          </cell>
          <cell r="F140">
            <v>7.0000000000000007E-2</v>
          </cell>
          <cell r="G140">
            <v>29.427500000000002</v>
          </cell>
          <cell r="H140">
            <v>0.17249999999999999</v>
          </cell>
          <cell r="I140">
            <v>24</v>
          </cell>
          <cell r="J140">
            <v>0</v>
          </cell>
          <cell r="K140">
            <v>81</v>
          </cell>
          <cell r="L140">
            <v>2</v>
          </cell>
          <cell r="M140">
            <v>0.8</v>
          </cell>
        </row>
        <row r="141">
          <cell r="A141">
            <v>2018</v>
          </cell>
          <cell r="B141">
            <v>0.23749999999999999</v>
          </cell>
          <cell r="C141">
            <v>0.32051282051282048</v>
          </cell>
          <cell r="D141">
            <v>0.15</v>
          </cell>
          <cell r="E141">
            <v>7.0000000000000007E-2</v>
          </cell>
          <cell r="F141">
            <v>7.0000000000000007E-2</v>
          </cell>
          <cell r="G141">
            <v>28.310000000000002</v>
          </cell>
          <cell r="H141">
            <v>0.17249999999999999</v>
          </cell>
          <cell r="I141">
            <v>24</v>
          </cell>
          <cell r="J141">
            <v>0</v>
          </cell>
          <cell r="K141">
            <v>81</v>
          </cell>
          <cell r="L141">
            <v>2</v>
          </cell>
          <cell r="M141">
            <v>0.8</v>
          </cell>
        </row>
        <row r="142">
          <cell r="A142">
            <v>2019</v>
          </cell>
          <cell r="B142">
            <v>0.23749999999999999</v>
          </cell>
          <cell r="C142">
            <v>0.32051282051282048</v>
          </cell>
          <cell r="D142">
            <v>0.15</v>
          </cell>
          <cell r="E142">
            <v>7.0000000000000007E-2</v>
          </cell>
          <cell r="F142">
            <v>7.0000000000000007E-2</v>
          </cell>
          <cell r="G142">
            <v>27.192500000000003</v>
          </cell>
          <cell r="H142">
            <v>0.17249999999999999</v>
          </cell>
          <cell r="I142">
            <v>24</v>
          </cell>
          <cell r="J142">
            <v>0</v>
          </cell>
          <cell r="K142">
            <v>81</v>
          </cell>
          <cell r="L142">
            <v>2</v>
          </cell>
          <cell r="M142">
            <v>0.8</v>
          </cell>
        </row>
        <row r="143">
          <cell r="A143">
            <v>2020</v>
          </cell>
          <cell r="B143">
            <v>0.23749999999999999</v>
          </cell>
          <cell r="C143">
            <v>0.32051282051282048</v>
          </cell>
          <cell r="D143">
            <v>0.15</v>
          </cell>
          <cell r="E143">
            <v>7.0000000000000007E-2</v>
          </cell>
          <cell r="F143">
            <v>7.0000000000000007E-2</v>
          </cell>
          <cell r="G143">
            <v>26.074999999999999</v>
          </cell>
          <cell r="H143">
            <v>0.17249999999999999</v>
          </cell>
          <cell r="I143">
            <v>24</v>
          </cell>
          <cell r="J143">
            <v>0</v>
          </cell>
          <cell r="K143">
            <v>81</v>
          </cell>
          <cell r="L143">
            <v>2</v>
          </cell>
          <cell r="M143">
            <v>0.8</v>
          </cell>
        </row>
        <row r="144">
          <cell r="A144">
            <v>2021</v>
          </cell>
          <cell r="B144">
            <v>0.23749999999999999</v>
          </cell>
          <cell r="C144">
            <v>0.32051282051282048</v>
          </cell>
          <cell r="D144">
            <v>0.15</v>
          </cell>
          <cell r="E144">
            <v>7.0000000000000007E-2</v>
          </cell>
          <cell r="F144">
            <v>7.0000000000000007E-2</v>
          </cell>
          <cell r="G144">
            <v>26.074999999999999</v>
          </cell>
          <cell r="H144">
            <v>0.17249999999999999</v>
          </cell>
          <cell r="I144">
            <v>24</v>
          </cell>
          <cell r="J144">
            <v>0</v>
          </cell>
          <cell r="K144">
            <v>81</v>
          </cell>
          <cell r="L144">
            <v>2</v>
          </cell>
          <cell r="M144">
            <v>0.8</v>
          </cell>
        </row>
        <row r="145">
          <cell r="A145">
            <v>2022</v>
          </cell>
          <cell r="B145">
            <v>0.23749999999999999</v>
          </cell>
          <cell r="C145">
            <v>0.32051282051282048</v>
          </cell>
          <cell r="D145">
            <v>0.15</v>
          </cell>
          <cell r="E145">
            <v>7.0000000000000007E-2</v>
          </cell>
          <cell r="F145">
            <v>7.0000000000000007E-2</v>
          </cell>
          <cell r="G145">
            <v>26.074999999999999</v>
          </cell>
          <cell r="H145">
            <v>0.17249999999999999</v>
          </cell>
          <cell r="I145">
            <v>24</v>
          </cell>
          <cell r="J145">
            <v>0</v>
          </cell>
          <cell r="K145">
            <v>81</v>
          </cell>
          <cell r="L145">
            <v>2</v>
          </cell>
          <cell r="M145">
            <v>0.8</v>
          </cell>
        </row>
        <row r="146">
          <cell r="A146">
            <v>2023</v>
          </cell>
          <cell r="B146">
            <v>0.23749999999999999</v>
          </cell>
          <cell r="C146">
            <v>0.32051282051282048</v>
          </cell>
          <cell r="D146">
            <v>0.15</v>
          </cell>
          <cell r="E146">
            <v>7.0000000000000007E-2</v>
          </cell>
          <cell r="F146">
            <v>7.0000000000000007E-2</v>
          </cell>
          <cell r="G146">
            <v>26.074999999999999</v>
          </cell>
          <cell r="H146">
            <v>0.17249999999999999</v>
          </cell>
          <cell r="I146">
            <v>24</v>
          </cell>
          <cell r="J146">
            <v>0</v>
          </cell>
          <cell r="K146">
            <v>81</v>
          </cell>
          <cell r="L146">
            <v>2</v>
          </cell>
          <cell r="M146">
            <v>0.8</v>
          </cell>
        </row>
        <row r="147">
          <cell r="A147">
            <v>2024</v>
          </cell>
          <cell r="B147">
            <v>0.23749999999999999</v>
          </cell>
          <cell r="C147">
            <v>0.32051282051282048</v>
          </cell>
          <cell r="D147">
            <v>0.15</v>
          </cell>
          <cell r="E147">
            <v>7.0000000000000007E-2</v>
          </cell>
          <cell r="F147">
            <v>7.0000000000000007E-2</v>
          </cell>
          <cell r="G147">
            <v>26.074999999999999</v>
          </cell>
          <cell r="H147">
            <v>0.17249999999999999</v>
          </cell>
          <cell r="I147">
            <v>24</v>
          </cell>
          <cell r="J147">
            <v>0</v>
          </cell>
          <cell r="K147">
            <v>81</v>
          </cell>
          <cell r="L147">
            <v>2</v>
          </cell>
          <cell r="M147">
            <v>0.8</v>
          </cell>
        </row>
        <row r="148">
          <cell r="A148">
            <v>2025</v>
          </cell>
          <cell r="B148">
            <v>0.23749999999999999</v>
          </cell>
          <cell r="C148">
            <v>0.32051282051282048</v>
          </cell>
          <cell r="D148">
            <v>0.15</v>
          </cell>
          <cell r="E148">
            <v>7.0000000000000007E-2</v>
          </cell>
          <cell r="F148">
            <v>7.0000000000000007E-2</v>
          </cell>
          <cell r="G148">
            <v>26.074999999999999</v>
          </cell>
          <cell r="H148">
            <v>0.17249999999999999</v>
          </cell>
          <cell r="I148">
            <v>24</v>
          </cell>
          <cell r="J148">
            <v>0</v>
          </cell>
          <cell r="K148">
            <v>81</v>
          </cell>
          <cell r="L148">
            <v>2</v>
          </cell>
          <cell r="M148">
            <v>0.8</v>
          </cell>
        </row>
        <row r="149">
          <cell r="A149">
            <v>2026</v>
          </cell>
          <cell r="B149">
            <v>0.23749999999999999</v>
          </cell>
          <cell r="C149">
            <v>0.32051282051282048</v>
          </cell>
          <cell r="D149">
            <v>0.15</v>
          </cell>
          <cell r="E149">
            <v>7.0000000000000007E-2</v>
          </cell>
          <cell r="F149">
            <v>7.0000000000000007E-2</v>
          </cell>
          <cell r="G149">
            <v>26.074999999999999</v>
          </cell>
          <cell r="H149">
            <v>0.17249999999999999</v>
          </cell>
          <cell r="I149">
            <v>24</v>
          </cell>
          <cell r="J149">
            <v>0</v>
          </cell>
          <cell r="K149">
            <v>81</v>
          </cell>
          <cell r="L149">
            <v>2</v>
          </cell>
          <cell r="M149">
            <v>0.8</v>
          </cell>
        </row>
        <row r="150">
          <cell r="A150">
            <v>2027</v>
          </cell>
          <cell r="B150">
            <v>0.23749999999999999</v>
          </cell>
          <cell r="C150">
            <v>0.32051282051282048</v>
          </cell>
          <cell r="D150">
            <v>0.15</v>
          </cell>
          <cell r="E150">
            <v>7.0000000000000007E-2</v>
          </cell>
          <cell r="F150">
            <v>7.0000000000000007E-2</v>
          </cell>
          <cell r="G150">
            <v>26.074999999999999</v>
          </cell>
          <cell r="H150">
            <v>0.17249999999999999</v>
          </cell>
          <cell r="I150">
            <v>24</v>
          </cell>
          <cell r="J150">
            <v>0</v>
          </cell>
          <cell r="K150">
            <v>81</v>
          </cell>
          <cell r="L150">
            <v>2</v>
          </cell>
          <cell r="M150">
            <v>0.8</v>
          </cell>
        </row>
        <row r="151">
          <cell r="A151">
            <v>2028</v>
          </cell>
          <cell r="B151">
            <v>0.23749999999999999</v>
          </cell>
          <cell r="C151">
            <v>0.32051282051282048</v>
          </cell>
          <cell r="D151">
            <v>0.15</v>
          </cell>
          <cell r="E151">
            <v>7.0000000000000007E-2</v>
          </cell>
          <cell r="F151">
            <v>7.0000000000000007E-2</v>
          </cell>
          <cell r="G151">
            <v>26.074999999999999</v>
          </cell>
          <cell r="H151">
            <v>0.17249999999999999</v>
          </cell>
          <cell r="I151">
            <v>24</v>
          </cell>
          <cell r="J151">
            <v>0</v>
          </cell>
          <cell r="K151">
            <v>81</v>
          </cell>
          <cell r="L151">
            <v>2</v>
          </cell>
          <cell r="M151">
            <v>0.8</v>
          </cell>
        </row>
        <row r="152">
          <cell r="A152">
            <v>2029</v>
          </cell>
          <cell r="B152">
            <v>0.23749999999999999</v>
          </cell>
          <cell r="C152">
            <v>0.32051282051282048</v>
          </cell>
          <cell r="D152">
            <v>0.15</v>
          </cell>
          <cell r="E152">
            <v>7.0000000000000007E-2</v>
          </cell>
          <cell r="F152">
            <v>7.0000000000000007E-2</v>
          </cell>
          <cell r="G152">
            <v>26.074999999999999</v>
          </cell>
          <cell r="H152">
            <v>0.17249999999999999</v>
          </cell>
          <cell r="I152">
            <v>24</v>
          </cell>
          <cell r="J152">
            <v>0</v>
          </cell>
          <cell r="K152">
            <v>81</v>
          </cell>
          <cell r="L152">
            <v>2</v>
          </cell>
          <cell r="M152">
            <v>0.8</v>
          </cell>
        </row>
        <row r="153">
          <cell r="A153">
            <v>2030</v>
          </cell>
          <cell r="B153">
            <v>0.23749999999999999</v>
          </cell>
          <cell r="C153">
            <v>0.32051282051282048</v>
          </cell>
          <cell r="D153">
            <v>0.15</v>
          </cell>
          <cell r="E153">
            <v>7.0000000000000007E-2</v>
          </cell>
          <cell r="F153">
            <v>7.0000000000000007E-2</v>
          </cell>
          <cell r="G153">
            <v>26.074999999999999</v>
          </cell>
          <cell r="H153">
            <v>0.17249999999999999</v>
          </cell>
          <cell r="I153">
            <v>24</v>
          </cell>
          <cell r="J153">
            <v>0</v>
          </cell>
          <cell r="K153">
            <v>81</v>
          </cell>
          <cell r="L153">
            <v>2</v>
          </cell>
          <cell r="M153">
            <v>0.8</v>
          </cell>
        </row>
        <row r="154">
          <cell r="A154">
            <v>2031</v>
          </cell>
          <cell r="B154">
            <v>0.23749999999999999</v>
          </cell>
          <cell r="C154">
            <v>0.32051282051282048</v>
          </cell>
          <cell r="D154">
            <v>0.15</v>
          </cell>
          <cell r="E154">
            <v>7.0000000000000007E-2</v>
          </cell>
          <cell r="F154">
            <v>7.0000000000000007E-2</v>
          </cell>
          <cell r="G154">
            <v>26.074999999999999</v>
          </cell>
          <cell r="H154">
            <v>0.17249999999999999</v>
          </cell>
          <cell r="I154">
            <v>24</v>
          </cell>
          <cell r="J154">
            <v>0</v>
          </cell>
          <cell r="K154">
            <v>81</v>
          </cell>
          <cell r="L154">
            <v>2</v>
          </cell>
          <cell r="M154">
            <v>0.8</v>
          </cell>
        </row>
        <row r="155">
          <cell r="A155">
            <v>2032</v>
          </cell>
          <cell r="B155">
            <v>0.23749999999999999</v>
          </cell>
          <cell r="C155">
            <v>0.32051282051282048</v>
          </cell>
          <cell r="D155">
            <v>0.15</v>
          </cell>
          <cell r="E155">
            <v>7.0000000000000007E-2</v>
          </cell>
          <cell r="F155">
            <v>7.0000000000000007E-2</v>
          </cell>
          <cell r="G155">
            <v>26.074999999999999</v>
          </cell>
          <cell r="H155">
            <v>0.17249999999999999</v>
          </cell>
          <cell r="I155">
            <v>24</v>
          </cell>
          <cell r="J155">
            <v>0</v>
          </cell>
          <cell r="K155">
            <v>81</v>
          </cell>
          <cell r="L155">
            <v>2</v>
          </cell>
          <cell r="M155">
            <v>0.8</v>
          </cell>
        </row>
        <row r="156">
          <cell r="A156">
            <v>2033</v>
          </cell>
          <cell r="B156">
            <v>0.23749999999999999</v>
          </cell>
          <cell r="C156">
            <v>0.32051282051282048</v>
          </cell>
          <cell r="D156">
            <v>0.15</v>
          </cell>
          <cell r="E156">
            <v>7.0000000000000007E-2</v>
          </cell>
          <cell r="F156">
            <v>7.0000000000000007E-2</v>
          </cell>
          <cell r="G156">
            <v>26.074999999999999</v>
          </cell>
          <cell r="H156">
            <v>0.17249999999999999</v>
          </cell>
          <cell r="I156">
            <v>24</v>
          </cell>
          <cell r="J156">
            <v>0</v>
          </cell>
          <cell r="K156">
            <v>81</v>
          </cell>
          <cell r="L156">
            <v>2</v>
          </cell>
          <cell r="M156">
            <v>0.8</v>
          </cell>
        </row>
        <row r="157">
          <cell r="A157">
            <v>2034</v>
          </cell>
          <cell r="B157">
            <v>0.23749999999999999</v>
          </cell>
          <cell r="C157">
            <v>0.32051282051282048</v>
          </cell>
          <cell r="D157">
            <v>0.15</v>
          </cell>
          <cell r="E157">
            <v>7.0000000000000007E-2</v>
          </cell>
          <cell r="F157">
            <v>7.0000000000000007E-2</v>
          </cell>
          <cell r="G157">
            <v>26.074999999999999</v>
          </cell>
          <cell r="H157">
            <v>0.17249999999999999</v>
          </cell>
          <cell r="I157">
            <v>24</v>
          </cell>
          <cell r="J157">
            <v>0</v>
          </cell>
          <cell r="K157">
            <v>81</v>
          </cell>
          <cell r="L157">
            <v>2</v>
          </cell>
          <cell r="M157">
            <v>0.8</v>
          </cell>
        </row>
        <row r="158">
          <cell r="A158">
            <v>2035</v>
          </cell>
          <cell r="B158">
            <v>0.23749999999999999</v>
          </cell>
          <cell r="C158">
            <v>0.32051282051282048</v>
          </cell>
          <cell r="D158">
            <v>0.15</v>
          </cell>
          <cell r="E158">
            <v>7.0000000000000007E-2</v>
          </cell>
          <cell r="F158">
            <v>7.0000000000000007E-2</v>
          </cell>
          <cell r="G158">
            <v>26.074999999999999</v>
          </cell>
          <cell r="H158">
            <v>0.17249999999999999</v>
          </cell>
          <cell r="I158">
            <v>24</v>
          </cell>
          <cell r="J158">
            <v>0</v>
          </cell>
          <cell r="K158">
            <v>81</v>
          </cell>
          <cell r="L158">
            <v>2</v>
          </cell>
          <cell r="M158">
            <v>0.8</v>
          </cell>
        </row>
      </sheetData>
      <sheetData sheetId="6">
        <row r="33">
          <cell r="A33">
            <v>2010</v>
          </cell>
        </row>
      </sheetData>
      <sheetData sheetId="7">
        <row r="33">
          <cell r="N33">
            <v>107.37286414688937</v>
          </cell>
        </row>
      </sheetData>
      <sheetData sheetId="8"/>
      <sheetData sheetId="9"/>
      <sheetData sheetId="10"/>
      <sheetData sheetId="11"/>
      <sheetData sheetId="12"/>
      <sheetData sheetId="13"/>
      <sheetData sheetId="14"/>
      <sheetData sheetId="15"/>
      <sheetData sheetId="16"/>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22 Photovoltaics  LARGE Old"/>
      <sheetName val="arbejds ark LARGE New"/>
      <sheetName val="22 Photovoltaics  SMALL old "/>
      <sheetName val="fra leverandører"/>
      <sheetName val="22 Photovoltaics  LARGE new"/>
    </sheetNames>
    <sheetDataSet>
      <sheetData sheetId="0">
        <row r="2">
          <cell r="N2">
            <v>0.98501248959200671</v>
          </cell>
        </row>
      </sheetData>
      <sheetData sheetId="1">
        <row r="33">
          <cell r="K33">
            <v>1.0720000000000001</v>
          </cell>
        </row>
        <row r="67">
          <cell r="S67">
            <v>0.97574759572313619</v>
          </cell>
        </row>
      </sheetData>
      <sheetData sheetId="2"/>
      <sheetData sheetId="3"/>
      <sheetData sheetId="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orside"/>
      <sheetName val="IEA Priser"/>
      <sheetName val="Deflator &amp; Dollarkurs"/>
      <sheetName val="Brændværdier"/>
      <sheetName val="Kul, Olieprodukter &amp; Naturgas"/>
      <sheetName val="Biomasse"/>
      <sheetName val="El &amp; Fjernvarme"/>
      <sheetName val="Emissionsfaktorer"/>
      <sheetName val="Svovl &amp; NOx"/>
      <sheetName val="Tabel 1"/>
      <sheetName val="Tabel 2"/>
      <sheetName val="Tabel 3"/>
      <sheetName val="Tabel 4"/>
      <sheetName val="Tabel 5"/>
      <sheetName val="Tabel 6"/>
      <sheetName val="Tabel 7"/>
      <sheetName val="Tabel 8"/>
      <sheetName val="Tabel 9"/>
      <sheetName val="Tabel 10"/>
      <sheetName val="Tabel 11"/>
      <sheetName val="Til EMMA"/>
      <sheetName val="Til RAMSES"/>
    </sheetNames>
    <sheetDataSet>
      <sheetData sheetId="0">
        <row r="5">
          <cell r="B5">
            <v>2011</v>
          </cell>
        </row>
      </sheetData>
      <sheetData sheetId="1" refreshError="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EA Data"/>
      <sheetName val="E&amp;D Drivers"/>
      <sheetName val="AGR_Fuels"/>
      <sheetName val="AGR"/>
      <sheetName val="RES_Fuels"/>
      <sheetName val="RH1"/>
      <sheetName val="RH2"/>
      <sheetName val="RH3"/>
      <sheetName val="RH4"/>
      <sheetName val="RC1"/>
      <sheetName val="RC2"/>
      <sheetName val="RC3"/>
      <sheetName val="RC4"/>
      <sheetName val="RHW"/>
      <sheetName val="RRF"/>
      <sheetName val="RCW"/>
      <sheetName val="RCD"/>
      <sheetName val="RK1"/>
      <sheetName val="RK2"/>
      <sheetName val="RK3"/>
      <sheetName val="RK4"/>
      <sheetName val="RDW"/>
      <sheetName val="RME"/>
      <sheetName val="RL1"/>
      <sheetName val="RL2"/>
      <sheetName val="RL3"/>
      <sheetName val="RL4"/>
      <sheetName val="COM_Fuels"/>
      <sheetName val="CH1"/>
      <sheetName val="CH2"/>
      <sheetName val="CH3"/>
      <sheetName val="CH4"/>
      <sheetName val="CC1"/>
      <sheetName val="CC2"/>
      <sheetName val="CC3"/>
      <sheetName val="CC4"/>
      <sheetName val="CHW"/>
      <sheetName val="CAA"/>
      <sheetName val="CLA"/>
      <sheetName val="ElastPar"/>
      <sheetName val="Conversion Factors"/>
      <sheetName val="Intro"/>
      <sheetName val="TechRep"/>
      <sheetName val="Other_HYDRO"/>
      <sheetName val="Other_NUCL"/>
      <sheetName val="Other_THERM"/>
      <sheetName val="Other_CHP"/>
      <sheetName val="Other_RENEW"/>
      <sheetName val="Other_HEAT"/>
      <sheetName val="ELC_FUELS"/>
      <sheetName val="ELC"/>
      <sheetName val="HEAT"/>
      <sheetName val="CHP"/>
      <sheetName val="ELC_EMI"/>
      <sheetName val="Constant Table"/>
      <sheetName val="ANS_ITEMS_DEL"/>
      <sheetName val="ANS_ITEMS"/>
      <sheetName val="ANS_TIDDATA"/>
      <sheetName val="ANS_TSDATA"/>
      <sheetName val="O&amp;M waste "/>
    </sheetNames>
    <sheetDataSet>
      <sheetData sheetId="0" refreshError="1"/>
      <sheetData sheetId="1" refreshError="1"/>
      <sheetData sheetId="2" refreshError="1">
        <row r="2">
          <cell r="A2" t="str">
            <v>^FI_ST: TCH, PRC</v>
          </cell>
        </row>
      </sheetData>
      <sheetData sheetId="3"/>
      <sheetData sheetId="4" refreshError="1"/>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refreshError="1"/>
      <sheetData sheetId="28"/>
      <sheetData sheetId="29"/>
      <sheetData sheetId="30"/>
      <sheetData sheetId="31"/>
      <sheetData sheetId="32"/>
      <sheetData sheetId="33"/>
      <sheetData sheetId="34"/>
      <sheetData sheetId="35"/>
      <sheetData sheetId="36"/>
      <sheetData sheetId="37"/>
      <sheetData sheetId="38"/>
      <sheetData sheetId="39" refreshError="1"/>
      <sheetData sheetId="40" refreshError="1"/>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OG"/>
      <sheetName val="Intro"/>
      <sheetName val="ELC_TechD"/>
      <sheetName val="ELC_ProcD"/>
      <sheetName val="Fuel"/>
      <sheetName val="Adjusting O&amp;M waste and WIN "/>
      <sheetName val="O&amp;M waste and WIN "/>
    </sheetNames>
    <sheetDataSet>
      <sheetData sheetId="0"/>
      <sheetData sheetId="1"/>
      <sheetData sheetId="2"/>
      <sheetData sheetId="3"/>
      <sheetData sheetId="4"/>
      <sheetData sheetId="5">
        <row r="5">
          <cell r="E5">
            <v>0.29799999999999999</v>
          </cell>
        </row>
      </sheetData>
      <sheetData sheetId="6">
        <row r="5">
          <cell r="E5">
            <v>0.29799999999999999</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ENERELLE ÆNDRINGER"/>
      <sheetName val="General"/>
      <sheetName val="ElDemand"/>
      <sheetName val="Transmission"/>
      <sheetName val="DHDemand"/>
      <sheetName val="Plants"/>
      <sheetName val="TechnologyData"/>
      <sheetName val="FuelPrice"/>
      <sheetName val="FuelTax"/>
      <sheetName val="FuelMix"/>
      <sheetName val="FuelProperty"/>
      <sheetName val="DHPrice"/>
      <sheetName val="Subsidy"/>
      <sheetName val="TVAR"/>
      <sheetName val="YVAR"/>
      <sheetName val="EMMA&amp;PP"/>
      <sheetName val="Prognoser"/>
    </sheetNames>
    <sheetDataSet>
      <sheetData sheetId="0"/>
      <sheetData sheetId="1"/>
      <sheetData sheetId="2"/>
      <sheetData sheetId="3"/>
      <sheetData sheetId="4"/>
      <sheetData sheetId="5"/>
      <sheetData sheetId="6">
        <row r="37">
          <cell r="B37">
            <v>0.1</v>
          </cell>
        </row>
      </sheetData>
      <sheetData sheetId="7"/>
      <sheetData sheetId="8"/>
      <sheetData sheetId="9"/>
      <sheetData sheetId="10"/>
      <sheetData sheetId="11"/>
      <sheetData sheetId="12"/>
      <sheetData sheetId="13"/>
      <sheetData sheetId="14"/>
      <sheetData sheetId="15"/>
      <sheetData sheetId="16"/>
    </sheetDataSet>
  </externalBook>
</externalLink>
</file>

<file path=xl/theme/theme1.xml><?xml version="1.0" encoding="utf-8"?>
<a:theme xmlns:a="http://schemas.openxmlformats.org/drawingml/2006/main" name="Office Theme">
  <a:themeElements>
    <a:clrScheme name="EML">
      <a:dk1>
        <a:sysClr val="windowText" lastClr="000000"/>
      </a:dk1>
      <a:lt1>
        <a:sysClr val="window" lastClr="FFFFFF"/>
      </a:lt1>
      <a:dk2>
        <a:srgbClr val="454545"/>
      </a:dk2>
      <a:lt2>
        <a:srgbClr val="E0E0E0"/>
      </a:lt2>
      <a:accent1>
        <a:srgbClr val="307C98"/>
      </a:accent1>
      <a:accent2>
        <a:srgbClr val="794F83"/>
      </a:accent2>
      <a:accent3>
        <a:srgbClr val="3A9C54"/>
      </a:accent3>
      <a:accent4>
        <a:srgbClr val="41B1A9"/>
      </a:accent4>
      <a:accent5>
        <a:srgbClr val="BB4A47"/>
      </a:accent5>
      <a:accent6>
        <a:srgbClr val="EDB109"/>
      </a:accent6>
      <a:hlink>
        <a:srgbClr val="245D72"/>
      </a:hlink>
      <a:folHlink>
        <a:srgbClr val="173E4C"/>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hyperlink" Target="https://www.peacesoftware.de/einigewerte/calc_co2.php7" TargetMode="Externa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6DD6BF-2DF5-435D-9157-4C4325241707}">
  <sheetPr>
    <tabColor theme="6" tint="0.39997558519241921"/>
  </sheetPr>
  <dimension ref="B2:I44"/>
  <sheetViews>
    <sheetView zoomScale="73" zoomScaleNormal="85" workbookViewId="0">
      <selection activeCell="C17" sqref="C17"/>
    </sheetView>
  </sheetViews>
  <sheetFormatPr defaultColWidth="9.109375" defaultRowHeight="13.8" x14ac:dyDescent="0.25"/>
  <cols>
    <col min="1" max="1" width="9.109375" style="2"/>
    <col min="2" max="2" width="20.6640625" style="2" bestFit="1" customWidth="1"/>
    <col min="3" max="3" width="38.33203125" style="2" bestFit="1" customWidth="1"/>
    <col min="4" max="4" width="31.44140625" style="2" bestFit="1" customWidth="1"/>
    <col min="5" max="5" width="4.5546875" style="2" bestFit="1" customWidth="1"/>
    <col min="6" max="6" width="8.88671875" style="2" bestFit="1" customWidth="1"/>
    <col min="7" max="7" width="9.88671875" style="2" bestFit="1" customWidth="1"/>
    <col min="8" max="8" width="8" style="2" bestFit="1" customWidth="1"/>
    <col min="9" max="9" width="9.33203125" style="2" bestFit="1" customWidth="1"/>
    <col min="10" max="16384" width="9.109375" style="2"/>
  </cols>
  <sheetData>
    <row r="2" spans="2:9" x14ac:dyDescent="0.25">
      <c r="B2" s="21" t="s">
        <v>24</v>
      </c>
      <c r="C2" s="1"/>
      <c r="D2" s="1"/>
      <c r="E2" s="1"/>
      <c r="F2" s="1"/>
      <c r="G2" s="1"/>
      <c r="H2" s="1"/>
    </row>
    <row r="3" spans="2:9" x14ac:dyDescent="0.25">
      <c r="B3" s="3" t="s">
        <v>25</v>
      </c>
      <c r="C3" s="3" t="s">
        <v>26</v>
      </c>
      <c r="D3" s="3" t="s">
        <v>27</v>
      </c>
      <c r="E3" s="4" t="s">
        <v>28</v>
      </c>
      <c r="F3" s="4" t="s">
        <v>29</v>
      </c>
      <c r="G3" s="4" t="s">
        <v>30</v>
      </c>
      <c r="H3" s="4" t="s">
        <v>31</v>
      </c>
      <c r="I3" s="4" t="s">
        <v>32</v>
      </c>
    </row>
    <row r="4" spans="2:9" ht="55.2" x14ac:dyDescent="0.25">
      <c r="B4" s="5" t="s">
        <v>76</v>
      </c>
      <c r="C4" s="5" t="s">
        <v>33</v>
      </c>
      <c r="D4" s="5" t="s">
        <v>34</v>
      </c>
      <c r="E4" s="5" t="s">
        <v>28</v>
      </c>
      <c r="F4" s="5" t="s">
        <v>35</v>
      </c>
      <c r="G4" s="5" t="s">
        <v>36</v>
      </c>
      <c r="H4" s="5" t="s">
        <v>37</v>
      </c>
      <c r="I4" s="5" t="s">
        <v>38</v>
      </c>
    </row>
    <row r="5" spans="2:9" x14ac:dyDescent="0.25">
      <c r="B5" s="5" t="s">
        <v>72</v>
      </c>
      <c r="C5" s="5"/>
      <c r="D5" s="5"/>
      <c r="E5" s="5"/>
      <c r="F5" s="5"/>
      <c r="G5" s="5"/>
      <c r="H5" s="5"/>
      <c r="I5" s="5"/>
    </row>
    <row r="6" spans="2:9" x14ac:dyDescent="0.25">
      <c r="B6" s="1" t="s">
        <v>119</v>
      </c>
      <c r="C6" s="2" t="s">
        <v>97</v>
      </c>
      <c r="D6" s="1" t="str">
        <f>IF(RIGHT(C6,3)="_IN","Power In ",IF(RIGHT(C6,4)="_OUT","Power Out ",""))</f>
        <v xml:space="preserve">Power In </v>
      </c>
      <c r="E6" s="1" t="s">
        <v>104</v>
      </c>
      <c r="F6" s="1" t="str">
        <f>IF($B6="\I:","","FX")</f>
        <v>FX</v>
      </c>
      <c r="G6" s="1" t="str">
        <f>IF($B6="\I:","","DAYNITE")</f>
        <v>DAYNITE</v>
      </c>
      <c r="H6" s="1" t="str">
        <f>IF($B6="\I:","","")</f>
        <v/>
      </c>
      <c r="I6" s="1" t="str">
        <f>IF($B6="\I:","",IF(LEFT(C6,4)="ESTH","","ELC"))</f>
        <v>ELC</v>
      </c>
    </row>
    <row r="7" spans="2:9" x14ac:dyDescent="0.25">
      <c r="B7" s="1" t="s">
        <v>119</v>
      </c>
      <c r="C7" s="2" t="s">
        <v>100</v>
      </c>
      <c r="D7" s="1" t="str">
        <f>IF(RIGHT(C7,3)="_IN","Power In ",IF(RIGHT(C7,4)="_OUT","Power Out ",""))</f>
        <v xml:space="preserve">Power Out </v>
      </c>
      <c r="E7" s="1" t="s">
        <v>104</v>
      </c>
      <c r="F7" s="1" t="str">
        <f>IF($B7="\I:","","FX")</f>
        <v>FX</v>
      </c>
      <c r="G7" s="1" t="str">
        <f>IF($B7="\I:","","DAYNITE")</f>
        <v>DAYNITE</v>
      </c>
      <c r="H7" s="1" t="str">
        <f>IF($B7="\I:","","")</f>
        <v/>
      </c>
      <c r="I7" s="1" t="str">
        <f>IF($B7="\I:","",IF(LEFT(C7,4)="ESTH","","ELC"))</f>
        <v>ELC</v>
      </c>
    </row>
    <row r="8" spans="2:9" x14ac:dyDescent="0.25">
      <c r="B8" s="1" t="s">
        <v>119</v>
      </c>
      <c r="C8" s="1" t="s">
        <v>112</v>
      </c>
      <c r="D8" s="1" t="s">
        <v>120</v>
      </c>
      <c r="E8" s="1" t="s">
        <v>104</v>
      </c>
      <c r="F8" s="1" t="s">
        <v>121</v>
      </c>
      <c r="G8" s="1" t="s">
        <v>80</v>
      </c>
      <c r="H8" s="1" t="s">
        <v>94</v>
      </c>
      <c r="I8" s="1"/>
    </row>
    <row r="9" spans="2:9" x14ac:dyDescent="0.25">
      <c r="B9" s="1" t="s">
        <v>119</v>
      </c>
      <c r="C9" s="1" t="s">
        <v>115</v>
      </c>
      <c r="D9" s="1" t="s">
        <v>122</v>
      </c>
      <c r="E9" s="1" t="s">
        <v>104</v>
      </c>
      <c r="F9" s="1" t="s">
        <v>121</v>
      </c>
      <c r="G9" s="1" t="s">
        <v>80</v>
      </c>
      <c r="H9" s="1" t="s">
        <v>94</v>
      </c>
      <c r="I9" s="1"/>
    </row>
    <row r="10" spans="2:9" x14ac:dyDescent="0.25">
      <c r="B10" s="1" t="s">
        <v>119</v>
      </c>
      <c r="C10" s="1" t="s">
        <v>391</v>
      </c>
      <c r="D10" s="1" t="s">
        <v>120</v>
      </c>
      <c r="E10" s="1" t="s">
        <v>104</v>
      </c>
      <c r="F10" s="1" t="s">
        <v>121</v>
      </c>
      <c r="G10" s="1" t="s">
        <v>80</v>
      </c>
      <c r="H10" s="1"/>
      <c r="I10" s="1"/>
    </row>
    <row r="11" spans="2:9" x14ac:dyDescent="0.25">
      <c r="B11" s="1" t="s">
        <v>119</v>
      </c>
      <c r="C11" s="1" t="s">
        <v>392</v>
      </c>
      <c r="D11" s="1" t="s">
        <v>122</v>
      </c>
      <c r="E11" s="1" t="s">
        <v>104</v>
      </c>
      <c r="F11" s="1" t="s">
        <v>121</v>
      </c>
      <c r="G11" s="1" t="s">
        <v>80</v>
      </c>
      <c r="H11" s="1"/>
      <c r="I11" s="1"/>
    </row>
    <row r="12" spans="2:9" x14ac:dyDescent="0.25">
      <c r="B12" s="1" t="s">
        <v>119</v>
      </c>
      <c r="C12" s="1" t="s">
        <v>399</v>
      </c>
      <c r="D12" s="1" t="s">
        <v>120</v>
      </c>
      <c r="E12" s="1" t="s">
        <v>104</v>
      </c>
      <c r="F12" s="1" t="s">
        <v>121</v>
      </c>
      <c r="G12" s="1" t="s">
        <v>80</v>
      </c>
      <c r="H12" s="1"/>
      <c r="I12" s="1"/>
    </row>
    <row r="13" spans="2:9" x14ac:dyDescent="0.25">
      <c r="B13" s="1" t="s">
        <v>119</v>
      </c>
      <c r="C13" s="1" t="s">
        <v>400</v>
      </c>
      <c r="D13" s="1" t="s">
        <v>122</v>
      </c>
      <c r="E13" s="1" t="s">
        <v>104</v>
      </c>
      <c r="F13" s="1" t="s">
        <v>121</v>
      </c>
      <c r="G13" s="1" t="s">
        <v>80</v>
      </c>
      <c r="H13" s="1"/>
      <c r="I13" s="1"/>
    </row>
    <row r="14" spans="2:9" x14ac:dyDescent="0.25">
      <c r="B14" s="1" t="s">
        <v>119</v>
      </c>
      <c r="C14" s="1" t="s">
        <v>407</v>
      </c>
      <c r="D14" s="1" t="s">
        <v>120</v>
      </c>
      <c r="E14" s="1" t="s">
        <v>104</v>
      </c>
      <c r="F14" s="1" t="s">
        <v>121</v>
      </c>
      <c r="G14" s="1" t="s">
        <v>80</v>
      </c>
      <c r="H14" s="1"/>
      <c r="I14" s="1"/>
    </row>
    <row r="15" spans="2:9" x14ac:dyDescent="0.25">
      <c r="B15" s="1" t="s">
        <v>119</v>
      </c>
      <c r="C15" s="1" t="s">
        <v>408</v>
      </c>
      <c r="D15" s="1" t="s">
        <v>122</v>
      </c>
      <c r="E15" s="1" t="s">
        <v>104</v>
      </c>
      <c r="F15" s="1" t="s">
        <v>121</v>
      </c>
      <c r="G15" s="1" t="s">
        <v>80</v>
      </c>
      <c r="H15" s="1"/>
      <c r="I15" s="1"/>
    </row>
    <row r="16" spans="2:9" x14ac:dyDescent="0.25">
      <c r="B16" s="1" t="s">
        <v>119</v>
      </c>
      <c r="C16" s="1" t="s">
        <v>415</v>
      </c>
      <c r="D16" s="1" t="s">
        <v>120</v>
      </c>
      <c r="E16" s="1" t="s">
        <v>417</v>
      </c>
      <c r="F16" s="1" t="s">
        <v>121</v>
      </c>
      <c r="G16" s="1" t="s">
        <v>80</v>
      </c>
      <c r="H16" s="1"/>
      <c r="I16" s="1"/>
    </row>
    <row r="17" spans="2:9" x14ac:dyDescent="0.25">
      <c r="B17" s="1" t="s">
        <v>119</v>
      </c>
      <c r="C17" s="1" t="s">
        <v>416</v>
      </c>
      <c r="D17" s="1" t="s">
        <v>122</v>
      </c>
      <c r="E17" s="1" t="s">
        <v>417</v>
      </c>
      <c r="F17" s="1" t="s">
        <v>121</v>
      </c>
      <c r="G17" s="1" t="s">
        <v>80</v>
      </c>
      <c r="H17" s="1"/>
      <c r="I17" s="1"/>
    </row>
    <row r="18" spans="2:9" x14ac:dyDescent="0.25">
      <c r="B18" s="1"/>
      <c r="C18" s="1"/>
      <c r="D18" s="1"/>
      <c r="E18" s="1"/>
      <c r="F18" s="1"/>
      <c r="G18" s="1"/>
      <c r="H18" s="1"/>
      <c r="I18" s="1"/>
    </row>
    <row r="19" spans="2:9" x14ac:dyDescent="0.25">
      <c r="B19" s="1"/>
      <c r="C19" s="1"/>
      <c r="D19" s="1"/>
      <c r="E19" s="1"/>
      <c r="F19" s="1"/>
      <c r="G19" s="1"/>
      <c r="H19" s="1"/>
      <c r="I19" s="1"/>
    </row>
    <row r="20" spans="2:9" x14ac:dyDescent="0.25">
      <c r="B20" s="1"/>
      <c r="C20" s="1"/>
      <c r="D20" s="1"/>
      <c r="E20" s="1"/>
      <c r="F20" s="1"/>
      <c r="G20" s="1"/>
      <c r="H20" s="1"/>
      <c r="I20" s="1"/>
    </row>
    <row r="21" spans="2:9" x14ac:dyDescent="0.25">
      <c r="B21" s="1"/>
      <c r="C21" s="1"/>
      <c r="D21" s="1"/>
      <c r="E21" s="1"/>
      <c r="F21" s="1"/>
      <c r="G21" s="1"/>
      <c r="H21" s="1"/>
      <c r="I21" s="1"/>
    </row>
    <row r="22" spans="2:9" x14ac:dyDescent="0.25">
      <c r="B22" s="1"/>
      <c r="C22" s="1"/>
      <c r="D22" s="1"/>
      <c r="E22" s="1"/>
      <c r="F22" s="1"/>
      <c r="G22" s="1"/>
      <c r="H22" s="1"/>
      <c r="I22" s="1"/>
    </row>
    <row r="23" spans="2:9" x14ac:dyDescent="0.25">
      <c r="B23" s="1"/>
      <c r="C23" s="1"/>
      <c r="D23" s="1"/>
      <c r="E23" s="1"/>
      <c r="F23" s="1"/>
      <c r="G23" s="1"/>
      <c r="H23" s="1"/>
      <c r="I23" s="1"/>
    </row>
    <row r="24" spans="2:9" x14ac:dyDescent="0.25">
      <c r="B24" s="1"/>
      <c r="C24" s="1"/>
      <c r="D24" s="1"/>
      <c r="E24" s="1"/>
      <c r="F24" s="1"/>
      <c r="G24" s="1"/>
      <c r="H24" s="1"/>
      <c r="I24" s="1"/>
    </row>
    <row r="25" spans="2:9" x14ac:dyDescent="0.25">
      <c r="B25" s="1"/>
      <c r="C25" s="1"/>
      <c r="D25" s="1"/>
      <c r="E25" s="1"/>
      <c r="F25" s="1"/>
      <c r="G25" s="1"/>
      <c r="H25" s="1"/>
      <c r="I25" s="1"/>
    </row>
    <row r="26" spans="2:9" x14ac:dyDescent="0.25">
      <c r="B26" s="1"/>
      <c r="C26" s="1"/>
      <c r="D26" s="1"/>
      <c r="E26" s="1"/>
      <c r="F26" s="1"/>
      <c r="G26" s="1"/>
      <c r="H26" s="1"/>
      <c r="I26" s="1"/>
    </row>
    <row r="27" spans="2:9" x14ac:dyDescent="0.25">
      <c r="B27" s="1"/>
      <c r="C27" s="1"/>
      <c r="D27" s="1"/>
      <c r="E27" s="1"/>
      <c r="F27" s="1"/>
      <c r="G27" s="1"/>
      <c r="H27" s="1"/>
      <c r="I27" s="1"/>
    </row>
    <row r="28" spans="2:9" x14ac:dyDescent="0.25">
      <c r="B28" s="1"/>
      <c r="C28" s="1"/>
      <c r="D28" s="1"/>
      <c r="E28" s="1"/>
      <c r="F28" s="1"/>
      <c r="G28" s="1"/>
      <c r="H28" s="1"/>
      <c r="I28" s="1"/>
    </row>
    <row r="29" spans="2:9" x14ac:dyDescent="0.25">
      <c r="B29" s="1"/>
      <c r="C29" s="1"/>
      <c r="D29" s="1"/>
      <c r="E29" s="1"/>
      <c r="F29" s="1"/>
      <c r="G29" s="1"/>
      <c r="H29" s="1"/>
      <c r="I29" s="1"/>
    </row>
    <row r="30" spans="2:9" x14ac:dyDescent="0.25">
      <c r="B30" s="1"/>
      <c r="C30" s="1"/>
      <c r="D30" s="1"/>
      <c r="E30" s="1"/>
      <c r="F30" s="1"/>
      <c r="G30" s="1"/>
      <c r="H30" s="1"/>
      <c r="I30" s="1"/>
    </row>
    <row r="31" spans="2:9" x14ac:dyDescent="0.25">
      <c r="B31" s="1"/>
      <c r="C31" s="1"/>
      <c r="D31" s="1"/>
      <c r="E31" s="1"/>
      <c r="F31" s="1"/>
      <c r="G31" s="1"/>
      <c r="H31" s="1"/>
      <c r="I31" s="1"/>
    </row>
    <row r="32" spans="2:9" x14ac:dyDescent="0.25">
      <c r="B32" s="1"/>
      <c r="C32" s="1"/>
      <c r="D32" s="1"/>
      <c r="E32" s="1"/>
      <c r="F32" s="1"/>
      <c r="G32" s="1"/>
      <c r="H32" s="1"/>
      <c r="I32" s="1"/>
    </row>
    <row r="33" spans="2:9" x14ac:dyDescent="0.25">
      <c r="B33" s="1"/>
      <c r="C33" s="1"/>
      <c r="D33" s="1"/>
      <c r="E33" s="1"/>
      <c r="F33" s="1"/>
      <c r="G33" s="1"/>
      <c r="H33" s="1"/>
      <c r="I33" s="1"/>
    </row>
    <row r="36" spans="2:9" x14ac:dyDescent="0.25">
      <c r="B36" s="1"/>
      <c r="C36" s="1"/>
      <c r="D36" s="1"/>
      <c r="E36" s="1"/>
      <c r="F36" s="1"/>
      <c r="G36" s="1"/>
      <c r="H36" s="1"/>
      <c r="I36" s="1"/>
    </row>
    <row r="37" spans="2:9" x14ac:dyDescent="0.25">
      <c r="B37" s="1"/>
      <c r="C37" s="1"/>
      <c r="D37" s="1"/>
      <c r="E37" s="1"/>
      <c r="F37" s="1"/>
      <c r="G37" s="1"/>
      <c r="H37" s="1"/>
      <c r="I37" s="1"/>
    </row>
    <row r="38" spans="2:9" x14ac:dyDescent="0.25">
      <c r="B38" s="1"/>
      <c r="C38" s="1"/>
      <c r="D38" s="1"/>
      <c r="E38" s="1"/>
      <c r="F38" s="1"/>
      <c r="G38" s="1"/>
      <c r="H38" s="1"/>
      <c r="I38" s="1"/>
    </row>
    <row r="39" spans="2:9" x14ac:dyDescent="0.25">
      <c r="B39" s="1"/>
      <c r="C39" s="1"/>
      <c r="D39" s="1"/>
      <c r="E39" s="1"/>
      <c r="F39" s="1"/>
      <c r="G39" s="1"/>
      <c r="H39" s="1"/>
      <c r="I39" s="1"/>
    </row>
    <row r="40" spans="2:9" x14ac:dyDescent="0.25">
      <c r="B40" s="1"/>
      <c r="C40" s="1"/>
      <c r="D40" s="1"/>
      <c r="E40" s="1"/>
      <c r="F40" s="1"/>
      <c r="G40" s="1"/>
      <c r="H40" s="1"/>
      <c r="I40" s="1"/>
    </row>
    <row r="41" spans="2:9" x14ac:dyDescent="0.25">
      <c r="B41" s="1"/>
      <c r="C41" s="1"/>
      <c r="D41" s="1"/>
      <c r="E41" s="1"/>
      <c r="F41" s="1"/>
      <c r="G41" s="1"/>
      <c r="H41" s="1"/>
      <c r="I41" s="1"/>
    </row>
    <row r="42" spans="2:9" x14ac:dyDescent="0.25">
      <c r="B42" s="1"/>
      <c r="C42" s="1"/>
      <c r="D42" s="1"/>
      <c r="E42" s="1"/>
      <c r="F42" s="1"/>
      <c r="G42" s="1"/>
      <c r="H42" s="1"/>
      <c r="I42" s="1"/>
    </row>
    <row r="43" spans="2:9" x14ac:dyDescent="0.25">
      <c r="B43" s="1"/>
      <c r="C43" s="1"/>
      <c r="D43" s="1"/>
      <c r="E43" s="1"/>
      <c r="F43" s="1"/>
      <c r="G43" s="1"/>
      <c r="H43" s="1"/>
      <c r="I43" s="1"/>
    </row>
    <row r="44" spans="2:9" x14ac:dyDescent="0.25">
      <c r="B44" s="1"/>
      <c r="C44" s="1"/>
      <c r="D44" s="1"/>
      <c r="E44" s="1"/>
      <c r="F44" s="1"/>
      <c r="G44" s="1"/>
      <c r="H44" s="1"/>
      <c r="I44" s="1"/>
    </row>
  </sheetData>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4526EB-384A-4F5C-98C3-CC1A971EFDBA}">
  <sheetPr>
    <tabColor theme="6" tint="0.39997558519241921"/>
  </sheetPr>
  <dimension ref="A2:BE39"/>
  <sheetViews>
    <sheetView tabSelected="1" topLeftCell="F1" zoomScale="56" zoomScaleNormal="100" workbookViewId="0">
      <selection activeCell="L25" sqref="L25"/>
    </sheetView>
  </sheetViews>
  <sheetFormatPr defaultColWidth="9.109375" defaultRowHeight="13.8" x14ac:dyDescent="0.25"/>
  <cols>
    <col min="1" max="1" width="11.88671875" style="2" customWidth="1"/>
    <col min="2" max="2" width="18.5546875" style="2" bestFit="1" customWidth="1"/>
    <col min="3" max="3" width="34.5546875" style="2" bestFit="1" customWidth="1"/>
    <col min="4" max="4" width="89.88671875" style="2" bestFit="1" customWidth="1"/>
    <col min="5" max="5" width="8.5546875" style="2" bestFit="1" customWidth="1"/>
    <col min="6" max="6" width="8.88671875" style="2" bestFit="1" customWidth="1"/>
    <col min="7" max="7" width="10.88671875" style="2" bestFit="1" customWidth="1"/>
    <col min="8" max="8" width="8.5546875" style="2" bestFit="1" customWidth="1"/>
    <col min="9" max="9" width="9.109375" style="2"/>
    <col min="10" max="11" width="34.5546875" style="2" bestFit="1" customWidth="1"/>
    <col min="12" max="12" width="89.88671875" style="2" bestFit="1" customWidth="1"/>
    <col min="13" max="13" width="35.88671875" style="2" bestFit="1" customWidth="1"/>
    <col min="14" max="14" width="19" style="2" bestFit="1" customWidth="1"/>
    <col min="15" max="15" width="37.44140625" style="2" bestFit="1" customWidth="1"/>
    <col min="16" max="16" width="19.5546875" style="2" customWidth="1"/>
    <col min="17" max="17" width="12.6640625" style="2" bestFit="1" customWidth="1"/>
    <col min="18" max="18" width="14.5546875" style="2" bestFit="1" customWidth="1"/>
    <col min="19" max="20" width="14.5546875" style="2" customWidth="1"/>
    <col min="21" max="22" width="19.33203125" style="2" bestFit="1" customWidth="1"/>
    <col min="23" max="23" width="19" style="2" customWidth="1"/>
    <col min="24" max="24" width="23" style="2" customWidth="1"/>
    <col min="25" max="25" width="21.109375" style="2" bestFit="1" customWidth="1"/>
    <col min="26" max="26" width="20" style="2" customWidth="1"/>
    <col min="27" max="27" width="20.88671875" style="2" customWidth="1"/>
    <col min="28" max="28" width="12.44140625" style="2" bestFit="1" customWidth="1"/>
    <col min="29" max="29" width="17.88671875" style="2" customWidth="1"/>
    <col min="30" max="30" width="18.33203125" style="2" bestFit="1" customWidth="1"/>
    <col min="31" max="32" width="17" style="2" bestFit="1" customWidth="1"/>
    <col min="33" max="33" width="16.44140625" style="2" bestFit="1" customWidth="1"/>
    <col min="34" max="36" width="14.6640625" style="2" bestFit="1" customWidth="1"/>
    <col min="37" max="39" width="20" style="2" bestFit="1" customWidth="1"/>
    <col min="40" max="40" width="14.44140625" style="2" bestFit="1" customWidth="1"/>
    <col min="41" max="46" width="25.5546875" style="2" bestFit="1" customWidth="1"/>
    <col min="47" max="49" width="18.5546875" style="2" bestFit="1" customWidth="1"/>
    <col min="50" max="16384" width="9.109375" style="2"/>
  </cols>
  <sheetData>
    <row r="2" spans="1:57" x14ac:dyDescent="0.25">
      <c r="B2" s="21" t="s">
        <v>6</v>
      </c>
      <c r="C2" s="1"/>
      <c r="D2" s="1"/>
      <c r="E2" s="1"/>
      <c r="F2" s="1"/>
      <c r="G2" s="1"/>
      <c r="H2" s="1"/>
      <c r="I2" s="1"/>
      <c r="K2" s="22" t="s">
        <v>93</v>
      </c>
      <c r="L2" s="8"/>
      <c r="M2" s="8"/>
      <c r="N2" s="8"/>
      <c r="O2" s="8"/>
      <c r="P2" s="8"/>
      <c r="Q2" s="8"/>
      <c r="S2" s="7"/>
      <c r="T2" s="7"/>
      <c r="U2" s="7"/>
      <c r="V2" s="7"/>
      <c r="W2" s="7"/>
      <c r="X2" s="7"/>
      <c r="Y2" s="7"/>
      <c r="Z2" s="7"/>
      <c r="AA2" s="7"/>
      <c r="AB2" s="7"/>
      <c r="AC2" s="7"/>
      <c r="AD2" s="7"/>
      <c r="AE2" s="7"/>
      <c r="AF2" s="7"/>
      <c r="AG2" s="7"/>
      <c r="AH2" s="7"/>
      <c r="AI2" s="7"/>
      <c r="AJ2" s="7"/>
      <c r="AK2" s="7"/>
      <c r="AL2" s="7"/>
      <c r="AM2" s="7"/>
      <c r="AN2" s="7"/>
      <c r="AO2" s="7"/>
      <c r="AP2" s="8"/>
      <c r="AQ2" s="9"/>
      <c r="AR2" s="7"/>
    </row>
    <row r="3" spans="1:57" ht="27.6" x14ac:dyDescent="0.25">
      <c r="B3" s="4" t="s">
        <v>5</v>
      </c>
      <c r="C3" s="4" t="s">
        <v>0</v>
      </c>
      <c r="D3" s="4" t="s">
        <v>1</v>
      </c>
      <c r="E3" s="4" t="s">
        <v>7</v>
      </c>
      <c r="F3" s="4" t="s">
        <v>8</v>
      </c>
      <c r="G3" s="4" t="s">
        <v>9</v>
      </c>
      <c r="H3" s="4" t="s">
        <v>10</v>
      </c>
      <c r="I3" s="4" t="s">
        <v>11</v>
      </c>
      <c r="K3" s="10" t="s">
        <v>0</v>
      </c>
      <c r="L3" s="10" t="s">
        <v>81</v>
      </c>
      <c r="M3" s="10" t="s">
        <v>2</v>
      </c>
      <c r="N3" s="10" t="s">
        <v>60</v>
      </c>
      <c r="O3" s="10" t="s">
        <v>3</v>
      </c>
      <c r="P3" s="10" t="s">
        <v>20</v>
      </c>
      <c r="Q3" s="10" t="s">
        <v>4</v>
      </c>
      <c r="R3" s="11" t="s">
        <v>379</v>
      </c>
      <c r="S3" s="11" t="s">
        <v>380</v>
      </c>
      <c r="T3" s="11" t="s">
        <v>381</v>
      </c>
      <c r="U3" s="12" t="s">
        <v>57</v>
      </c>
      <c r="V3" s="12" t="s">
        <v>382</v>
      </c>
      <c r="W3" s="12" t="s">
        <v>82</v>
      </c>
      <c r="X3" s="12" t="s">
        <v>68</v>
      </c>
      <c r="Y3" s="11" t="s">
        <v>383</v>
      </c>
      <c r="Z3" s="11" t="s">
        <v>69</v>
      </c>
      <c r="AA3" s="11" t="s">
        <v>41</v>
      </c>
      <c r="AB3" s="11" t="s">
        <v>65</v>
      </c>
      <c r="AC3" s="11" t="s">
        <v>384</v>
      </c>
      <c r="AD3" s="11" t="s">
        <v>83</v>
      </c>
      <c r="AE3" s="12" t="s">
        <v>66</v>
      </c>
      <c r="AF3" s="11" t="s">
        <v>385</v>
      </c>
      <c r="AG3" s="11" t="s">
        <v>84</v>
      </c>
      <c r="AH3" s="11" t="s">
        <v>87</v>
      </c>
      <c r="AI3" s="11" t="s">
        <v>386</v>
      </c>
      <c r="AJ3" s="11" t="s">
        <v>88</v>
      </c>
      <c r="AK3" s="11" t="s">
        <v>67</v>
      </c>
      <c r="AL3" s="12" t="s">
        <v>387</v>
      </c>
      <c r="AM3" s="12" t="s">
        <v>85</v>
      </c>
      <c r="AN3" s="12" t="s">
        <v>22</v>
      </c>
      <c r="AO3" s="11" t="s">
        <v>55</v>
      </c>
      <c r="AP3" s="11" t="s">
        <v>388</v>
      </c>
      <c r="AQ3" s="11" t="s">
        <v>56</v>
      </c>
      <c r="AR3" s="11" t="s">
        <v>70</v>
      </c>
      <c r="AS3" s="11" t="s">
        <v>389</v>
      </c>
      <c r="AT3" s="11" t="s">
        <v>86</v>
      </c>
      <c r="AU3" s="12" t="s">
        <v>58</v>
      </c>
      <c r="AV3" s="12" t="s">
        <v>390</v>
      </c>
      <c r="AW3" s="12" t="s">
        <v>59</v>
      </c>
      <c r="AX3" s="12" t="s">
        <v>428</v>
      </c>
      <c r="AY3" s="12" t="s">
        <v>429</v>
      </c>
      <c r="AZ3" s="12" t="s">
        <v>430</v>
      </c>
      <c r="BC3" s="12" t="s">
        <v>21</v>
      </c>
      <c r="BD3" s="12" t="s">
        <v>23</v>
      </c>
    </row>
    <row r="4" spans="1:57" s="6" customFormat="1" ht="55.2" x14ac:dyDescent="0.25">
      <c r="A4" s="2"/>
      <c r="B4" s="5" t="s">
        <v>75</v>
      </c>
      <c r="C4" s="5" t="s">
        <v>12</v>
      </c>
      <c r="D4" s="5" t="s">
        <v>13</v>
      </c>
      <c r="E4" s="5" t="s">
        <v>14</v>
      </c>
      <c r="F4" s="5" t="s">
        <v>15</v>
      </c>
      <c r="G4" s="5" t="s">
        <v>17</v>
      </c>
      <c r="H4" s="5" t="s">
        <v>18</v>
      </c>
      <c r="I4" s="5" t="s">
        <v>16</v>
      </c>
      <c r="J4" s="2"/>
      <c r="K4" s="13" t="s">
        <v>73</v>
      </c>
      <c r="L4" s="5" t="s">
        <v>13</v>
      </c>
      <c r="M4" s="13" t="s">
        <v>63</v>
      </c>
      <c r="N4" s="13" t="s">
        <v>61</v>
      </c>
      <c r="O4" s="13" t="s">
        <v>64</v>
      </c>
      <c r="P4" s="13"/>
      <c r="Q4" s="14" t="s">
        <v>91</v>
      </c>
      <c r="R4" s="14" t="s">
        <v>62</v>
      </c>
      <c r="S4" s="14" t="s">
        <v>62</v>
      </c>
      <c r="T4" s="14" t="s">
        <v>62</v>
      </c>
      <c r="U4" s="14" t="s">
        <v>90</v>
      </c>
      <c r="V4" s="14" t="s">
        <v>90</v>
      </c>
      <c r="W4" s="14" t="s">
        <v>90</v>
      </c>
      <c r="X4" s="14" t="s">
        <v>39</v>
      </c>
      <c r="Y4" s="14" t="s">
        <v>39</v>
      </c>
      <c r="Z4" s="14" t="s">
        <v>39</v>
      </c>
      <c r="AA4" s="14" t="s">
        <v>40</v>
      </c>
      <c r="AB4" s="14" t="s">
        <v>44</v>
      </c>
      <c r="AC4" s="14" t="s">
        <v>44</v>
      </c>
      <c r="AD4" s="14" t="s">
        <v>44</v>
      </c>
      <c r="AE4" s="14" t="s">
        <v>43</v>
      </c>
      <c r="AF4" s="14" t="s">
        <v>43</v>
      </c>
      <c r="AG4" s="14" t="s">
        <v>43</v>
      </c>
      <c r="AH4" s="14" t="s">
        <v>89</v>
      </c>
      <c r="AI4" s="14" t="s">
        <v>89</v>
      </c>
      <c r="AJ4" s="14" t="s">
        <v>89</v>
      </c>
      <c r="AK4" s="14" t="s">
        <v>53</v>
      </c>
      <c r="AL4" s="14" t="s">
        <v>53</v>
      </c>
      <c r="AM4" s="14" t="s">
        <v>53</v>
      </c>
      <c r="AN4" s="14" t="s">
        <v>45</v>
      </c>
      <c r="AO4" s="14" t="s">
        <v>51</v>
      </c>
      <c r="AP4" s="14" t="s">
        <v>51</v>
      </c>
      <c r="AQ4" s="14" t="s">
        <v>51</v>
      </c>
      <c r="AR4" s="14" t="s">
        <v>50</v>
      </c>
      <c r="AS4" s="14" t="s">
        <v>50</v>
      </c>
      <c r="AT4" s="14" t="s">
        <v>50</v>
      </c>
      <c r="AU4" s="14" t="s">
        <v>46</v>
      </c>
      <c r="AV4" s="14" t="s">
        <v>46</v>
      </c>
      <c r="AW4" s="14" t="s">
        <v>46</v>
      </c>
      <c r="AX4" s="14" t="s">
        <v>431</v>
      </c>
      <c r="AY4" s="14" t="s">
        <v>431</v>
      </c>
      <c r="AZ4" s="14" t="s">
        <v>431</v>
      </c>
      <c r="BC4" s="15" t="s">
        <v>49</v>
      </c>
      <c r="BD4" s="15" t="s">
        <v>47</v>
      </c>
      <c r="BE4" s="2"/>
    </row>
    <row r="5" spans="1:57" s="6" customFormat="1" ht="27.6" x14ac:dyDescent="0.25">
      <c r="A5" s="2"/>
      <c r="B5" s="5" t="s">
        <v>72</v>
      </c>
      <c r="C5" s="5"/>
      <c r="D5" s="5"/>
      <c r="E5" s="5"/>
      <c r="F5" s="5"/>
      <c r="G5" s="5"/>
      <c r="H5" s="5"/>
      <c r="I5" s="5"/>
      <c r="J5" s="2"/>
      <c r="K5" s="13" t="s">
        <v>74</v>
      </c>
      <c r="L5" s="13"/>
      <c r="M5" s="13"/>
      <c r="N5" s="13"/>
      <c r="O5" s="13"/>
      <c r="P5" s="13"/>
      <c r="Q5" s="14" t="s">
        <v>42</v>
      </c>
      <c r="R5" s="14" t="s">
        <v>52</v>
      </c>
      <c r="S5" s="14" t="s">
        <v>52</v>
      </c>
      <c r="T5" s="14" t="s">
        <v>52</v>
      </c>
      <c r="U5" s="14" t="s">
        <v>19</v>
      </c>
      <c r="V5" s="14" t="s">
        <v>19</v>
      </c>
      <c r="W5" s="14" t="s">
        <v>19</v>
      </c>
      <c r="X5" s="14" t="s">
        <v>54</v>
      </c>
      <c r="Y5" s="14" t="s">
        <v>52</v>
      </c>
      <c r="Z5" s="14" t="s">
        <v>52</v>
      </c>
      <c r="AA5" s="14" t="s">
        <v>71</v>
      </c>
      <c r="AB5" s="14" t="s">
        <v>52</v>
      </c>
      <c r="AC5" s="14" t="s">
        <v>52</v>
      </c>
      <c r="AD5" s="14" t="s">
        <v>52</v>
      </c>
      <c r="AE5" s="14" t="s">
        <v>52</v>
      </c>
      <c r="AF5" s="14" t="s">
        <v>52</v>
      </c>
      <c r="AG5" s="14" t="s">
        <v>52</v>
      </c>
      <c r="AH5" s="14" t="s">
        <v>92</v>
      </c>
      <c r="AI5" s="14" t="s">
        <v>92</v>
      </c>
      <c r="AJ5" s="14" t="s">
        <v>92</v>
      </c>
      <c r="AK5" s="14" t="s">
        <v>52</v>
      </c>
      <c r="AL5" s="14" t="s">
        <v>52</v>
      </c>
      <c r="AM5" s="14" t="s">
        <v>52</v>
      </c>
      <c r="AN5" s="14" t="s">
        <v>71</v>
      </c>
      <c r="AO5" s="14" t="s">
        <v>107</v>
      </c>
      <c r="AP5" s="14" t="s">
        <v>107</v>
      </c>
      <c r="AQ5" s="14" t="s">
        <v>107</v>
      </c>
      <c r="AR5" s="14" t="s">
        <v>107</v>
      </c>
      <c r="AS5" s="14" t="s">
        <v>107</v>
      </c>
      <c r="AT5" s="14" t="s">
        <v>107</v>
      </c>
      <c r="AU5" s="14" t="s">
        <v>108</v>
      </c>
      <c r="AV5" s="14" t="s">
        <v>108</v>
      </c>
      <c r="AW5" s="14" t="s">
        <v>108</v>
      </c>
      <c r="AX5" s="14" t="s">
        <v>432</v>
      </c>
      <c r="AY5" s="14" t="s">
        <v>432</v>
      </c>
      <c r="AZ5" s="14" t="s">
        <v>432</v>
      </c>
      <c r="BC5" s="15" t="s">
        <v>48</v>
      </c>
      <c r="BD5" s="15" t="s">
        <v>52</v>
      </c>
      <c r="BE5" s="2"/>
    </row>
    <row r="6" spans="1:57" x14ac:dyDescent="0.25">
      <c r="B6" s="2" t="s">
        <v>109</v>
      </c>
      <c r="C6" s="2" t="s">
        <v>110</v>
      </c>
      <c r="D6" s="2" t="s">
        <v>111</v>
      </c>
      <c r="E6" s="2" t="s">
        <v>104</v>
      </c>
      <c r="F6" s="2" t="s">
        <v>105</v>
      </c>
      <c r="G6" s="2" t="s">
        <v>80</v>
      </c>
      <c r="I6" s="2" t="s">
        <v>79</v>
      </c>
      <c r="K6" s="1" t="s">
        <v>110</v>
      </c>
      <c r="L6" s="1" t="s">
        <v>111</v>
      </c>
      <c r="M6" s="2" t="s">
        <v>378</v>
      </c>
      <c r="O6" s="2" t="s">
        <v>112</v>
      </c>
      <c r="P6" s="2">
        <v>31.536000000000001</v>
      </c>
      <c r="Q6" s="2">
        <v>2030</v>
      </c>
      <c r="R6" s="2">
        <v>0.01</v>
      </c>
      <c r="S6" s="2">
        <v>0.01</v>
      </c>
      <c r="T6" s="2">
        <v>0.01</v>
      </c>
      <c r="U6" s="2">
        <v>25</v>
      </c>
      <c r="V6" s="2">
        <v>30</v>
      </c>
      <c r="W6" s="2">
        <v>30</v>
      </c>
      <c r="X6" s="2" t="s">
        <v>94</v>
      </c>
      <c r="Y6" s="2" t="s">
        <v>94</v>
      </c>
      <c r="Z6" s="2" t="s">
        <v>94</v>
      </c>
      <c r="AA6" s="17" t="s">
        <v>94</v>
      </c>
      <c r="AB6" s="18">
        <v>0.88</v>
      </c>
      <c r="AC6" s="18">
        <v>0.88</v>
      </c>
      <c r="AD6" s="18">
        <v>0.88</v>
      </c>
      <c r="AE6" s="19" t="s">
        <v>94</v>
      </c>
      <c r="AF6" s="19" t="s">
        <v>94</v>
      </c>
      <c r="AG6" s="19" t="s">
        <v>94</v>
      </c>
      <c r="AH6" s="20" t="s">
        <v>94</v>
      </c>
      <c r="AI6" s="20" t="s">
        <v>94</v>
      </c>
      <c r="AJ6" s="20" t="s">
        <v>94</v>
      </c>
      <c r="AK6" s="19" t="s">
        <v>94</v>
      </c>
      <c r="AL6" s="19" t="s">
        <v>94</v>
      </c>
      <c r="AM6" s="19" t="s">
        <v>94</v>
      </c>
      <c r="AN6" s="2" t="s">
        <v>94</v>
      </c>
      <c r="AO6" s="19">
        <v>1E-4</v>
      </c>
      <c r="AP6" s="19">
        <v>1E-4</v>
      </c>
      <c r="AQ6" s="19">
        <v>1E-4</v>
      </c>
      <c r="AR6" s="19" t="s">
        <v>94</v>
      </c>
      <c r="AS6" s="19" t="s">
        <v>94</v>
      </c>
      <c r="AT6" s="19" t="s">
        <v>94</v>
      </c>
      <c r="AU6" s="19" t="s">
        <v>94</v>
      </c>
      <c r="AV6" s="19" t="s">
        <v>94</v>
      </c>
      <c r="AW6" s="19" t="s">
        <v>94</v>
      </c>
      <c r="BC6" s="16">
        <v>0</v>
      </c>
      <c r="BD6" s="16"/>
    </row>
    <row r="7" spans="1:57" x14ac:dyDescent="0.25">
      <c r="B7" s="2" t="s">
        <v>77</v>
      </c>
      <c r="C7" s="2" t="s">
        <v>113</v>
      </c>
      <c r="D7" s="2" t="s">
        <v>114</v>
      </c>
      <c r="E7" s="2" t="s">
        <v>104</v>
      </c>
      <c r="F7" s="2" t="s">
        <v>118</v>
      </c>
      <c r="G7" s="2" t="s">
        <v>80</v>
      </c>
      <c r="I7" s="2" t="s">
        <v>79</v>
      </c>
      <c r="K7" s="1" t="s">
        <v>113</v>
      </c>
      <c r="L7" s="1" t="s">
        <v>114</v>
      </c>
      <c r="M7" s="2" t="s">
        <v>112</v>
      </c>
      <c r="O7" s="2" t="s">
        <v>115</v>
      </c>
      <c r="P7" s="2">
        <v>1</v>
      </c>
      <c r="Q7" s="2">
        <v>2030</v>
      </c>
      <c r="R7" s="2" t="s">
        <v>94</v>
      </c>
      <c r="S7" s="2" t="s">
        <v>94</v>
      </c>
      <c r="T7" s="2" t="s">
        <v>94</v>
      </c>
      <c r="U7" s="2">
        <v>25</v>
      </c>
      <c r="V7" s="2">
        <v>30</v>
      </c>
      <c r="W7" s="2">
        <v>30</v>
      </c>
      <c r="X7" s="2" t="s">
        <v>94</v>
      </c>
      <c r="Y7" s="2" t="s">
        <v>94</v>
      </c>
      <c r="Z7" s="2" t="s">
        <v>94</v>
      </c>
      <c r="AA7" s="17" t="s">
        <v>94</v>
      </c>
      <c r="AB7" s="18" t="s">
        <v>94</v>
      </c>
      <c r="AC7" s="18" t="s">
        <v>94</v>
      </c>
      <c r="AD7" s="18" t="s">
        <v>94</v>
      </c>
      <c r="AE7" s="19" t="s">
        <v>94</v>
      </c>
      <c r="AF7" s="19" t="s">
        <v>94</v>
      </c>
      <c r="AG7" s="19" t="s">
        <v>94</v>
      </c>
      <c r="AH7" s="20" t="s">
        <v>94</v>
      </c>
      <c r="AI7" s="20" t="s">
        <v>94</v>
      </c>
      <c r="AJ7" s="20" t="s">
        <v>94</v>
      </c>
      <c r="AK7" s="19">
        <v>-3.65</v>
      </c>
      <c r="AL7" s="19">
        <v>-3.65</v>
      </c>
      <c r="AM7" s="19">
        <v>-3.65</v>
      </c>
      <c r="AN7" s="2" t="s">
        <v>94</v>
      </c>
      <c r="AO7" s="19">
        <f>'151a Hydrogen Storage - Tanks'!E24/0.0000036</f>
        <v>13265.914999999999</v>
      </c>
      <c r="AP7" s="19">
        <f>'151a Hydrogen Storage - Tanks'!F24/0.0000036</f>
        <v>7990.3876000000009</v>
      </c>
      <c r="AQ7" s="19">
        <f>'151a Hydrogen Storage - Tanks'!G24/0.0000036</f>
        <v>6203.1666666666661</v>
      </c>
      <c r="AR7" s="19" t="s">
        <v>94</v>
      </c>
      <c r="AS7" s="19" t="s">
        <v>94</v>
      </c>
      <c r="AT7" s="19" t="s">
        <v>94</v>
      </c>
      <c r="AU7" s="19" t="s">
        <v>94</v>
      </c>
      <c r="AV7" s="19" t="s">
        <v>94</v>
      </c>
      <c r="AW7" s="19" t="s">
        <v>94</v>
      </c>
      <c r="AX7" s="2">
        <v>0.5</v>
      </c>
      <c r="AY7" s="2">
        <v>0.4</v>
      </c>
      <c r="AZ7" s="2">
        <v>0.4</v>
      </c>
      <c r="BC7" s="16">
        <v>0</v>
      </c>
      <c r="BD7" s="16"/>
    </row>
    <row r="8" spans="1:57" x14ac:dyDescent="0.25">
      <c r="B8" s="2" t="s">
        <v>109</v>
      </c>
      <c r="C8" s="2" t="s">
        <v>116</v>
      </c>
      <c r="D8" s="2" t="s">
        <v>117</v>
      </c>
      <c r="E8" s="2" t="s">
        <v>104</v>
      </c>
      <c r="F8" s="2" t="s">
        <v>105</v>
      </c>
      <c r="G8" s="2" t="s">
        <v>80</v>
      </c>
      <c r="I8" s="2" t="s">
        <v>79</v>
      </c>
      <c r="K8" s="1" t="s">
        <v>116</v>
      </c>
      <c r="L8" s="1" t="s">
        <v>117</v>
      </c>
      <c r="M8" s="2" t="s">
        <v>115</v>
      </c>
      <c r="O8" s="2" t="s">
        <v>378</v>
      </c>
      <c r="P8" s="2">
        <v>31.536000000000001</v>
      </c>
      <c r="Q8" s="2">
        <v>2030</v>
      </c>
      <c r="R8" s="2">
        <v>0.01</v>
      </c>
      <c r="S8" s="2">
        <v>0.01</v>
      </c>
      <c r="T8" s="2">
        <v>0.01</v>
      </c>
      <c r="U8" s="2">
        <v>25</v>
      </c>
      <c r="V8" s="2">
        <v>30</v>
      </c>
      <c r="W8" s="2">
        <v>30</v>
      </c>
      <c r="X8" s="2" t="s">
        <v>94</v>
      </c>
      <c r="Y8" s="2" t="s">
        <v>94</v>
      </c>
      <c r="Z8" s="2" t="s">
        <v>94</v>
      </c>
      <c r="AA8" s="17" t="s">
        <v>94</v>
      </c>
      <c r="AB8" s="18">
        <v>1</v>
      </c>
      <c r="AC8" s="18">
        <v>1</v>
      </c>
      <c r="AD8" s="18">
        <v>1</v>
      </c>
      <c r="AE8" s="19" t="s">
        <v>94</v>
      </c>
      <c r="AF8" s="19" t="s">
        <v>94</v>
      </c>
      <c r="AG8" s="19" t="s">
        <v>94</v>
      </c>
      <c r="AH8" s="20" t="s">
        <v>94</v>
      </c>
      <c r="AI8" s="20" t="s">
        <v>94</v>
      </c>
      <c r="AJ8" s="20" t="s">
        <v>94</v>
      </c>
      <c r="AK8" s="19" t="s">
        <v>94</v>
      </c>
      <c r="AL8" s="19" t="s">
        <v>94</v>
      </c>
      <c r="AM8" s="19" t="s">
        <v>94</v>
      </c>
      <c r="AN8" s="2" t="s">
        <v>94</v>
      </c>
      <c r="AO8" s="19">
        <v>1E-4</v>
      </c>
      <c r="AP8" s="19">
        <v>1E-4</v>
      </c>
      <c r="AQ8" s="19">
        <v>1E-4</v>
      </c>
      <c r="AR8" s="19">
        <f>'151a Hydrogen Storage - Tanks'!E28/1000</f>
        <v>0.53169999999999995</v>
      </c>
      <c r="AS8" s="19">
        <f>'151a Hydrogen Storage - Tanks'!F28/1000</f>
        <v>0.53169999999999995</v>
      </c>
      <c r="AT8" s="19">
        <f>'151a Hydrogen Storage - Tanks'!G28/1000</f>
        <v>0.42535999999999996</v>
      </c>
      <c r="AU8" s="19" t="s">
        <v>94</v>
      </c>
      <c r="AV8" s="19" t="s">
        <v>94</v>
      </c>
      <c r="AW8" s="19" t="s">
        <v>94</v>
      </c>
      <c r="BC8" s="16">
        <v>1</v>
      </c>
      <c r="BD8" s="16">
        <v>1</v>
      </c>
    </row>
    <row r="9" spans="1:57" x14ac:dyDescent="0.25">
      <c r="B9" s="2" t="s">
        <v>109</v>
      </c>
      <c r="C9" s="2" t="s">
        <v>393</v>
      </c>
      <c r="D9" s="2" t="s">
        <v>397</v>
      </c>
      <c r="E9" s="2" t="s">
        <v>104</v>
      </c>
      <c r="F9" s="2" t="s">
        <v>105</v>
      </c>
      <c r="G9" s="2" t="s">
        <v>80</v>
      </c>
      <c r="I9" s="2" t="s">
        <v>79</v>
      </c>
      <c r="K9" s="2" t="s">
        <v>393</v>
      </c>
      <c r="L9" s="2" t="s">
        <v>397</v>
      </c>
      <c r="M9" s="2" t="s">
        <v>450</v>
      </c>
      <c r="O9" s="1" t="s">
        <v>391</v>
      </c>
      <c r="P9" s="2">
        <v>31.536000000000001</v>
      </c>
      <c r="Q9" s="2">
        <v>2030</v>
      </c>
      <c r="R9" s="2">
        <v>0.01</v>
      </c>
      <c r="S9" s="2">
        <v>0.01</v>
      </c>
      <c r="T9" s="2">
        <v>0.01</v>
      </c>
      <c r="U9" s="2">
        <v>20</v>
      </c>
      <c r="V9" s="2">
        <v>20</v>
      </c>
      <c r="W9" s="2">
        <v>25</v>
      </c>
      <c r="AB9" s="18">
        <v>0.95</v>
      </c>
      <c r="AC9" s="18">
        <v>0.95</v>
      </c>
      <c r="AD9" s="18">
        <v>0.95</v>
      </c>
      <c r="AK9" s="19" t="s">
        <v>94</v>
      </c>
      <c r="AL9" s="19" t="s">
        <v>94</v>
      </c>
      <c r="AM9" s="19" t="s">
        <v>94</v>
      </c>
      <c r="AO9" s="19">
        <v>1E-4</v>
      </c>
      <c r="AP9" s="19">
        <v>1E-4</v>
      </c>
      <c r="AQ9" s="19">
        <v>1E-4</v>
      </c>
      <c r="AR9" s="19" t="s">
        <v>94</v>
      </c>
      <c r="AS9" s="19" t="s">
        <v>94</v>
      </c>
      <c r="AT9" s="19" t="s">
        <v>94</v>
      </c>
      <c r="BC9" s="2">
        <v>0</v>
      </c>
    </row>
    <row r="10" spans="1:57" x14ac:dyDescent="0.25">
      <c r="B10" s="2" t="s">
        <v>77</v>
      </c>
      <c r="C10" s="2" t="s">
        <v>394</v>
      </c>
      <c r="D10" s="2" t="s">
        <v>396</v>
      </c>
      <c r="E10" s="2" t="s">
        <v>104</v>
      </c>
      <c r="F10" s="2" t="s">
        <v>118</v>
      </c>
      <c r="G10" s="2" t="s">
        <v>80</v>
      </c>
      <c r="I10" s="2" t="s">
        <v>79</v>
      </c>
      <c r="K10" s="2" t="s">
        <v>394</v>
      </c>
      <c r="L10" s="2" t="s">
        <v>396</v>
      </c>
      <c r="M10" s="1" t="s">
        <v>391</v>
      </c>
      <c r="O10" s="1" t="s">
        <v>392</v>
      </c>
      <c r="P10" s="2">
        <v>1</v>
      </c>
      <c r="Q10" s="2">
        <v>2030</v>
      </c>
      <c r="U10" s="2">
        <v>20</v>
      </c>
      <c r="V10" s="2">
        <v>20</v>
      </c>
      <c r="W10" s="2">
        <v>25</v>
      </c>
      <c r="AB10" s="18" t="s">
        <v>94</v>
      </c>
      <c r="AC10" s="18" t="s">
        <v>94</v>
      </c>
      <c r="AD10" s="18" t="s">
        <v>94</v>
      </c>
      <c r="AK10" s="19">
        <v>-3.65</v>
      </c>
      <c r="AL10" s="19">
        <v>-3.65</v>
      </c>
      <c r="AM10" s="19">
        <v>-3.65</v>
      </c>
      <c r="AO10" s="19">
        <f>'Ammonia storage'!$R$11</f>
        <v>393.70078740157487</v>
      </c>
      <c r="AP10" s="19">
        <f>'Ammonia storage'!$R$11</f>
        <v>393.70078740157487</v>
      </c>
      <c r="AQ10" s="19">
        <f>'Ammonia storage'!$R$11</f>
        <v>393.70078740157487</v>
      </c>
      <c r="AR10" s="19" t="s">
        <v>94</v>
      </c>
      <c r="AS10" s="19" t="s">
        <v>94</v>
      </c>
      <c r="AT10" s="19" t="s">
        <v>94</v>
      </c>
      <c r="AU10" s="2">
        <f>0.05*AO10</f>
        <v>19.685039370078744</v>
      </c>
      <c r="AV10" s="2">
        <f t="shared" ref="AV10:AW10" si="0">0.05*AP10</f>
        <v>19.685039370078744</v>
      </c>
      <c r="AW10" s="2">
        <f t="shared" si="0"/>
        <v>19.685039370078744</v>
      </c>
      <c r="AX10" s="2">
        <v>0.5</v>
      </c>
      <c r="AY10" s="2">
        <v>0.4</v>
      </c>
      <c r="AZ10" s="2">
        <v>0.4</v>
      </c>
      <c r="BC10" s="2">
        <v>0</v>
      </c>
    </row>
    <row r="11" spans="1:57" x14ac:dyDescent="0.25">
      <c r="B11" s="2" t="s">
        <v>109</v>
      </c>
      <c r="C11" s="2" t="s">
        <v>395</v>
      </c>
      <c r="D11" s="2" t="s">
        <v>398</v>
      </c>
      <c r="E11" s="2" t="s">
        <v>104</v>
      </c>
      <c r="F11" s="2" t="s">
        <v>105</v>
      </c>
      <c r="G11" s="2" t="s">
        <v>80</v>
      </c>
      <c r="I11" s="2" t="s">
        <v>79</v>
      </c>
      <c r="K11" s="2" t="s">
        <v>395</v>
      </c>
      <c r="L11" s="2" t="s">
        <v>398</v>
      </c>
      <c r="M11" s="1" t="s">
        <v>392</v>
      </c>
      <c r="O11" s="2" t="s">
        <v>450</v>
      </c>
      <c r="P11" s="2">
        <v>31.536000000000001</v>
      </c>
      <c r="Q11" s="2">
        <v>2030</v>
      </c>
      <c r="R11" s="2">
        <v>0.01</v>
      </c>
      <c r="S11" s="2">
        <v>0.01</v>
      </c>
      <c r="T11" s="2">
        <v>0.01</v>
      </c>
      <c r="U11" s="2">
        <v>20</v>
      </c>
      <c r="V11" s="2">
        <v>20</v>
      </c>
      <c r="W11" s="2">
        <v>25</v>
      </c>
      <c r="AB11" s="18">
        <v>0.95</v>
      </c>
      <c r="AC11" s="18">
        <v>0.95</v>
      </c>
      <c r="AD11" s="18">
        <v>0.95</v>
      </c>
      <c r="AK11" s="19" t="s">
        <v>94</v>
      </c>
      <c r="AL11" s="19" t="s">
        <v>94</v>
      </c>
      <c r="AM11" s="19" t="s">
        <v>94</v>
      </c>
      <c r="AO11" s="19">
        <v>1E-4</v>
      </c>
      <c r="AP11" s="19">
        <v>1E-4</v>
      </c>
      <c r="AQ11" s="19">
        <v>1E-4</v>
      </c>
      <c r="AR11" s="19"/>
      <c r="AS11" s="19"/>
      <c r="AT11" s="19"/>
      <c r="BC11" s="2">
        <v>1</v>
      </c>
      <c r="BD11" s="2">
        <v>1</v>
      </c>
    </row>
    <row r="12" spans="1:57" x14ac:dyDescent="0.25">
      <c r="B12" s="2" t="s">
        <v>109</v>
      </c>
      <c r="C12" s="2" t="s">
        <v>401</v>
      </c>
      <c r="D12" s="2" t="s">
        <v>404</v>
      </c>
      <c r="E12" s="2" t="s">
        <v>104</v>
      </c>
      <c r="F12" s="2" t="s">
        <v>105</v>
      </c>
      <c r="G12" s="2" t="s">
        <v>80</v>
      </c>
      <c r="I12" s="2" t="s">
        <v>79</v>
      </c>
      <c r="K12" s="2" t="s">
        <v>401</v>
      </c>
      <c r="L12" s="2" t="s">
        <v>404</v>
      </c>
      <c r="M12" s="2" t="s">
        <v>452</v>
      </c>
      <c r="O12" s="1" t="s">
        <v>399</v>
      </c>
      <c r="P12" s="2">
        <v>31.536000000000001</v>
      </c>
      <c r="Q12" s="2">
        <v>2030</v>
      </c>
      <c r="R12" s="2">
        <v>0.01</v>
      </c>
      <c r="S12" s="2">
        <v>0.01</v>
      </c>
      <c r="T12" s="2">
        <v>0.01</v>
      </c>
      <c r="U12" s="2">
        <v>20</v>
      </c>
      <c r="V12" s="2">
        <v>20</v>
      </c>
      <c r="W12" s="2">
        <v>25</v>
      </c>
      <c r="AB12" s="18">
        <v>0.95</v>
      </c>
      <c r="AC12" s="18">
        <v>0.95</v>
      </c>
      <c r="AD12" s="18">
        <v>0.95</v>
      </c>
      <c r="AK12" s="19" t="s">
        <v>94</v>
      </c>
      <c r="AL12" s="19" t="s">
        <v>94</v>
      </c>
      <c r="AM12" s="19" t="s">
        <v>94</v>
      </c>
      <c r="AO12" s="19">
        <v>1E-4</v>
      </c>
      <c r="AP12" s="19">
        <v>1E-4</v>
      </c>
      <c r="AQ12" s="19">
        <v>1E-4</v>
      </c>
      <c r="AR12" s="19"/>
      <c r="AS12" s="19"/>
      <c r="AT12" s="19"/>
      <c r="BC12" s="16">
        <v>0</v>
      </c>
      <c r="BD12" s="16"/>
    </row>
    <row r="13" spans="1:57" x14ac:dyDescent="0.25">
      <c r="B13" s="2" t="s">
        <v>77</v>
      </c>
      <c r="C13" s="2" t="s">
        <v>402</v>
      </c>
      <c r="D13" s="2" t="s">
        <v>405</v>
      </c>
      <c r="E13" s="2" t="s">
        <v>104</v>
      </c>
      <c r="F13" s="2" t="s">
        <v>118</v>
      </c>
      <c r="G13" s="2" t="s">
        <v>80</v>
      </c>
      <c r="I13" s="2" t="s">
        <v>79</v>
      </c>
      <c r="K13" s="2" t="s">
        <v>402</v>
      </c>
      <c r="L13" s="2" t="s">
        <v>405</v>
      </c>
      <c r="M13" s="1" t="s">
        <v>399</v>
      </c>
      <c r="O13" s="1" t="s">
        <v>400</v>
      </c>
      <c r="P13" s="2">
        <v>1</v>
      </c>
      <c r="Q13" s="2">
        <v>2030</v>
      </c>
      <c r="U13" s="2">
        <v>20</v>
      </c>
      <c r="V13" s="2">
        <v>20</v>
      </c>
      <c r="W13" s="2">
        <v>25</v>
      </c>
      <c r="AB13" s="18" t="s">
        <v>94</v>
      </c>
      <c r="AC13" s="18" t="s">
        <v>94</v>
      </c>
      <c r="AD13" s="18" t="s">
        <v>94</v>
      </c>
      <c r="AK13" s="19">
        <v>-3.65</v>
      </c>
      <c r="AL13" s="19">
        <v>-3.65</v>
      </c>
      <c r="AM13" s="19">
        <v>-3.65</v>
      </c>
      <c r="AO13" s="19">
        <f>'Metanol storage'!$T$12</f>
        <v>253.16455696202533</v>
      </c>
      <c r="AP13" s="19">
        <f>'Metanol storage'!$T$12</f>
        <v>253.16455696202533</v>
      </c>
      <c r="AQ13" s="19">
        <f>'Metanol storage'!$T$12</f>
        <v>253.16455696202533</v>
      </c>
      <c r="AR13" s="19"/>
      <c r="AS13" s="19"/>
      <c r="AT13" s="19"/>
      <c r="AU13" s="2">
        <f>0.05*AO13</f>
        <v>12.658227848101268</v>
      </c>
      <c r="AV13" s="2">
        <f t="shared" ref="AV13:AW13" si="1">0.05*AP13</f>
        <v>12.658227848101268</v>
      </c>
      <c r="AW13" s="2">
        <f t="shared" si="1"/>
        <v>12.658227848101268</v>
      </c>
      <c r="AX13" s="2">
        <v>0.5</v>
      </c>
      <c r="AY13" s="2">
        <v>0.4</v>
      </c>
      <c r="AZ13" s="2">
        <v>0.4</v>
      </c>
      <c r="BC13" s="16">
        <v>0</v>
      </c>
      <c r="BD13" s="16"/>
    </row>
    <row r="14" spans="1:57" x14ac:dyDescent="0.25">
      <c r="B14" s="2" t="s">
        <v>109</v>
      </c>
      <c r="C14" s="2" t="s">
        <v>403</v>
      </c>
      <c r="D14" s="2" t="s">
        <v>406</v>
      </c>
      <c r="E14" s="2" t="s">
        <v>104</v>
      </c>
      <c r="F14" s="2" t="s">
        <v>105</v>
      </c>
      <c r="G14" s="2" t="s">
        <v>80</v>
      </c>
      <c r="I14" s="2" t="s">
        <v>79</v>
      </c>
      <c r="K14" s="2" t="s">
        <v>403</v>
      </c>
      <c r="L14" s="2" t="s">
        <v>406</v>
      </c>
      <c r="M14" s="1" t="s">
        <v>400</v>
      </c>
      <c r="O14" s="2" t="s">
        <v>452</v>
      </c>
      <c r="P14" s="2">
        <v>31.536000000000001</v>
      </c>
      <c r="Q14" s="2">
        <v>2030</v>
      </c>
      <c r="R14" s="2">
        <v>0.01</v>
      </c>
      <c r="S14" s="2">
        <v>0.01</v>
      </c>
      <c r="T14" s="2">
        <v>0.01</v>
      </c>
      <c r="U14" s="2">
        <v>20</v>
      </c>
      <c r="V14" s="2">
        <v>20</v>
      </c>
      <c r="W14" s="2">
        <v>25</v>
      </c>
      <c r="AB14" s="18">
        <v>0.95</v>
      </c>
      <c r="AC14" s="18">
        <v>0.95</v>
      </c>
      <c r="AD14" s="18">
        <v>0.95</v>
      </c>
      <c r="AK14" s="19" t="s">
        <v>94</v>
      </c>
      <c r="AL14" s="19" t="s">
        <v>94</v>
      </c>
      <c r="AM14" s="19" t="s">
        <v>94</v>
      </c>
      <c r="AO14" s="19">
        <v>1E-4</v>
      </c>
      <c r="AP14" s="19">
        <v>1E-4</v>
      </c>
      <c r="AQ14" s="19">
        <v>1E-4</v>
      </c>
      <c r="AR14" s="19"/>
      <c r="AS14" s="19"/>
      <c r="AT14" s="19"/>
      <c r="BC14" s="16">
        <v>1</v>
      </c>
      <c r="BD14" s="16">
        <v>1</v>
      </c>
    </row>
    <row r="15" spans="1:57" x14ac:dyDescent="0.25">
      <c r="B15" s="2" t="s">
        <v>109</v>
      </c>
      <c r="C15" s="2" t="s">
        <v>409</v>
      </c>
      <c r="D15" s="2" t="s">
        <v>414</v>
      </c>
      <c r="E15" s="2" t="s">
        <v>104</v>
      </c>
      <c r="F15" s="2" t="s">
        <v>105</v>
      </c>
      <c r="G15" s="2" t="s">
        <v>80</v>
      </c>
      <c r="I15" s="2" t="s">
        <v>79</v>
      </c>
      <c r="K15" s="2" t="s">
        <v>409</v>
      </c>
      <c r="L15" s="2" t="s">
        <v>414</v>
      </c>
      <c r="M15" s="2" t="s">
        <v>453</v>
      </c>
      <c r="O15" s="1" t="s">
        <v>407</v>
      </c>
      <c r="P15" s="2">
        <v>31.536000000000001</v>
      </c>
      <c r="Q15" s="2">
        <v>2030</v>
      </c>
      <c r="R15" s="2">
        <v>0.01</v>
      </c>
      <c r="S15" s="2">
        <v>0.01</v>
      </c>
      <c r="T15" s="2">
        <v>0.01</v>
      </c>
      <c r="U15" s="2">
        <v>20</v>
      </c>
      <c r="V15" s="2">
        <v>20</v>
      </c>
      <c r="W15" s="2">
        <v>25</v>
      </c>
      <c r="AB15" s="18">
        <v>0.95</v>
      </c>
      <c r="AC15" s="18">
        <v>0.95</v>
      </c>
      <c r="AD15" s="18">
        <v>0.95</v>
      </c>
      <c r="AK15" s="19" t="s">
        <v>94</v>
      </c>
      <c r="AL15" s="19" t="s">
        <v>94</v>
      </c>
      <c r="AM15" s="19" t="s">
        <v>94</v>
      </c>
      <c r="AO15" s="19">
        <v>1E-4</v>
      </c>
      <c r="AP15" s="19">
        <v>1E-4</v>
      </c>
      <c r="AQ15" s="19">
        <v>1E-4</v>
      </c>
      <c r="AR15" s="19"/>
      <c r="AS15" s="19"/>
      <c r="AT15" s="19"/>
      <c r="BC15" s="2">
        <v>0</v>
      </c>
    </row>
    <row r="16" spans="1:57" x14ac:dyDescent="0.25">
      <c r="B16" s="2" t="s">
        <v>77</v>
      </c>
      <c r="C16" s="2" t="s">
        <v>410</v>
      </c>
      <c r="D16" s="2" t="s">
        <v>412</v>
      </c>
      <c r="E16" s="2" t="s">
        <v>104</v>
      </c>
      <c r="F16" s="2" t="s">
        <v>118</v>
      </c>
      <c r="G16" s="2" t="s">
        <v>80</v>
      </c>
      <c r="I16" s="2" t="s">
        <v>79</v>
      </c>
      <c r="K16" s="2" t="s">
        <v>410</v>
      </c>
      <c r="L16" s="2" t="s">
        <v>412</v>
      </c>
      <c r="M16" s="1" t="s">
        <v>407</v>
      </c>
      <c r="O16" s="1" t="s">
        <v>408</v>
      </c>
      <c r="P16" s="2">
        <v>1</v>
      </c>
      <c r="Q16" s="2">
        <v>2030</v>
      </c>
      <c r="U16" s="2">
        <v>20</v>
      </c>
      <c r="V16" s="2">
        <v>20</v>
      </c>
      <c r="W16" s="2">
        <v>25</v>
      </c>
      <c r="AB16" s="18" t="s">
        <v>94</v>
      </c>
      <c r="AC16" s="18" t="s">
        <v>94</v>
      </c>
      <c r="AD16" s="18" t="s">
        <v>94</v>
      </c>
      <c r="AK16" s="19">
        <v>-3.65</v>
      </c>
      <c r="AL16" s="19">
        <v>-3.65</v>
      </c>
      <c r="AM16" s="19">
        <v>-3.65</v>
      </c>
      <c r="AO16" s="19">
        <f>'JETFUEL storage'!$Q$11</f>
        <v>193.70835270416862</v>
      </c>
      <c r="AP16" s="19">
        <f>'JETFUEL storage'!$Q$11</f>
        <v>193.70835270416862</v>
      </c>
      <c r="AQ16" s="19">
        <f>'JETFUEL storage'!$Q$11</f>
        <v>193.70835270416862</v>
      </c>
      <c r="AR16" s="19"/>
      <c r="AS16" s="19"/>
      <c r="AT16" s="19"/>
      <c r="AU16" s="2">
        <f>0.05*AO16</f>
        <v>9.6854176352084309</v>
      </c>
      <c r="AV16" s="2">
        <f t="shared" ref="AV16" si="2">0.05*AP16</f>
        <v>9.6854176352084309</v>
      </c>
      <c r="AW16" s="2">
        <f t="shared" ref="AW16" si="3">0.05*AQ16</f>
        <v>9.6854176352084309</v>
      </c>
      <c r="AX16" s="2">
        <v>0.5</v>
      </c>
      <c r="AY16" s="2">
        <v>0.4</v>
      </c>
      <c r="AZ16" s="2">
        <v>0.4</v>
      </c>
      <c r="BC16" s="2">
        <v>0</v>
      </c>
    </row>
    <row r="17" spans="2:56" x14ac:dyDescent="0.25">
      <c r="B17" s="2" t="s">
        <v>109</v>
      </c>
      <c r="C17" s="2" t="s">
        <v>411</v>
      </c>
      <c r="D17" s="2" t="s">
        <v>413</v>
      </c>
      <c r="E17" s="2" t="s">
        <v>104</v>
      </c>
      <c r="F17" s="2" t="s">
        <v>105</v>
      </c>
      <c r="G17" s="2" t="s">
        <v>80</v>
      </c>
      <c r="I17" s="2" t="s">
        <v>79</v>
      </c>
      <c r="K17" s="2" t="s">
        <v>411</v>
      </c>
      <c r="L17" s="2" t="s">
        <v>413</v>
      </c>
      <c r="M17" s="1" t="s">
        <v>408</v>
      </c>
      <c r="O17" s="2" t="s">
        <v>453</v>
      </c>
      <c r="P17" s="2">
        <v>31.536000000000001</v>
      </c>
      <c r="Q17" s="2">
        <v>2030</v>
      </c>
      <c r="R17" s="2">
        <v>0.01</v>
      </c>
      <c r="S17" s="2">
        <v>0.01</v>
      </c>
      <c r="T17" s="2">
        <v>0.01</v>
      </c>
      <c r="U17" s="2">
        <v>20</v>
      </c>
      <c r="V17" s="2">
        <v>20</v>
      </c>
      <c r="W17" s="2">
        <v>25</v>
      </c>
      <c r="AB17" s="18">
        <v>0.95</v>
      </c>
      <c r="AC17" s="18">
        <v>0.95</v>
      </c>
      <c r="AD17" s="18">
        <v>0.95</v>
      </c>
      <c r="AK17" s="19" t="s">
        <v>94</v>
      </c>
      <c r="AL17" s="19" t="s">
        <v>94</v>
      </c>
      <c r="AM17" s="19" t="s">
        <v>94</v>
      </c>
      <c r="AO17" s="19">
        <v>1E-4</v>
      </c>
      <c r="AP17" s="19">
        <v>1E-4</v>
      </c>
      <c r="AQ17" s="19">
        <v>1E-4</v>
      </c>
      <c r="AR17" s="19"/>
      <c r="AS17" s="19"/>
      <c r="AT17" s="19"/>
      <c r="BC17" s="2">
        <v>1</v>
      </c>
      <c r="BD17" s="2">
        <v>1</v>
      </c>
    </row>
    <row r="18" spans="2:56" x14ac:dyDescent="0.25">
      <c r="B18" s="2" t="s">
        <v>109</v>
      </c>
      <c r="C18" s="2" t="s">
        <v>418</v>
      </c>
      <c r="D18" s="2" t="s">
        <v>421</v>
      </c>
      <c r="E18" s="2" t="s">
        <v>417</v>
      </c>
      <c r="F18" s="2" t="s">
        <v>424</v>
      </c>
      <c r="G18" s="2" t="s">
        <v>80</v>
      </c>
      <c r="I18" s="2" t="s">
        <v>79</v>
      </c>
      <c r="K18" s="2" t="s">
        <v>418</v>
      </c>
      <c r="L18" s="2" t="s">
        <v>421</v>
      </c>
      <c r="M18" s="2" t="s">
        <v>451</v>
      </c>
      <c r="O18" s="1" t="s">
        <v>415</v>
      </c>
      <c r="P18" s="2">
        <v>1</v>
      </c>
      <c r="Q18" s="2">
        <v>2030</v>
      </c>
      <c r="R18" s="2">
        <v>0.01</v>
      </c>
      <c r="S18" s="2">
        <v>0.01</v>
      </c>
      <c r="T18" s="2">
        <v>0.01</v>
      </c>
      <c r="U18" s="2">
        <v>20</v>
      </c>
      <c r="V18" s="2">
        <v>20</v>
      </c>
      <c r="W18" s="2">
        <v>25</v>
      </c>
      <c r="AB18" s="18">
        <v>0.95</v>
      </c>
      <c r="AC18" s="18">
        <v>0.95</v>
      </c>
      <c r="AD18" s="18">
        <v>0.95</v>
      </c>
      <c r="AK18" s="19" t="s">
        <v>94</v>
      </c>
      <c r="AL18" s="19" t="s">
        <v>94</v>
      </c>
      <c r="AM18" s="19" t="s">
        <v>94</v>
      </c>
      <c r="AO18" s="19">
        <v>1E-4</v>
      </c>
      <c r="AP18" s="19">
        <v>1E-4</v>
      </c>
      <c r="AQ18" s="19">
        <v>1E-4</v>
      </c>
      <c r="AR18" s="19"/>
      <c r="AS18" s="19"/>
      <c r="AT18" s="19"/>
      <c r="BC18" s="16">
        <v>0</v>
      </c>
      <c r="BD18" s="16"/>
    </row>
    <row r="19" spans="2:56" x14ac:dyDescent="0.25">
      <c r="B19" s="2" t="s">
        <v>77</v>
      </c>
      <c r="C19" s="2" t="s">
        <v>419</v>
      </c>
      <c r="D19" s="2" t="s">
        <v>422</v>
      </c>
      <c r="E19" s="2" t="s">
        <v>417</v>
      </c>
      <c r="F19" s="2" t="s">
        <v>424</v>
      </c>
      <c r="G19" s="2" t="s">
        <v>80</v>
      </c>
      <c r="I19" s="2" t="s">
        <v>79</v>
      </c>
      <c r="K19" s="2" t="s">
        <v>419</v>
      </c>
      <c r="L19" s="2" t="s">
        <v>422</v>
      </c>
      <c r="M19" s="1" t="s">
        <v>415</v>
      </c>
      <c r="O19" s="1" t="s">
        <v>416</v>
      </c>
      <c r="P19" s="2">
        <v>1</v>
      </c>
      <c r="Q19" s="2">
        <v>2030</v>
      </c>
      <c r="U19" s="2">
        <v>20</v>
      </c>
      <c r="V19" s="2">
        <v>20</v>
      </c>
      <c r="W19" s="2">
        <v>25</v>
      </c>
      <c r="AB19" s="18" t="s">
        <v>94</v>
      </c>
      <c r="AC19" s="18" t="s">
        <v>94</v>
      </c>
      <c r="AD19" s="18" t="s">
        <v>94</v>
      </c>
      <c r="AK19" s="19">
        <v>-3.65</v>
      </c>
      <c r="AL19" s="19">
        <v>-3.65</v>
      </c>
      <c r="AM19" s="19">
        <v>-3.65</v>
      </c>
      <c r="AO19" s="19">
        <f>'co2 storage'!$I$8</f>
        <v>107.14285714285714</v>
      </c>
      <c r="AP19" s="19">
        <f>'co2 storage'!$I$8</f>
        <v>107.14285714285714</v>
      </c>
      <c r="AQ19" s="19">
        <f>'co2 storage'!$I$8</f>
        <v>107.14285714285714</v>
      </c>
      <c r="AR19" s="19"/>
      <c r="AS19" s="19"/>
      <c r="AT19" s="19"/>
      <c r="AU19" s="2">
        <f>0.05*AO19</f>
        <v>5.3571428571428577</v>
      </c>
      <c r="AV19" s="2">
        <f t="shared" ref="AV19" si="4">0.05*AP19</f>
        <v>5.3571428571428577</v>
      </c>
      <c r="AW19" s="2">
        <f t="shared" ref="AW19" si="5">0.05*AQ19</f>
        <v>5.3571428571428577</v>
      </c>
      <c r="AX19" s="2">
        <v>0.5</v>
      </c>
      <c r="AY19" s="2">
        <v>0.4</v>
      </c>
      <c r="AZ19" s="2">
        <v>0.4</v>
      </c>
      <c r="BC19" s="16">
        <v>0</v>
      </c>
      <c r="BD19" s="16"/>
    </row>
    <row r="20" spans="2:56" x14ac:dyDescent="0.25">
      <c r="B20" s="2" t="s">
        <v>109</v>
      </c>
      <c r="C20" s="2" t="s">
        <v>420</v>
      </c>
      <c r="D20" s="2" t="s">
        <v>423</v>
      </c>
      <c r="E20" s="2" t="s">
        <v>417</v>
      </c>
      <c r="F20" s="2" t="s">
        <v>424</v>
      </c>
      <c r="G20" s="2" t="s">
        <v>80</v>
      </c>
      <c r="I20" s="2" t="s">
        <v>79</v>
      </c>
      <c r="K20" s="2" t="s">
        <v>420</v>
      </c>
      <c r="L20" s="2" t="s">
        <v>423</v>
      </c>
      <c r="M20" s="1" t="s">
        <v>416</v>
      </c>
      <c r="O20" s="2" t="s">
        <v>451</v>
      </c>
      <c r="P20" s="2">
        <v>1</v>
      </c>
      <c r="Q20" s="2">
        <v>2030</v>
      </c>
      <c r="R20" s="2">
        <v>0.01</v>
      </c>
      <c r="S20" s="2">
        <v>0.01</v>
      </c>
      <c r="T20" s="2">
        <v>0.01</v>
      </c>
      <c r="U20" s="2">
        <v>20</v>
      </c>
      <c r="V20" s="2">
        <v>20</v>
      </c>
      <c r="W20" s="2">
        <v>25</v>
      </c>
      <c r="AB20" s="18">
        <v>0.95</v>
      </c>
      <c r="AC20" s="18">
        <v>0.95</v>
      </c>
      <c r="AD20" s="18">
        <v>0.95</v>
      </c>
      <c r="AK20" s="19" t="s">
        <v>94</v>
      </c>
      <c r="AL20" s="19" t="s">
        <v>94</v>
      </c>
      <c r="AM20" s="19" t="s">
        <v>94</v>
      </c>
      <c r="AO20" s="19">
        <v>1E-4</v>
      </c>
      <c r="AP20" s="19">
        <v>1E-4</v>
      </c>
      <c r="AQ20" s="19">
        <v>1E-4</v>
      </c>
      <c r="AR20" s="19"/>
      <c r="AS20" s="19"/>
      <c r="AT20" s="19"/>
      <c r="BC20" s="16">
        <v>1</v>
      </c>
      <c r="BD20" s="16">
        <v>1</v>
      </c>
    </row>
    <row r="25" spans="2:56" x14ac:dyDescent="0.25">
      <c r="N25" s="2" t="s">
        <v>103</v>
      </c>
    </row>
    <row r="26" spans="2:56" x14ac:dyDescent="0.25">
      <c r="N26" s="2" t="s">
        <v>94</v>
      </c>
    </row>
    <row r="27" spans="2:56" x14ac:dyDescent="0.25">
      <c r="N27" s="2" t="s">
        <v>103</v>
      </c>
    </row>
    <row r="28" spans="2:56" x14ac:dyDescent="0.25">
      <c r="N28" s="2" t="s">
        <v>103</v>
      </c>
    </row>
    <row r="29" spans="2:56" x14ac:dyDescent="0.25">
      <c r="N29" s="2" t="s">
        <v>94</v>
      </c>
    </row>
    <row r="30" spans="2:56" x14ac:dyDescent="0.25">
      <c r="N30" s="2" t="s">
        <v>103</v>
      </c>
    </row>
    <row r="31" spans="2:56" x14ac:dyDescent="0.25">
      <c r="B31" s="2" t="s">
        <v>78</v>
      </c>
      <c r="C31" s="2" t="s">
        <v>95</v>
      </c>
      <c r="D31" s="2" t="s">
        <v>96</v>
      </c>
      <c r="E31" s="2" t="s">
        <v>104</v>
      </c>
      <c r="F31" s="2" t="s">
        <v>105</v>
      </c>
      <c r="G31" s="2" t="s">
        <v>80</v>
      </c>
      <c r="I31" s="2" t="s">
        <v>79</v>
      </c>
      <c r="K31" s="2" t="s">
        <v>95</v>
      </c>
      <c r="L31" s="2" t="s">
        <v>96</v>
      </c>
      <c r="M31" s="2" t="s">
        <v>103</v>
      </c>
      <c r="N31" s="2" t="s">
        <v>103</v>
      </c>
      <c r="O31" s="2" t="s">
        <v>97</v>
      </c>
      <c r="P31" s="2">
        <v>31.536000000000001</v>
      </c>
      <c r="Q31" s="2">
        <v>2030</v>
      </c>
      <c r="R31" s="2" t="s">
        <v>94</v>
      </c>
      <c r="S31" s="2" t="s">
        <v>94</v>
      </c>
      <c r="T31" s="2" t="s">
        <v>94</v>
      </c>
      <c r="U31" s="2">
        <v>20</v>
      </c>
      <c r="V31" s="2">
        <v>25</v>
      </c>
      <c r="W31" s="2">
        <v>30</v>
      </c>
      <c r="X31" s="2" t="s">
        <v>94</v>
      </c>
      <c r="Y31" s="2" t="s">
        <v>94</v>
      </c>
      <c r="Z31" s="2" t="s">
        <v>94</v>
      </c>
      <c r="AA31" s="2" t="s">
        <v>94</v>
      </c>
      <c r="AB31" s="2">
        <v>0.98</v>
      </c>
      <c r="AC31" s="2">
        <v>0.98499999999999999</v>
      </c>
      <c r="AD31" s="2">
        <v>0.98499999999999999</v>
      </c>
      <c r="AE31" s="2" t="s">
        <v>94</v>
      </c>
      <c r="AF31" s="2" t="s">
        <v>94</v>
      </c>
      <c r="AG31" s="2" t="s">
        <v>94</v>
      </c>
      <c r="AH31" s="2" t="s">
        <v>94</v>
      </c>
      <c r="AI31" s="2" t="s">
        <v>94</v>
      </c>
      <c r="AJ31" s="2" t="s">
        <v>94</v>
      </c>
      <c r="AK31" s="2" t="s">
        <v>94</v>
      </c>
      <c r="AL31" s="2" t="s">
        <v>94</v>
      </c>
      <c r="AM31" s="2" t="s">
        <v>94</v>
      </c>
      <c r="AN31" s="2" t="s">
        <v>94</v>
      </c>
      <c r="AO31" s="2">
        <v>1E-4</v>
      </c>
      <c r="AP31" s="2">
        <v>1E-4</v>
      </c>
      <c r="AQ31" s="2">
        <v>1E-4</v>
      </c>
      <c r="AR31" s="2" t="s">
        <v>94</v>
      </c>
      <c r="AS31" s="2" t="s">
        <v>94</v>
      </c>
      <c r="AT31" s="2" t="s">
        <v>94</v>
      </c>
      <c r="AU31" s="2" t="s">
        <v>94</v>
      </c>
      <c r="AV31" s="2" t="s">
        <v>94</v>
      </c>
      <c r="AW31" s="2" t="s">
        <v>94</v>
      </c>
      <c r="BC31" s="2">
        <v>0</v>
      </c>
    </row>
    <row r="32" spans="2:56" x14ac:dyDescent="0.25">
      <c r="B32" s="2" t="s">
        <v>77</v>
      </c>
      <c r="C32" s="2" t="s">
        <v>98</v>
      </c>
      <c r="D32" s="2" t="s">
        <v>99</v>
      </c>
      <c r="E32" s="2" t="s">
        <v>104</v>
      </c>
      <c r="F32" s="2" t="s">
        <v>106</v>
      </c>
      <c r="G32" s="2" t="s">
        <v>80</v>
      </c>
      <c r="I32" s="2" t="s">
        <v>79</v>
      </c>
      <c r="K32" s="2" t="s">
        <v>98</v>
      </c>
      <c r="L32" s="2" t="s">
        <v>99</v>
      </c>
      <c r="M32" s="2" t="s">
        <v>97</v>
      </c>
      <c r="N32" s="2" t="s">
        <v>94</v>
      </c>
      <c r="O32" s="2" t="s">
        <v>100</v>
      </c>
      <c r="P32" s="2">
        <v>1</v>
      </c>
      <c r="Q32" s="2">
        <v>2030</v>
      </c>
      <c r="R32" s="2" t="s">
        <v>94</v>
      </c>
      <c r="S32" s="2" t="s">
        <v>94</v>
      </c>
      <c r="T32" s="2" t="s">
        <v>94</v>
      </c>
      <c r="U32" s="2">
        <v>20</v>
      </c>
      <c r="V32" s="2">
        <v>25</v>
      </c>
      <c r="W32" s="2">
        <v>30</v>
      </c>
      <c r="X32" s="2">
        <v>14000</v>
      </c>
      <c r="Y32" s="2">
        <v>30000</v>
      </c>
      <c r="Z32" s="2">
        <v>50000</v>
      </c>
      <c r="AA32" s="2" t="s">
        <v>94</v>
      </c>
      <c r="AB32" s="2" t="s">
        <v>94</v>
      </c>
      <c r="AC32" s="2" t="s">
        <v>94</v>
      </c>
      <c r="AD32" s="2" t="s">
        <v>94</v>
      </c>
      <c r="AH32" s="2" t="s">
        <v>94</v>
      </c>
      <c r="AI32" s="2" t="s">
        <v>94</v>
      </c>
      <c r="AJ32" s="2" t="s">
        <v>94</v>
      </c>
      <c r="AK32" s="2">
        <v>-0.36499999999999999</v>
      </c>
      <c r="AL32" s="2">
        <v>-0.36499999999999999</v>
      </c>
      <c r="AM32" s="2">
        <v>-0.36499999999999999</v>
      </c>
      <c r="AN32" s="2" t="s">
        <v>94</v>
      </c>
      <c r="AO32" s="2">
        <f>('180 Lithium Ion Battery'!E25+'180 Lithium Ion Battery'!E27)/0.0000036</f>
        <v>41945.222222222219</v>
      </c>
      <c r="AP32" s="2">
        <f>('180 Lithium Ion Battery'!F25+'180 Lithium Ion Battery'!F27)/0.0000036</f>
        <v>27766.555555555551</v>
      </c>
      <c r="AQ32" s="2">
        <f>('180 Lithium Ion Battery'!G25+'180 Lithium Ion Battery'!G27)/0.0000036</f>
        <v>22154.166666666664</v>
      </c>
      <c r="AU32" s="2">
        <f>'180 Lithium Ion Battery'!E29/(1000000*0.0000036)</f>
        <v>0.53169999999999995</v>
      </c>
      <c r="AV32" s="2">
        <f>'180 Lithium Ion Battery'!F29/(1000000*0.0000036)</f>
        <v>0.50216111111111106</v>
      </c>
      <c r="AW32" s="2">
        <f>'180 Lithium Ion Battery'!G29/(1000000*0.0000036)</f>
        <v>0.47262222222222222</v>
      </c>
      <c r="AX32" s="2">
        <v>0.2</v>
      </c>
      <c r="AY32" s="2">
        <v>0.2</v>
      </c>
      <c r="AZ32" s="2">
        <v>0.2</v>
      </c>
      <c r="BC32" s="2">
        <v>0</v>
      </c>
    </row>
    <row r="33" spans="2:56" x14ac:dyDescent="0.25">
      <c r="B33" s="2" t="s">
        <v>78</v>
      </c>
      <c r="C33" s="2" t="s">
        <v>101</v>
      </c>
      <c r="D33" s="2" t="s">
        <v>102</v>
      </c>
      <c r="E33" s="2" t="s">
        <v>104</v>
      </c>
      <c r="F33" s="2" t="s">
        <v>105</v>
      </c>
      <c r="G33" s="2" t="s">
        <v>80</v>
      </c>
      <c r="I33" s="2" t="s">
        <v>79</v>
      </c>
      <c r="K33" s="2" t="s">
        <v>101</v>
      </c>
      <c r="L33" s="2" t="s">
        <v>102</v>
      </c>
      <c r="M33" s="2" t="s">
        <v>100</v>
      </c>
      <c r="N33" s="2" t="s">
        <v>103</v>
      </c>
      <c r="O33" s="2" t="s">
        <v>103</v>
      </c>
      <c r="P33" s="2">
        <v>31.536000000000001</v>
      </c>
      <c r="Q33" s="2">
        <v>2030</v>
      </c>
      <c r="R33" s="2" t="s">
        <v>94</v>
      </c>
      <c r="S33" s="2" t="s">
        <v>94</v>
      </c>
      <c r="T33" s="2" t="s">
        <v>94</v>
      </c>
      <c r="U33" s="2">
        <v>20</v>
      </c>
      <c r="V33" s="2">
        <v>25</v>
      </c>
      <c r="W33" s="2">
        <v>30</v>
      </c>
      <c r="X33" s="2" t="s">
        <v>94</v>
      </c>
      <c r="Y33" s="2" t="s">
        <v>94</v>
      </c>
      <c r="Z33" s="2" t="s">
        <v>94</v>
      </c>
      <c r="AA33" s="2" t="s">
        <v>94</v>
      </c>
      <c r="AB33" s="2">
        <v>0.97</v>
      </c>
      <c r="AC33" s="2">
        <v>0.97499999999999998</v>
      </c>
      <c r="AD33" s="2">
        <v>0.97499999999999998</v>
      </c>
      <c r="AE33" s="2" t="s">
        <v>94</v>
      </c>
      <c r="AF33" s="2" t="s">
        <v>94</v>
      </c>
      <c r="AG33" s="2" t="s">
        <v>94</v>
      </c>
      <c r="AH33" s="2" t="s">
        <v>94</v>
      </c>
      <c r="AI33" s="2" t="s">
        <v>94</v>
      </c>
      <c r="AJ33" s="2" t="s">
        <v>94</v>
      </c>
      <c r="AK33" s="2" t="s">
        <v>94</v>
      </c>
      <c r="AL33" s="2" t="s">
        <v>94</v>
      </c>
      <c r="AM33" s="2" t="s">
        <v>94</v>
      </c>
      <c r="AN33" s="2" t="s">
        <v>94</v>
      </c>
      <c r="AO33" s="2">
        <f>'180 Lithium Ion Battery'!E26*1000</f>
        <v>170.14399999999998</v>
      </c>
      <c r="AP33" s="2">
        <f>'180 Lithium Ion Battery'!F26*1000</f>
        <v>106.33999999999999</v>
      </c>
      <c r="AQ33" s="2">
        <f>'180 Lithium Ion Battery'!G26*1000</f>
        <v>63.803999999999988</v>
      </c>
      <c r="AR33" s="17">
        <f>'180 Lithium Ion Battery'!E28</f>
        <v>0.57423599999999997</v>
      </c>
      <c r="AS33" s="17">
        <f>'180 Lithium Ion Battery'!F28</f>
        <v>0.57423599999999997</v>
      </c>
      <c r="AT33" s="17">
        <f>'180 Lithium Ion Battery'!G28</f>
        <v>0.57423599999999997</v>
      </c>
      <c r="AU33" s="2" t="s">
        <v>94</v>
      </c>
      <c r="AV33" s="2" t="s">
        <v>94</v>
      </c>
      <c r="AW33" s="2" t="s">
        <v>94</v>
      </c>
      <c r="BC33" s="2">
        <v>1</v>
      </c>
      <c r="BD33" s="2">
        <v>1</v>
      </c>
    </row>
    <row r="34" spans="2:56" x14ac:dyDescent="0.25">
      <c r="N34" s="2" t="s">
        <v>103</v>
      </c>
    </row>
    <row r="35" spans="2:56" x14ac:dyDescent="0.25">
      <c r="N35" s="2" t="s">
        <v>94</v>
      </c>
    </row>
    <row r="36" spans="2:56" x14ac:dyDescent="0.25">
      <c r="N36" s="2" t="s">
        <v>103</v>
      </c>
    </row>
    <row r="37" spans="2:56" x14ac:dyDescent="0.25">
      <c r="N37" s="2" t="s">
        <v>103</v>
      </c>
    </row>
    <row r="39" spans="2:56" x14ac:dyDescent="0.25">
      <c r="N39" s="2" t="s">
        <v>103</v>
      </c>
    </row>
  </sheetData>
  <phoneticPr fontId="44"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36C6F2-A97A-468E-B461-0E9CFE3E1B01}">
  <sheetPr>
    <tabColor theme="4" tint="0.39997558519241921"/>
  </sheetPr>
  <dimension ref="A1:N52"/>
  <sheetViews>
    <sheetView topLeftCell="A6" workbookViewId="0">
      <selection activeCell="D47" sqref="D47"/>
    </sheetView>
  </sheetViews>
  <sheetFormatPr defaultRowHeight="13.2" x14ac:dyDescent="0.25"/>
  <cols>
    <col min="2" max="2" width="34.44140625" customWidth="1"/>
  </cols>
  <sheetData>
    <row r="1" spans="1:14" x14ac:dyDescent="0.25">
      <c r="A1" s="23" t="s">
        <v>123</v>
      </c>
      <c r="B1" s="24"/>
      <c r="C1" s="25" t="s">
        <v>124</v>
      </c>
      <c r="D1" s="26"/>
      <c r="E1" s="26"/>
      <c r="F1" s="26"/>
      <c r="G1" s="26"/>
      <c r="H1" s="26"/>
      <c r="I1" s="26"/>
      <c r="J1" s="26"/>
      <c r="K1" s="26"/>
      <c r="L1" s="26"/>
      <c r="M1" s="26"/>
      <c r="N1" s="26"/>
    </row>
    <row r="2" spans="1:14" x14ac:dyDescent="0.25">
      <c r="A2" s="27" t="s">
        <v>125</v>
      </c>
      <c r="B2" s="27"/>
      <c r="C2" s="28">
        <v>2019</v>
      </c>
      <c r="D2" s="28">
        <v>2020</v>
      </c>
      <c r="E2" s="28">
        <v>2030</v>
      </c>
      <c r="F2" s="28">
        <v>2040</v>
      </c>
      <c r="G2" s="28">
        <v>2050</v>
      </c>
      <c r="H2" s="28">
        <v>2020</v>
      </c>
      <c r="I2" s="28">
        <v>2020</v>
      </c>
      <c r="J2" s="28">
        <v>2050</v>
      </c>
      <c r="K2" s="28">
        <v>2050</v>
      </c>
      <c r="L2" s="28" t="s">
        <v>126</v>
      </c>
      <c r="M2" s="29" t="s">
        <v>127</v>
      </c>
      <c r="N2" s="29" t="s">
        <v>128</v>
      </c>
    </row>
    <row r="3" spans="1:14" ht="13.8" thickBot="1" x14ac:dyDescent="0.3">
      <c r="A3" s="30" t="s">
        <v>129</v>
      </c>
      <c r="B3" s="31"/>
      <c r="C3" s="32" t="s">
        <v>130</v>
      </c>
      <c r="D3" s="32" t="s">
        <v>130</v>
      </c>
      <c r="E3" s="32" t="s">
        <v>130</v>
      </c>
      <c r="F3" s="32" t="s">
        <v>130</v>
      </c>
      <c r="G3" s="32" t="s">
        <v>130</v>
      </c>
      <c r="H3" s="32" t="s">
        <v>131</v>
      </c>
      <c r="I3" s="32" t="s">
        <v>132</v>
      </c>
      <c r="J3" s="32" t="s">
        <v>131</v>
      </c>
      <c r="K3" s="32" t="s">
        <v>132</v>
      </c>
      <c r="L3" s="32" t="s">
        <v>133</v>
      </c>
      <c r="M3" s="33" t="s">
        <v>133</v>
      </c>
      <c r="N3" s="34" t="s">
        <v>133</v>
      </c>
    </row>
    <row r="4" spans="1:14" x14ac:dyDescent="0.25">
      <c r="A4" s="35" t="s">
        <v>134</v>
      </c>
      <c r="B4" s="35" t="s">
        <v>135</v>
      </c>
      <c r="C4" s="36"/>
      <c r="D4" s="36"/>
      <c r="E4" s="36"/>
      <c r="F4" s="36"/>
      <c r="G4" s="36"/>
      <c r="H4" s="36"/>
      <c r="I4" s="36"/>
      <c r="J4" s="36"/>
      <c r="K4" s="36"/>
      <c r="L4" s="36"/>
      <c r="M4" s="37"/>
      <c r="N4" s="38"/>
    </row>
    <row r="5" spans="1:14" x14ac:dyDescent="0.25">
      <c r="A5" s="39" t="s">
        <v>136</v>
      </c>
      <c r="B5" s="40"/>
      <c r="C5" s="40"/>
      <c r="D5" s="40"/>
      <c r="E5" s="40"/>
      <c r="F5" s="40"/>
      <c r="G5" s="41"/>
      <c r="H5" s="41"/>
      <c r="I5" s="41"/>
      <c r="J5" s="41"/>
      <c r="K5" s="41"/>
      <c r="L5" s="41"/>
      <c r="M5" s="42"/>
      <c r="N5" s="43"/>
    </row>
    <row r="6" spans="1:14" x14ac:dyDescent="0.25">
      <c r="A6" s="44"/>
      <c r="B6" s="45" t="s">
        <v>137</v>
      </c>
      <c r="C6" s="43" t="s">
        <v>138</v>
      </c>
      <c r="D6" s="43" t="s">
        <v>138</v>
      </c>
      <c r="E6" s="43" t="s">
        <v>138</v>
      </c>
      <c r="F6" s="43" t="s">
        <v>138</v>
      </c>
      <c r="G6" s="43" t="s">
        <v>138</v>
      </c>
      <c r="H6" s="43" t="s">
        <v>138</v>
      </c>
      <c r="I6" s="43" t="s">
        <v>138</v>
      </c>
      <c r="J6" s="43" t="s">
        <v>138</v>
      </c>
      <c r="K6" s="43" t="s">
        <v>138</v>
      </c>
      <c r="L6" s="44"/>
      <c r="M6" s="46"/>
      <c r="N6" s="44"/>
    </row>
    <row r="7" spans="1:14" x14ac:dyDescent="0.25">
      <c r="A7" s="47"/>
      <c r="B7" s="48" t="s">
        <v>139</v>
      </c>
      <c r="C7" s="49" t="s">
        <v>140</v>
      </c>
      <c r="D7" s="49" t="s">
        <v>140</v>
      </c>
      <c r="E7" s="49" t="s">
        <v>140</v>
      </c>
      <c r="F7" s="49" t="s">
        <v>140</v>
      </c>
      <c r="G7" s="49" t="s">
        <v>140</v>
      </c>
      <c r="H7" s="49" t="s">
        <v>140</v>
      </c>
      <c r="I7" s="49" t="s">
        <v>140</v>
      </c>
      <c r="J7" s="49" t="s">
        <v>140</v>
      </c>
      <c r="K7" s="49" t="s">
        <v>140</v>
      </c>
      <c r="L7" s="50" t="s">
        <v>141</v>
      </c>
      <c r="M7" s="51"/>
      <c r="N7" s="49" t="s">
        <v>142</v>
      </c>
    </row>
    <row r="8" spans="1:14" x14ac:dyDescent="0.25">
      <c r="A8" s="47"/>
      <c r="B8" s="48" t="s">
        <v>143</v>
      </c>
      <c r="C8" s="50">
        <v>16.7</v>
      </c>
      <c r="D8" s="50">
        <v>16.7</v>
      </c>
      <c r="E8" s="50">
        <v>16.7</v>
      </c>
      <c r="F8" s="50">
        <v>16.7</v>
      </c>
      <c r="G8" s="50">
        <v>16.7</v>
      </c>
      <c r="H8" s="50">
        <v>16.7</v>
      </c>
      <c r="I8" s="50">
        <v>16.7</v>
      </c>
      <c r="J8" s="50">
        <v>16.7</v>
      </c>
      <c r="K8" s="50">
        <v>16.7</v>
      </c>
      <c r="L8" s="50"/>
      <c r="M8" s="51">
        <v>1</v>
      </c>
      <c r="N8" s="49"/>
    </row>
    <row r="9" spans="1:14" x14ac:dyDescent="0.25">
      <c r="A9" s="47"/>
      <c r="B9" s="48" t="s">
        <v>144</v>
      </c>
      <c r="C9" s="50" t="s">
        <v>133</v>
      </c>
      <c r="D9" s="50" t="s">
        <v>133</v>
      </c>
      <c r="E9" s="50" t="s">
        <v>133</v>
      </c>
      <c r="F9" s="50" t="s">
        <v>133</v>
      </c>
      <c r="G9" s="50" t="s">
        <v>133</v>
      </c>
      <c r="H9" s="50" t="s">
        <v>133</v>
      </c>
      <c r="I9" s="50" t="s">
        <v>133</v>
      </c>
      <c r="J9" s="50" t="s">
        <v>133</v>
      </c>
      <c r="K9" s="50" t="s">
        <v>133</v>
      </c>
      <c r="L9" s="50" t="s">
        <v>145</v>
      </c>
      <c r="M9" s="51"/>
      <c r="N9" s="49"/>
    </row>
    <row r="10" spans="1:14" x14ac:dyDescent="0.25">
      <c r="A10" s="47"/>
      <c r="B10" s="48" t="s">
        <v>146</v>
      </c>
      <c r="C10" s="50">
        <v>0.1</v>
      </c>
      <c r="D10" s="50">
        <f>$C$10*0.95</f>
        <v>9.5000000000000001E-2</v>
      </c>
      <c r="E10" s="50">
        <f>$C$10*0.9</f>
        <v>9.0000000000000011E-2</v>
      </c>
      <c r="F10" s="50">
        <f>$C$10*0.8</f>
        <v>8.0000000000000016E-2</v>
      </c>
      <c r="G10" s="50">
        <f>$C$10*0.8</f>
        <v>8.0000000000000016E-2</v>
      </c>
      <c r="H10" s="50">
        <v>0.1</v>
      </c>
      <c r="I10" s="50">
        <v>0.99</v>
      </c>
      <c r="J10" s="50">
        <f>$C$10*0.85</f>
        <v>8.5000000000000006E-2</v>
      </c>
      <c r="K10" s="50">
        <f>$C$10*0.8</f>
        <v>8.0000000000000016E-2</v>
      </c>
      <c r="L10" s="50" t="s">
        <v>147</v>
      </c>
      <c r="M10" s="51" t="s">
        <v>148</v>
      </c>
      <c r="N10" s="49"/>
    </row>
    <row r="11" spans="1:14" x14ac:dyDescent="0.25">
      <c r="A11" s="47"/>
      <c r="B11" s="48" t="s">
        <v>149</v>
      </c>
      <c r="C11" s="52">
        <f>(16.67/(16.67+2))-0.01</f>
        <v>0.88287627209426889</v>
      </c>
      <c r="D11" s="52">
        <f>(16.67/(16.67+2))-0.01</f>
        <v>0.88287627209426889</v>
      </c>
      <c r="E11" s="52">
        <f>(16.67/(16.67+2*0.93))-0.01</f>
        <v>0.88962223421478681</v>
      </c>
      <c r="F11" s="52">
        <f>(16.67/(16.67+2*0.86))-0.01</f>
        <v>0.89647090810222951</v>
      </c>
      <c r="G11" s="52">
        <f>(16.67/(16.67+2*0.8))-0.01</f>
        <v>0.90242474001094686</v>
      </c>
      <c r="H11" s="52">
        <f>(16.67/(16.67+2))-0.01</f>
        <v>0.88287627209426889</v>
      </c>
      <c r="I11" s="52">
        <f>(16.67/(16.67+2))-0.01</f>
        <v>0.88287627209426889</v>
      </c>
      <c r="J11" s="52">
        <f>(16.67/(16.67+2*0.85))-0.01</f>
        <v>0.89745781164942851</v>
      </c>
      <c r="K11" s="52">
        <f>(16.67/(16.67+2*0.8))-0.01</f>
        <v>0.90242474001094686</v>
      </c>
      <c r="L11" s="50" t="s">
        <v>150</v>
      </c>
      <c r="M11" s="51">
        <v>1</v>
      </c>
      <c r="N11" s="49"/>
    </row>
    <row r="12" spans="1:14" x14ac:dyDescent="0.25">
      <c r="A12" s="47"/>
      <c r="B12" s="53" t="s">
        <v>151</v>
      </c>
      <c r="C12" s="52">
        <f>(16.67/(16.67+2))-0.01</f>
        <v>0.88287627209426889</v>
      </c>
      <c r="D12" s="52">
        <f>(16.67/(16.67+2))-0.01</f>
        <v>0.88287627209426889</v>
      </c>
      <c r="E12" s="52">
        <f>(16.67/(16.67+2*0.93))-0.01</f>
        <v>0.88962223421478681</v>
      </c>
      <c r="F12" s="52">
        <f>(16.67/(16.67+2*0.86))-0.01</f>
        <v>0.89647090810222951</v>
      </c>
      <c r="G12" s="52">
        <f>(16.67/(16.67+2*0.8))-0.01</f>
        <v>0.90242474001094686</v>
      </c>
      <c r="H12" s="52">
        <f>(16.67/(16.67+2))-0.01</f>
        <v>0.88287627209426889</v>
      </c>
      <c r="I12" s="52">
        <f>(16.67/(16.67+2))-0.01</f>
        <v>0.88287627209426889</v>
      </c>
      <c r="J12" s="52">
        <f>(16.67/(16.67+2*0.85))-0.01</f>
        <v>0.89745781164942851</v>
      </c>
      <c r="K12" s="52">
        <f>(16.67/(16.67+2*0.8))-0.01</f>
        <v>0.90242474001094686</v>
      </c>
      <c r="L12" s="50" t="s">
        <v>152</v>
      </c>
      <c r="M12" s="51"/>
      <c r="N12" s="49"/>
    </row>
    <row r="13" spans="1:14" x14ac:dyDescent="0.25">
      <c r="A13" s="47"/>
      <c r="B13" s="53" t="s">
        <v>153</v>
      </c>
      <c r="C13" s="52">
        <v>1</v>
      </c>
      <c r="D13" s="52">
        <v>1</v>
      </c>
      <c r="E13" s="52">
        <v>1</v>
      </c>
      <c r="F13" s="52">
        <v>1</v>
      </c>
      <c r="G13" s="52">
        <v>1</v>
      </c>
      <c r="H13" s="52">
        <v>1</v>
      </c>
      <c r="I13" s="52">
        <v>1</v>
      </c>
      <c r="J13" s="52">
        <v>1</v>
      </c>
      <c r="K13" s="52">
        <v>1</v>
      </c>
      <c r="L13" s="50" t="s">
        <v>154</v>
      </c>
      <c r="M13" s="51"/>
      <c r="N13" s="49"/>
    </row>
    <row r="14" spans="1:14" x14ac:dyDescent="0.25">
      <c r="A14" s="47"/>
      <c r="B14" s="48" t="s">
        <v>155</v>
      </c>
      <c r="C14" s="50">
        <v>1</v>
      </c>
      <c r="D14" s="50">
        <v>1</v>
      </c>
      <c r="E14" s="50">
        <v>1</v>
      </c>
      <c r="F14" s="50">
        <v>1</v>
      </c>
      <c r="G14" s="50">
        <v>1</v>
      </c>
      <c r="H14" s="50">
        <v>0</v>
      </c>
      <c r="I14" s="50">
        <v>1</v>
      </c>
      <c r="J14" s="50">
        <v>0</v>
      </c>
      <c r="K14" s="50">
        <v>1</v>
      </c>
      <c r="L14" s="50" t="s">
        <v>156</v>
      </c>
      <c r="M14" s="51"/>
      <c r="N14" s="49"/>
    </row>
    <row r="15" spans="1:14" x14ac:dyDescent="0.25">
      <c r="A15" s="47"/>
      <c r="B15" s="48" t="s">
        <v>157</v>
      </c>
      <c r="C15" s="50">
        <v>1</v>
      </c>
      <c r="D15" s="50">
        <v>1</v>
      </c>
      <c r="E15" s="50">
        <v>1</v>
      </c>
      <c r="F15" s="50">
        <v>1</v>
      </c>
      <c r="G15" s="50">
        <v>1</v>
      </c>
      <c r="H15" s="50">
        <v>0</v>
      </c>
      <c r="I15" s="50">
        <v>1</v>
      </c>
      <c r="J15" s="50">
        <v>0</v>
      </c>
      <c r="K15" s="50">
        <v>1</v>
      </c>
      <c r="L15" s="50" t="s">
        <v>158</v>
      </c>
      <c r="M15" s="51"/>
      <c r="N15" s="49" t="s">
        <v>159</v>
      </c>
    </row>
    <row r="16" spans="1:14" x14ac:dyDescent="0.25">
      <c r="A16" s="47"/>
      <c r="B16" s="48" t="s">
        <v>160</v>
      </c>
      <c r="C16" s="50">
        <v>0</v>
      </c>
      <c r="D16" s="50">
        <v>0</v>
      </c>
      <c r="E16" s="50">
        <v>0</v>
      </c>
      <c r="F16" s="50">
        <v>0</v>
      </c>
      <c r="G16" s="50">
        <v>0</v>
      </c>
      <c r="H16" s="50">
        <v>0</v>
      </c>
      <c r="I16" s="50">
        <v>0</v>
      </c>
      <c r="J16" s="50">
        <v>0</v>
      </c>
      <c r="K16" s="50">
        <v>0</v>
      </c>
      <c r="L16" s="50" t="s">
        <v>161</v>
      </c>
      <c r="M16" s="51"/>
      <c r="N16" s="49"/>
    </row>
    <row r="17" spans="1:14" x14ac:dyDescent="0.25">
      <c r="A17" s="47"/>
      <c r="B17" s="48" t="s">
        <v>162</v>
      </c>
      <c r="C17" s="50">
        <v>3</v>
      </c>
      <c r="D17" s="50">
        <v>3</v>
      </c>
      <c r="E17" s="50">
        <v>2</v>
      </c>
      <c r="F17" s="50">
        <v>1.5</v>
      </c>
      <c r="G17" s="50">
        <v>1</v>
      </c>
      <c r="H17" s="50">
        <v>3</v>
      </c>
      <c r="I17" s="50">
        <v>3</v>
      </c>
      <c r="J17" s="50">
        <v>1.5</v>
      </c>
      <c r="K17" s="50">
        <v>0.5</v>
      </c>
      <c r="L17" s="50" t="s">
        <v>163</v>
      </c>
      <c r="M17" s="51">
        <v>3</v>
      </c>
      <c r="N17" s="49"/>
    </row>
    <row r="18" spans="1:14" x14ac:dyDescent="0.25">
      <c r="A18" s="47"/>
      <c r="B18" s="48" t="s">
        <v>164</v>
      </c>
      <c r="C18" s="50">
        <v>25</v>
      </c>
      <c r="D18" s="50">
        <v>25</v>
      </c>
      <c r="E18" s="50">
        <v>30</v>
      </c>
      <c r="F18" s="50">
        <v>30</v>
      </c>
      <c r="G18" s="50">
        <v>30</v>
      </c>
      <c r="H18" s="50">
        <v>25</v>
      </c>
      <c r="I18" s="50">
        <v>25</v>
      </c>
      <c r="J18" s="50">
        <v>30</v>
      </c>
      <c r="K18" s="50">
        <v>30</v>
      </c>
      <c r="L18" s="50"/>
      <c r="M18" s="51"/>
      <c r="N18" s="49"/>
    </row>
    <row r="19" spans="1:14" x14ac:dyDescent="0.25">
      <c r="A19" s="47"/>
      <c r="B19" s="48" t="s">
        <v>165</v>
      </c>
      <c r="C19" s="50">
        <v>0.5</v>
      </c>
      <c r="D19" s="50">
        <v>0.5</v>
      </c>
      <c r="E19" s="50">
        <v>0.4</v>
      </c>
      <c r="F19" s="50">
        <v>0.4</v>
      </c>
      <c r="G19" s="50">
        <v>0.3</v>
      </c>
      <c r="H19" s="50">
        <v>0.5</v>
      </c>
      <c r="I19" s="50">
        <v>0.5</v>
      </c>
      <c r="J19" s="50">
        <v>0.3</v>
      </c>
      <c r="K19" s="50">
        <v>0.2</v>
      </c>
      <c r="L19" s="50"/>
      <c r="M19" s="51">
        <v>3</v>
      </c>
      <c r="N19" s="49"/>
    </row>
    <row r="20" spans="1:14" ht="30.6" x14ac:dyDescent="0.25">
      <c r="A20" s="54" t="s">
        <v>166</v>
      </c>
      <c r="B20" s="55"/>
      <c r="C20" s="56"/>
      <c r="D20" s="56"/>
      <c r="E20" s="56"/>
      <c r="F20" s="56"/>
      <c r="G20" s="56"/>
      <c r="H20" s="56"/>
      <c r="I20" s="56"/>
      <c r="J20" s="56"/>
      <c r="K20" s="56"/>
      <c r="L20" s="56"/>
      <c r="M20" s="56"/>
      <c r="N20" s="57" t="s">
        <v>167</v>
      </c>
    </row>
    <row r="21" spans="1:14" x14ac:dyDescent="0.25">
      <c r="A21" s="58"/>
      <c r="B21" s="59" t="s">
        <v>168</v>
      </c>
      <c r="C21" s="60">
        <v>3.3</v>
      </c>
      <c r="D21" s="60">
        <v>3.3</v>
      </c>
      <c r="E21" s="60">
        <v>3.3</v>
      </c>
      <c r="F21" s="60">
        <v>3.3</v>
      </c>
      <c r="G21" s="60">
        <v>3.3</v>
      </c>
      <c r="H21" s="60">
        <v>3.3</v>
      </c>
      <c r="I21" s="60">
        <v>3.3</v>
      </c>
      <c r="J21" s="60">
        <v>3.3</v>
      </c>
      <c r="K21" s="60">
        <v>3.3</v>
      </c>
      <c r="L21" s="60" t="s">
        <v>169</v>
      </c>
      <c r="M21" s="60">
        <v>3</v>
      </c>
      <c r="N21" s="57"/>
    </row>
    <row r="22" spans="1:14" x14ac:dyDescent="0.25">
      <c r="A22" s="58"/>
      <c r="B22" s="59" t="s">
        <v>170</v>
      </c>
      <c r="C22" s="60">
        <v>6.7</v>
      </c>
      <c r="D22" s="60">
        <v>6.7</v>
      </c>
      <c r="E22" s="60">
        <v>6.7</v>
      </c>
      <c r="F22" s="60">
        <v>6.7</v>
      </c>
      <c r="G22" s="60">
        <v>6.7</v>
      </c>
      <c r="H22" s="60">
        <v>6.7</v>
      </c>
      <c r="I22" s="60">
        <v>6.7</v>
      </c>
      <c r="J22" s="60">
        <v>6.7</v>
      </c>
      <c r="K22" s="60">
        <v>6.7</v>
      </c>
      <c r="L22" s="60" t="s">
        <v>169</v>
      </c>
      <c r="M22" s="60">
        <v>3</v>
      </c>
      <c r="N22" s="57"/>
    </row>
    <row r="23" spans="1:14" x14ac:dyDescent="0.25">
      <c r="A23" s="54" t="s">
        <v>171</v>
      </c>
      <c r="B23" s="55"/>
      <c r="C23" s="56"/>
      <c r="D23" s="56"/>
      <c r="E23" s="56"/>
      <c r="F23" s="56"/>
      <c r="G23" s="56"/>
      <c r="H23" s="56"/>
      <c r="I23" s="56"/>
      <c r="J23" s="56"/>
      <c r="K23" s="56"/>
      <c r="L23" s="56"/>
      <c r="M23" s="56"/>
      <c r="N23" s="61"/>
    </row>
    <row r="24" spans="1:14" x14ac:dyDescent="0.25">
      <c r="A24" s="58"/>
      <c r="B24" s="59" t="s">
        <v>172</v>
      </c>
      <c r="C24" s="62">
        <v>6.0613799999999995E-2</v>
      </c>
      <c r="D24" s="62">
        <v>6.0613799999999995E-2</v>
      </c>
      <c r="E24" s="62">
        <v>4.7757293999999992E-2</v>
      </c>
      <c r="F24" s="62">
        <v>2.8765395360000001E-2</v>
      </c>
      <c r="G24" s="62">
        <v>2.2331399999999998E-2</v>
      </c>
      <c r="H24" s="62">
        <v>6.0613799999999995E-2</v>
      </c>
      <c r="I24" s="62">
        <v>6.0613799999999995E-2</v>
      </c>
      <c r="J24" s="62">
        <v>3.7484849999999993E-2</v>
      </c>
      <c r="K24" s="62">
        <v>2.2331399999999998E-2</v>
      </c>
      <c r="L24" s="60"/>
      <c r="M24" s="60">
        <v>1</v>
      </c>
      <c r="N24" s="57"/>
    </row>
    <row r="25" spans="1:14" x14ac:dyDescent="0.25">
      <c r="A25" s="58"/>
      <c r="B25" s="59" t="s">
        <v>173</v>
      </c>
      <c r="C25" s="62">
        <v>3.1901999999999993E-2</v>
      </c>
      <c r="D25" s="62">
        <v>3.1901999999999993E-2</v>
      </c>
      <c r="E25" s="62">
        <v>2.5443440099999992E-2</v>
      </c>
      <c r="F25" s="62">
        <v>1.3528277101169994E-2</v>
      </c>
      <c r="G25" s="62">
        <v>8.4811466999999974E-3</v>
      </c>
      <c r="H25" s="62">
        <v>3.1901999999999993E-2</v>
      </c>
      <c r="I25" s="62">
        <v>3.1901999999999993E-2</v>
      </c>
      <c r="J25" s="62">
        <v>1.6962293399999995E-2</v>
      </c>
      <c r="K25" s="62">
        <v>8.4811466999999974E-3</v>
      </c>
      <c r="L25" s="60"/>
      <c r="M25" s="60">
        <v>1</v>
      </c>
      <c r="N25" s="57"/>
    </row>
    <row r="26" spans="1:14" x14ac:dyDescent="0.25">
      <c r="A26" s="58"/>
      <c r="B26" s="59" t="s">
        <v>174</v>
      </c>
      <c r="C26" s="62">
        <v>1.9141199999999997E-2</v>
      </c>
      <c r="D26" s="62">
        <v>1.9141199999999997E-2</v>
      </c>
      <c r="E26" s="62">
        <v>1.6894444226399994E-2</v>
      </c>
      <c r="F26" s="62">
        <v>1.1857264313633478E-2</v>
      </c>
      <c r="G26" s="62">
        <v>1.0177376039999998E-2</v>
      </c>
      <c r="H26" s="62">
        <v>1.9141199999999997E-2</v>
      </c>
      <c r="I26" s="62">
        <v>1.9141199999999997E-2</v>
      </c>
      <c r="J26" s="62">
        <v>1.5266064059999996E-2</v>
      </c>
      <c r="K26" s="62">
        <v>1.0177376039999998E-2</v>
      </c>
      <c r="L26" s="60"/>
      <c r="M26" s="60">
        <v>1</v>
      </c>
      <c r="N26" s="57"/>
    </row>
    <row r="27" spans="1:14" x14ac:dyDescent="0.25">
      <c r="A27" s="58"/>
      <c r="B27" s="59" t="s">
        <v>175</v>
      </c>
      <c r="C27" s="62">
        <v>9.5705999999999986E-3</v>
      </c>
      <c r="D27" s="62">
        <v>9.5705999999999986E-3</v>
      </c>
      <c r="E27" s="62">
        <v>8.447222113199997E-3</v>
      </c>
      <c r="F27" s="62">
        <v>6.7170681863999984E-3</v>
      </c>
      <c r="G27" s="62">
        <v>5.0886880199999991E-3</v>
      </c>
      <c r="H27" s="62">
        <v>9.5705999999999986E-3</v>
      </c>
      <c r="I27" s="62">
        <v>9.5705999999999986E-3</v>
      </c>
      <c r="J27" s="62">
        <v>7.6330320299999978E-3</v>
      </c>
      <c r="K27" s="62">
        <v>5.0886880199999991E-3</v>
      </c>
      <c r="L27" s="60"/>
      <c r="M27" s="60">
        <v>1</v>
      </c>
      <c r="N27" s="57"/>
    </row>
    <row r="28" spans="1:14" x14ac:dyDescent="0.25">
      <c r="A28" s="58"/>
      <c r="B28" s="59" t="s">
        <v>176</v>
      </c>
      <c r="C28" s="60">
        <v>638.04</v>
      </c>
      <c r="D28" s="60">
        <v>638.04</v>
      </c>
      <c r="E28" s="60">
        <v>531.69999999999993</v>
      </c>
      <c r="F28" s="60">
        <v>531.69999999999993</v>
      </c>
      <c r="G28" s="60">
        <v>425.35999999999996</v>
      </c>
      <c r="H28" s="60">
        <v>638.04</v>
      </c>
      <c r="I28" s="60">
        <v>638.04</v>
      </c>
      <c r="J28" s="60">
        <v>478.53</v>
      </c>
      <c r="K28" s="60">
        <v>319.02</v>
      </c>
      <c r="L28" s="60"/>
      <c r="M28" s="60">
        <v>1</v>
      </c>
      <c r="N28" s="57"/>
    </row>
    <row r="29" spans="1:14" x14ac:dyDescent="0.25">
      <c r="A29" s="58"/>
      <c r="B29" s="59" t="s">
        <v>177</v>
      </c>
      <c r="C29" s="60" t="s">
        <v>133</v>
      </c>
      <c r="D29" s="60" t="s">
        <v>133</v>
      </c>
      <c r="E29" s="60" t="s">
        <v>133</v>
      </c>
      <c r="F29" s="60" t="s">
        <v>133</v>
      </c>
      <c r="G29" s="60" t="s">
        <v>133</v>
      </c>
      <c r="H29" s="60" t="s">
        <v>133</v>
      </c>
      <c r="I29" s="60" t="s">
        <v>133</v>
      </c>
      <c r="J29" s="60" t="s">
        <v>133</v>
      </c>
      <c r="K29" s="60" t="s">
        <v>133</v>
      </c>
      <c r="L29" s="60"/>
      <c r="M29" s="60"/>
      <c r="N29" s="57"/>
    </row>
    <row r="30" spans="1:14" ht="30.6" x14ac:dyDescent="0.25">
      <c r="A30" s="54" t="s">
        <v>178</v>
      </c>
      <c r="B30" s="55"/>
      <c r="C30" s="56"/>
      <c r="D30" s="56"/>
      <c r="E30" s="56"/>
      <c r="F30" s="56"/>
      <c r="G30" s="56"/>
      <c r="H30" s="56"/>
      <c r="I30" s="56"/>
      <c r="J30" s="56"/>
      <c r="K30" s="56"/>
      <c r="L30" s="56"/>
      <c r="M30" s="56"/>
      <c r="N30" s="57" t="s">
        <v>179</v>
      </c>
    </row>
    <row r="31" spans="1:14" x14ac:dyDescent="0.25">
      <c r="A31" s="58"/>
      <c r="B31" s="59" t="s">
        <v>180</v>
      </c>
      <c r="C31" s="60">
        <v>33.299999999999997</v>
      </c>
      <c r="D31" s="60">
        <v>33.299999999999997</v>
      </c>
      <c r="E31" s="60">
        <v>33.299999999999997</v>
      </c>
      <c r="F31" s="60">
        <v>33.299999999999997</v>
      </c>
      <c r="G31" s="60">
        <v>33.299999999999997</v>
      </c>
      <c r="H31" s="60">
        <v>33.299999999999997</v>
      </c>
      <c r="I31" s="60">
        <v>33.299999999999997</v>
      </c>
      <c r="J31" s="60">
        <v>33.299999999999997</v>
      </c>
      <c r="K31" s="60">
        <v>33.299999999999997</v>
      </c>
      <c r="L31" s="60"/>
      <c r="M31" s="60"/>
      <c r="N31" s="57"/>
    </row>
    <row r="32" spans="1:14" ht="20.399999999999999" x14ac:dyDescent="0.25">
      <c r="A32" s="58"/>
      <c r="B32" s="59" t="s">
        <v>181</v>
      </c>
      <c r="C32" s="60">
        <v>0.09</v>
      </c>
      <c r="D32" s="60">
        <v>0.09</v>
      </c>
      <c r="E32" s="60">
        <v>0.09</v>
      </c>
      <c r="F32" s="60">
        <v>0.09</v>
      </c>
      <c r="G32" s="60">
        <v>0.09</v>
      </c>
      <c r="H32" s="60">
        <v>0.09</v>
      </c>
      <c r="I32" s="60">
        <v>0.09</v>
      </c>
      <c r="J32" s="60">
        <v>0.09</v>
      </c>
      <c r="K32" s="60">
        <v>0.09</v>
      </c>
      <c r="L32" s="60"/>
      <c r="M32" s="60"/>
      <c r="N32" s="63"/>
    </row>
    <row r="33" spans="1:14" ht="21" thickBot="1" x14ac:dyDescent="0.3">
      <c r="A33" s="64"/>
      <c r="B33" s="65" t="s">
        <v>182</v>
      </c>
      <c r="C33" s="66" t="s">
        <v>183</v>
      </c>
      <c r="D33" s="66" t="s">
        <v>183</v>
      </c>
      <c r="E33" s="66" t="s">
        <v>184</v>
      </c>
      <c r="F33" s="66" t="s">
        <v>184</v>
      </c>
      <c r="G33" s="66" t="s">
        <v>184</v>
      </c>
      <c r="H33" s="66" t="s">
        <v>184</v>
      </c>
      <c r="I33" s="66" t="s">
        <v>184</v>
      </c>
      <c r="J33" s="66" t="s">
        <v>184</v>
      </c>
      <c r="K33" s="66" t="s">
        <v>184</v>
      </c>
      <c r="L33" s="67"/>
      <c r="M33" s="66">
        <v>4</v>
      </c>
      <c r="N33" s="68"/>
    </row>
    <row r="34" spans="1:14" x14ac:dyDescent="0.25">
      <c r="A34" s="58"/>
      <c r="B34" s="59"/>
      <c r="C34" s="60"/>
      <c r="D34" s="60"/>
      <c r="E34" s="60"/>
      <c r="F34" s="60"/>
      <c r="G34" s="60"/>
      <c r="H34" s="60"/>
      <c r="I34" s="60"/>
      <c r="J34" s="60"/>
      <c r="K34" s="60"/>
      <c r="L34" s="69"/>
      <c r="M34" s="60"/>
      <c r="N34" s="69"/>
    </row>
    <row r="35" spans="1:14" x14ac:dyDescent="0.25">
      <c r="A35" s="70" t="s">
        <v>185</v>
      </c>
      <c r="B35" s="59"/>
      <c r="C35" s="58"/>
      <c r="D35" s="58"/>
      <c r="E35" s="58"/>
      <c r="F35" s="58"/>
      <c r="G35" s="58"/>
      <c r="H35" s="58"/>
      <c r="I35" s="58"/>
      <c r="J35" s="58"/>
      <c r="K35" s="58"/>
      <c r="L35" s="58"/>
      <c r="M35" s="71"/>
      <c r="N35" s="58"/>
    </row>
    <row r="36" spans="1:14" x14ac:dyDescent="0.25">
      <c r="A36" s="71"/>
      <c r="B36" s="58" t="s">
        <v>186</v>
      </c>
      <c r="C36" s="59"/>
      <c r="D36" s="59"/>
      <c r="E36" s="59"/>
      <c r="F36" s="59"/>
      <c r="G36" s="59"/>
      <c r="H36" s="59"/>
      <c r="I36" s="59"/>
      <c r="J36" s="59"/>
      <c r="K36" s="59"/>
      <c r="L36" s="59"/>
      <c r="M36" s="59"/>
      <c r="N36" s="59"/>
    </row>
    <row r="37" spans="1:14" x14ac:dyDescent="0.25">
      <c r="A37" s="71"/>
      <c r="B37" s="72" t="s">
        <v>187</v>
      </c>
      <c r="C37" s="73"/>
      <c r="D37" s="73"/>
      <c r="E37" s="73"/>
      <c r="F37" s="73"/>
      <c r="G37" s="73"/>
      <c r="H37" s="73"/>
      <c r="I37" s="73"/>
      <c r="J37" s="73"/>
      <c r="K37" s="73"/>
      <c r="L37" s="73"/>
      <c r="M37" s="73"/>
      <c r="N37" s="73"/>
    </row>
    <row r="38" spans="1:14" x14ac:dyDescent="0.25">
      <c r="A38" s="71"/>
      <c r="B38" s="58" t="s">
        <v>188</v>
      </c>
      <c r="C38" s="59"/>
      <c r="D38" s="59"/>
      <c r="E38" s="59"/>
      <c r="F38" s="59"/>
      <c r="G38" s="59"/>
      <c r="H38" s="59"/>
      <c r="I38" s="59"/>
      <c r="J38" s="59"/>
      <c r="K38" s="59"/>
      <c r="L38" s="59"/>
      <c r="M38" s="59"/>
      <c r="N38" s="59"/>
    </row>
    <row r="39" spans="1:14" x14ac:dyDescent="0.25">
      <c r="A39" s="71"/>
      <c r="B39" s="74" t="s">
        <v>189</v>
      </c>
      <c r="C39" s="74"/>
      <c r="D39" s="74"/>
      <c r="E39" s="74"/>
      <c r="F39" s="74"/>
      <c r="G39" s="74"/>
      <c r="H39" s="74"/>
      <c r="I39" s="74"/>
      <c r="J39" s="74"/>
      <c r="K39" s="74"/>
      <c r="L39" s="74"/>
      <c r="M39" s="75"/>
      <c r="N39" s="74"/>
    </row>
    <row r="40" spans="1:14" x14ac:dyDescent="0.25">
      <c r="A40" s="71"/>
      <c r="B40" s="58" t="s">
        <v>190</v>
      </c>
      <c r="C40" s="59"/>
      <c r="D40" s="59"/>
      <c r="E40" s="59"/>
      <c r="F40" s="59"/>
      <c r="G40" s="59"/>
      <c r="H40" s="59"/>
      <c r="I40" s="59"/>
      <c r="J40" s="59"/>
      <c r="K40" s="59"/>
      <c r="L40" s="59"/>
      <c r="M40" s="59"/>
      <c r="N40" s="59"/>
    </row>
    <row r="41" spans="1:14" x14ac:dyDescent="0.25">
      <c r="A41" s="71"/>
      <c r="B41" s="58" t="s">
        <v>191</v>
      </c>
      <c r="C41" s="59"/>
      <c r="D41" s="59"/>
      <c r="E41" s="59"/>
      <c r="F41" s="59"/>
      <c r="G41" s="59"/>
      <c r="H41" s="59"/>
      <c r="I41" s="59"/>
      <c r="J41" s="59"/>
      <c r="K41" s="59"/>
      <c r="L41" s="59"/>
      <c r="M41" s="59"/>
      <c r="N41" s="59"/>
    </row>
    <row r="42" spans="1:14" x14ac:dyDescent="0.25">
      <c r="A42" s="71"/>
      <c r="B42" s="58" t="s">
        <v>192</v>
      </c>
      <c r="C42" s="59"/>
      <c r="D42" s="59"/>
      <c r="E42" s="59"/>
      <c r="F42" s="59"/>
      <c r="G42" s="59"/>
      <c r="H42" s="59"/>
      <c r="I42" s="59"/>
      <c r="J42" s="59"/>
      <c r="K42" s="59"/>
      <c r="L42" s="59"/>
      <c r="M42" s="59"/>
      <c r="N42" s="59"/>
    </row>
    <row r="43" spans="1:14" x14ac:dyDescent="0.25">
      <c r="A43" s="71"/>
      <c r="B43" s="58" t="s">
        <v>193</v>
      </c>
      <c r="C43" s="59"/>
      <c r="D43" s="59"/>
      <c r="E43" s="59"/>
      <c r="F43" s="59"/>
      <c r="G43" s="59"/>
      <c r="H43" s="59"/>
      <c r="I43" s="59"/>
      <c r="J43" s="59"/>
      <c r="K43" s="59"/>
      <c r="L43" s="59"/>
      <c r="M43" s="59"/>
      <c r="N43" s="59"/>
    </row>
    <row r="44" spans="1:14" x14ac:dyDescent="0.25">
      <c r="A44" s="71"/>
      <c r="B44" s="58" t="s">
        <v>194</v>
      </c>
      <c r="C44" s="59"/>
      <c r="D44" s="59"/>
      <c r="E44" s="59"/>
      <c r="F44" s="59"/>
      <c r="G44" s="59"/>
      <c r="H44" s="59"/>
      <c r="I44" s="59"/>
      <c r="J44" s="59"/>
      <c r="K44" s="59"/>
      <c r="L44" s="59"/>
      <c r="M44" s="59"/>
      <c r="N44" s="59"/>
    </row>
    <row r="45" spans="1:14" x14ac:dyDescent="0.25">
      <c r="A45" s="71"/>
      <c r="B45" s="58" t="s">
        <v>195</v>
      </c>
      <c r="C45" s="59"/>
      <c r="D45" s="59"/>
      <c r="E45" s="59"/>
      <c r="F45" s="59"/>
      <c r="G45" s="59"/>
      <c r="H45" s="59"/>
      <c r="I45" s="59"/>
      <c r="J45" s="59"/>
      <c r="K45" s="59"/>
      <c r="L45" s="59"/>
      <c r="M45" s="59"/>
      <c r="N45" s="59"/>
    </row>
    <row r="46" spans="1:14" x14ac:dyDescent="0.25">
      <c r="A46" s="74"/>
      <c r="B46" s="76" t="s">
        <v>196</v>
      </c>
      <c r="C46" s="74"/>
      <c r="D46" s="74"/>
      <c r="E46" s="74"/>
      <c r="F46" s="74"/>
      <c r="G46" s="74"/>
      <c r="H46" s="74"/>
      <c r="I46" s="74"/>
      <c r="J46" s="74"/>
      <c r="K46" s="74"/>
      <c r="L46" s="74"/>
      <c r="M46" s="75"/>
      <c r="N46" s="74"/>
    </row>
    <row r="47" spans="1:14" x14ac:dyDescent="0.25">
      <c r="A47" s="77"/>
      <c r="B47" s="49" t="s">
        <v>197</v>
      </c>
      <c r="C47" s="74"/>
      <c r="D47" s="74"/>
      <c r="E47" s="74"/>
      <c r="F47" s="74"/>
      <c r="G47" s="74"/>
      <c r="H47" s="74"/>
      <c r="I47" s="74"/>
      <c r="J47" s="74"/>
      <c r="K47" s="74"/>
      <c r="L47" s="74"/>
      <c r="M47" s="75"/>
      <c r="N47" s="74"/>
    </row>
    <row r="48" spans="1:14" x14ac:dyDescent="0.25">
      <c r="A48" s="74" t="s">
        <v>198</v>
      </c>
      <c r="B48" s="76"/>
      <c r="C48" s="74"/>
      <c r="D48" s="74"/>
      <c r="E48" s="74"/>
      <c r="F48" s="74"/>
      <c r="G48" s="74"/>
      <c r="H48" s="74"/>
      <c r="I48" s="74"/>
      <c r="J48" s="74"/>
      <c r="K48" s="74"/>
      <c r="L48" s="74"/>
      <c r="M48" s="75"/>
      <c r="N48" s="74"/>
    </row>
    <row r="49" spans="1:14" x14ac:dyDescent="0.25">
      <c r="A49" s="74"/>
      <c r="B49" s="74" t="s">
        <v>199</v>
      </c>
      <c r="C49" s="77"/>
      <c r="D49" s="77"/>
      <c r="E49" s="77"/>
      <c r="F49" s="77"/>
      <c r="G49" s="77"/>
      <c r="H49" s="77"/>
      <c r="I49" s="77"/>
      <c r="J49" s="77"/>
      <c r="K49" s="77"/>
      <c r="L49" s="77"/>
      <c r="M49" s="78"/>
      <c r="N49" s="77"/>
    </row>
    <row r="50" spans="1:14" x14ac:dyDescent="0.25">
      <c r="A50" s="79"/>
      <c r="B50" s="79"/>
      <c r="C50" s="79"/>
      <c r="D50" s="79"/>
      <c r="E50" s="79"/>
      <c r="F50" s="79"/>
      <c r="G50" s="79"/>
      <c r="H50" s="79"/>
      <c r="I50" s="79"/>
      <c r="J50" s="79"/>
      <c r="K50" s="79"/>
      <c r="L50" s="79"/>
      <c r="M50" s="79"/>
      <c r="N50" s="79"/>
    </row>
    <row r="51" spans="1:14" x14ac:dyDescent="0.25">
      <c r="A51" s="79"/>
      <c r="B51" s="79"/>
      <c r="C51" s="79"/>
      <c r="D51" s="79"/>
      <c r="E51" s="79"/>
      <c r="F51" s="79"/>
      <c r="G51" s="79"/>
      <c r="H51" s="79"/>
      <c r="I51" s="79"/>
      <c r="J51" s="79"/>
      <c r="K51" s="79"/>
      <c r="L51" s="79"/>
      <c r="M51" s="79"/>
      <c r="N51" s="79"/>
    </row>
    <row r="52" spans="1:14" x14ac:dyDescent="0.25">
      <c r="A52" s="79"/>
      <c r="B52" s="79"/>
      <c r="C52" s="79"/>
      <c r="D52" s="79"/>
      <c r="E52" s="79"/>
      <c r="F52" s="79"/>
      <c r="G52" s="79"/>
      <c r="H52" s="79"/>
      <c r="I52" s="79"/>
      <c r="J52" s="79"/>
      <c r="K52" s="79"/>
      <c r="L52" s="79"/>
      <c r="M52" s="79"/>
      <c r="N52" s="79"/>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3F926A-7CB4-4BDA-8BE4-56DE8A4B39ED}">
  <sheetPr>
    <tabColor theme="4" tint="0.39997558519241921"/>
  </sheetPr>
  <dimension ref="A1:N125"/>
  <sheetViews>
    <sheetView workbookViewId="0">
      <selection activeCell="E24" sqref="E24"/>
    </sheetView>
  </sheetViews>
  <sheetFormatPr defaultRowHeight="13.2" x14ac:dyDescent="0.25"/>
  <cols>
    <col min="2" max="2" width="34.109375" customWidth="1"/>
  </cols>
  <sheetData>
    <row r="1" spans="1:14" x14ac:dyDescent="0.25">
      <c r="A1" s="80" t="s">
        <v>123</v>
      </c>
      <c r="B1" s="35"/>
      <c r="C1" s="81" t="s">
        <v>200</v>
      </c>
      <c r="D1" s="81"/>
      <c r="E1" s="81"/>
      <c r="F1" s="81"/>
      <c r="G1" s="81"/>
      <c r="H1" s="81"/>
      <c r="I1" s="81"/>
      <c r="J1" s="81"/>
      <c r="K1" s="81"/>
      <c r="L1" s="81"/>
      <c r="M1" s="81"/>
      <c r="N1" s="82"/>
    </row>
    <row r="2" spans="1:14" x14ac:dyDescent="0.25">
      <c r="A2" s="83" t="s">
        <v>125</v>
      </c>
      <c r="B2" s="83"/>
      <c r="C2" s="84">
        <v>2015</v>
      </c>
      <c r="D2" s="85">
        <v>2020</v>
      </c>
      <c r="E2" s="85">
        <v>2030</v>
      </c>
      <c r="F2" s="85">
        <v>2040</v>
      </c>
      <c r="G2" s="85">
        <v>2050</v>
      </c>
      <c r="H2" s="85">
        <v>2020</v>
      </c>
      <c r="I2" s="85">
        <v>2020</v>
      </c>
      <c r="J2" s="85">
        <v>2050</v>
      </c>
      <c r="K2" s="85">
        <v>2050</v>
      </c>
      <c r="L2" s="86" t="s">
        <v>126</v>
      </c>
      <c r="M2" s="86" t="s">
        <v>127</v>
      </c>
      <c r="N2" s="82"/>
    </row>
    <row r="3" spans="1:14" ht="13.8" thickBot="1" x14ac:dyDescent="0.3">
      <c r="A3" s="87" t="s">
        <v>129</v>
      </c>
      <c r="B3" s="87"/>
      <c r="C3" s="88" t="s">
        <v>130</v>
      </c>
      <c r="D3" s="89" t="s">
        <v>130</v>
      </c>
      <c r="E3" s="89" t="s">
        <v>130</v>
      </c>
      <c r="F3" s="89" t="s">
        <v>130</v>
      </c>
      <c r="G3" s="89" t="s">
        <v>130</v>
      </c>
      <c r="H3" s="89" t="s">
        <v>131</v>
      </c>
      <c r="I3" s="89" t="s">
        <v>132</v>
      </c>
      <c r="J3" s="89" t="s">
        <v>131</v>
      </c>
      <c r="K3" s="89" t="s">
        <v>132</v>
      </c>
      <c r="L3" s="90" t="s">
        <v>133</v>
      </c>
      <c r="M3" s="90" t="s">
        <v>133</v>
      </c>
      <c r="N3" s="82"/>
    </row>
    <row r="4" spans="1:14" x14ac:dyDescent="0.25">
      <c r="A4" s="91" t="s">
        <v>134</v>
      </c>
      <c r="B4" s="91" t="s">
        <v>135</v>
      </c>
      <c r="C4" s="92"/>
      <c r="D4" s="92"/>
      <c r="E4" s="93"/>
      <c r="F4" s="93"/>
      <c r="G4" s="93"/>
      <c r="H4" s="93"/>
      <c r="I4" s="93"/>
      <c r="J4" s="93"/>
      <c r="K4" s="93"/>
      <c r="L4" s="93"/>
      <c r="M4" s="93"/>
      <c r="N4" s="82"/>
    </row>
    <row r="5" spans="1:14" x14ac:dyDescent="0.25">
      <c r="A5" s="94" t="s">
        <v>136</v>
      </c>
      <c r="B5" s="95"/>
      <c r="C5" s="96"/>
      <c r="D5" s="96"/>
      <c r="E5" s="82"/>
      <c r="F5" s="82"/>
      <c r="G5" s="82"/>
      <c r="H5" s="82"/>
      <c r="I5" s="82"/>
      <c r="J5" s="82"/>
      <c r="K5" s="82"/>
      <c r="L5" s="82"/>
      <c r="M5" s="82"/>
      <c r="N5" s="97"/>
    </row>
    <row r="6" spans="1:14" x14ac:dyDescent="0.25">
      <c r="A6" s="98"/>
      <c r="B6" s="99" t="s">
        <v>137</v>
      </c>
      <c r="C6" s="100" t="s">
        <v>201</v>
      </c>
      <c r="D6" s="100" t="s">
        <v>201</v>
      </c>
      <c r="E6" s="100" t="s">
        <v>201</v>
      </c>
      <c r="F6" s="100" t="s">
        <v>201</v>
      </c>
      <c r="G6" s="100" t="s">
        <v>201</v>
      </c>
      <c r="H6" s="100" t="s">
        <v>201</v>
      </c>
      <c r="I6" s="100" t="s">
        <v>201</v>
      </c>
      <c r="J6" s="100" t="s">
        <v>201</v>
      </c>
      <c r="K6" s="100" t="s">
        <v>201</v>
      </c>
      <c r="L6" s="101"/>
      <c r="M6" s="101"/>
      <c r="N6" s="82"/>
    </row>
    <row r="7" spans="1:14" x14ac:dyDescent="0.25">
      <c r="A7" s="102"/>
      <c r="B7" s="99" t="s">
        <v>139</v>
      </c>
      <c r="C7" s="100" t="s">
        <v>202</v>
      </c>
      <c r="D7" s="100" t="s">
        <v>202</v>
      </c>
      <c r="E7" s="100" t="s">
        <v>202</v>
      </c>
      <c r="F7" s="100" t="s">
        <v>202</v>
      </c>
      <c r="G7" s="100" t="s">
        <v>202</v>
      </c>
      <c r="H7" s="100" t="s">
        <v>202</v>
      </c>
      <c r="I7" s="100" t="s">
        <v>202</v>
      </c>
      <c r="J7" s="100" t="s">
        <v>202</v>
      </c>
      <c r="K7" s="100" t="s">
        <v>202</v>
      </c>
      <c r="L7" s="101"/>
      <c r="M7" s="101"/>
      <c r="N7" s="82"/>
    </row>
    <row r="8" spans="1:14" x14ac:dyDescent="0.25">
      <c r="A8" s="82"/>
      <c r="B8" s="99" t="s">
        <v>143</v>
      </c>
      <c r="C8" s="60">
        <v>3.2</v>
      </c>
      <c r="D8" s="101">
        <v>6</v>
      </c>
      <c r="E8" s="101">
        <v>7</v>
      </c>
      <c r="F8" s="101">
        <v>8</v>
      </c>
      <c r="G8" s="101">
        <v>8</v>
      </c>
      <c r="H8" s="101">
        <v>5</v>
      </c>
      <c r="I8" s="101">
        <v>9</v>
      </c>
      <c r="J8" s="101">
        <v>7</v>
      </c>
      <c r="K8" s="101">
        <v>12</v>
      </c>
      <c r="L8" s="101" t="s">
        <v>145</v>
      </c>
      <c r="M8" s="101" t="s">
        <v>203</v>
      </c>
      <c r="N8" s="82"/>
    </row>
    <row r="9" spans="1:14" x14ac:dyDescent="0.25">
      <c r="A9" s="82"/>
      <c r="B9" s="99" t="s">
        <v>144</v>
      </c>
      <c r="C9" s="60">
        <v>9.6</v>
      </c>
      <c r="D9" s="101">
        <v>18</v>
      </c>
      <c r="E9" s="101">
        <v>21</v>
      </c>
      <c r="F9" s="101">
        <v>24</v>
      </c>
      <c r="G9" s="101">
        <v>24</v>
      </c>
      <c r="H9" s="101">
        <v>16</v>
      </c>
      <c r="I9" s="101">
        <v>21</v>
      </c>
      <c r="J9" s="101">
        <v>22</v>
      </c>
      <c r="K9" s="101">
        <v>28</v>
      </c>
      <c r="L9" s="101" t="s">
        <v>204</v>
      </c>
      <c r="M9" s="101" t="s">
        <v>203</v>
      </c>
      <c r="N9" s="82"/>
    </row>
    <row r="10" spans="1:14" x14ac:dyDescent="0.25">
      <c r="A10" s="82"/>
      <c r="B10" s="99" t="s">
        <v>146</v>
      </c>
      <c r="C10" s="60">
        <v>1.6</v>
      </c>
      <c r="D10" s="101">
        <v>3</v>
      </c>
      <c r="E10" s="101">
        <v>3.5</v>
      </c>
      <c r="F10" s="101">
        <v>4</v>
      </c>
      <c r="G10" s="101">
        <v>4</v>
      </c>
      <c r="H10" s="101">
        <v>2.7</v>
      </c>
      <c r="I10" s="101">
        <v>3.5</v>
      </c>
      <c r="J10" s="101">
        <v>3.7</v>
      </c>
      <c r="K10" s="101">
        <v>4.7</v>
      </c>
      <c r="L10" s="101" t="s">
        <v>204</v>
      </c>
      <c r="M10" s="101" t="s">
        <v>203</v>
      </c>
      <c r="N10" s="82"/>
    </row>
    <row r="11" spans="1:14" x14ac:dyDescent="0.25">
      <c r="A11" s="82"/>
      <c r="B11" s="99" t="s">
        <v>205</v>
      </c>
      <c r="C11" s="60">
        <v>91</v>
      </c>
      <c r="D11" s="101">
        <v>91</v>
      </c>
      <c r="E11" s="101">
        <v>92</v>
      </c>
      <c r="F11" s="101">
        <v>92</v>
      </c>
      <c r="G11" s="101">
        <v>92</v>
      </c>
      <c r="H11" s="101">
        <v>90</v>
      </c>
      <c r="I11" s="101">
        <v>92</v>
      </c>
      <c r="J11" s="101">
        <v>91</v>
      </c>
      <c r="K11" s="101">
        <v>94</v>
      </c>
      <c r="L11" s="101" t="s">
        <v>150</v>
      </c>
      <c r="M11" s="101" t="s">
        <v>206</v>
      </c>
      <c r="N11" s="82"/>
    </row>
    <row r="12" spans="1:14" x14ac:dyDescent="0.25">
      <c r="A12" s="82"/>
      <c r="B12" s="99" t="s">
        <v>207</v>
      </c>
      <c r="C12" s="60">
        <v>95</v>
      </c>
      <c r="D12" s="101">
        <v>95</v>
      </c>
      <c r="E12" s="101">
        <v>96</v>
      </c>
      <c r="F12" s="101">
        <v>96</v>
      </c>
      <c r="G12" s="101">
        <v>96</v>
      </c>
      <c r="H12" s="101">
        <v>95</v>
      </c>
      <c r="I12" s="101">
        <v>96</v>
      </c>
      <c r="J12" s="101">
        <v>95</v>
      </c>
      <c r="K12" s="101">
        <v>97</v>
      </c>
      <c r="L12" s="101" t="s">
        <v>150</v>
      </c>
      <c r="M12" s="101" t="s">
        <v>206</v>
      </c>
      <c r="N12" s="82"/>
    </row>
    <row r="13" spans="1:14" x14ac:dyDescent="0.25">
      <c r="A13" s="82"/>
      <c r="B13" s="99" t="s">
        <v>208</v>
      </c>
      <c r="C13" s="60" t="s">
        <v>209</v>
      </c>
      <c r="D13" s="101">
        <v>98</v>
      </c>
      <c r="E13" s="101">
        <v>98.5</v>
      </c>
      <c r="F13" s="101">
        <v>98.5</v>
      </c>
      <c r="G13" s="101">
        <v>98.5</v>
      </c>
      <c r="H13" s="101">
        <v>98</v>
      </c>
      <c r="I13" s="101">
        <v>98.5</v>
      </c>
      <c r="J13" s="101">
        <v>98</v>
      </c>
      <c r="K13" s="101">
        <v>99</v>
      </c>
      <c r="L13" s="101" t="s">
        <v>152</v>
      </c>
      <c r="M13" s="101" t="s">
        <v>210</v>
      </c>
      <c r="N13" s="82"/>
    </row>
    <row r="14" spans="1:14" x14ac:dyDescent="0.25">
      <c r="A14" s="82"/>
      <c r="B14" s="103" t="s">
        <v>211</v>
      </c>
      <c r="C14" s="60" t="s">
        <v>212</v>
      </c>
      <c r="D14" s="101">
        <v>97</v>
      </c>
      <c r="E14" s="101">
        <v>97.5</v>
      </c>
      <c r="F14" s="101">
        <v>97.5</v>
      </c>
      <c r="G14" s="101">
        <v>97.5</v>
      </c>
      <c r="H14" s="101">
        <v>97</v>
      </c>
      <c r="I14" s="101">
        <v>98</v>
      </c>
      <c r="J14" s="101">
        <v>97</v>
      </c>
      <c r="K14" s="101">
        <v>98</v>
      </c>
      <c r="L14" s="101" t="s">
        <v>152</v>
      </c>
      <c r="M14" s="101" t="s">
        <v>210</v>
      </c>
      <c r="N14" s="82"/>
    </row>
    <row r="15" spans="1:14" x14ac:dyDescent="0.25">
      <c r="A15" s="82"/>
      <c r="B15" s="99" t="s">
        <v>213</v>
      </c>
      <c r="C15" s="104">
        <v>0.1</v>
      </c>
      <c r="D15" s="101">
        <v>0.1</v>
      </c>
      <c r="E15" s="101">
        <v>0.1</v>
      </c>
      <c r="F15" s="101">
        <v>0.1</v>
      </c>
      <c r="G15" s="101">
        <v>0.1</v>
      </c>
      <c r="H15" s="101">
        <v>0.05</v>
      </c>
      <c r="I15" s="101">
        <v>0.2</v>
      </c>
      <c r="J15" s="101">
        <v>0.05</v>
      </c>
      <c r="K15" s="101">
        <v>0.15</v>
      </c>
      <c r="L15" s="101" t="s">
        <v>154</v>
      </c>
      <c r="M15" s="101" t="s">
        <v>214</v>
      </c>
      <c r="N15" s="82"/>
    </row>
    <row r="16" spans="1:14" x14ac:dyDescent="0.25">
      <c r="A16" s="82"/>
      <c r="B16" s="99" t="s">
        <v>160</v>
      </c>
      <c r="C16" s="60">
        <v>0.4</v>
      </c>
      <c r="D16" s="101">
        <v>0.38</v>
      </c>
      <c r="E16" s="101">
        <v>0.35</v>
      </c>
      <c r="F16" s="101">
        <v>0.3</v>
      </c>
      <c r="G16" s="101">
        <v>0.25</v>
      </c>
      <c r="H16" s="101">
        <v>0.2</v>
      </c>
      <c r="I16" s="101">
        <v>0.5</v>
      </c>
      <c r="J16" s="101">
        <v>0.1</v>
      </c>
      <c r="K16" s="101">
        <v>0.3</v>
      </c>
      <c r="L16" s="101" t="s">
        <v>215</v>
      </c>
      <c r="M16" s="101"/>
      <c r="N16" s="82"/>
    </row>
    <row r="17" spans="1:14" x14ac:dyDescent="0.25">
      <c r="A17" s="82"/>
      <c r="B17" s="99" t="s">
        <v>162</v>
      </c>
      <c r="C17" s="60">
        <v>0.2</v>
      </c>
      <c r="D17" s="101">
        <v>0.2</v>
      </c>
      <c r="E17" s="101">
        <v>0.1</v>
      </c>
      <c r="F17" s="101">
        <v>0.1</v>
      </c>
      <c r="G17" s="101">
        <v>0.1</v>
      </c>
      <c r="H17" s="101">
        <v>0.1</v>
      </c>
      <c r="I17" s="101">
        <v>0.25</v>
      </c>
      <c r="J17" s="101">
        <v>0.05</v>
      </c>
      <c r="K17" s="101">
        <v>0.2</v>
      </c>
      <c r="L17" s="101" t="s">
        <v>215</v>
      </c>
      <c r="M17" s="101"/>
      <c r="N17" s="82"/>
    </row>
    <row r="18" spans="1:14" x14ac:dyDescent="0.25">
      <c r="A18" s="82"/>
      <c r="B18" s="99" t="s">
        <v>164</v>
      </c>
      <c r="C18" s="60">
        <v>15</v>
      </c>
      <c r="D18" s="101">
        <v>20</v>
      </c>
      <c r="E18" s="101">
        <v>25</v>
      </c>
      <c r="F18" s="101">
        <v>30</v>
      </c>
      <c r="G18" s="101">
        <v>30</v>
      </c>
      <c r="H18" s="101">
        <v>15</v>
      </c>
      <c r="I18" s="101">
        <v>25</v>
      </c>
      <c r="J18" s="101">
        <v>20</v>
      </c>
      <c r="K18" s="101">
        <v>45</v>
      </c>
      <c r="L18" s="101" t="s">
        <v>163</v>
      </c>
      <c r="M18" s="101" t="s">
        <v>216</v>
      </c>
      <c r="N18" s="82"/>
    </row>
    <row r="19" spans="1:14" x14ac:dyDescent="0.25">
      <c r="A19" s="82"/>
      <c r="B19" s="99" t="s">
        <v>165</v>
      </c>
      <c r="C19" s="60">
        <v>0.25</v>
      </c>
      <c r="D19" s="101">
        <v>0.2</v>
      </c>
      <c r="E19" s="101">
        <v>0.2</v>
      </c>
      <c r="F19" s="101">
        <v>0.2</v>
      </c>
      <c r="G19" s="101">
        <v>0.2</v>
      </c>
      <c r="H19" s="101">
        <v>0.2</v>
      </c>
      <c r="I19" s="101">
        <v>0.25</v>
      </c>
      <c r="J19" s="101">
        <v>0.1</v>
      </c>
      <c r="K19" s="101">
        <v>0.25</v>
      </c>
      <c r="L19" s="101"/>
      <c r="M19" s="101" t="s">
        <v>217</v>
      </c>
      <c r="N19" s="82"/>
    </row>
    <row r="20" spans="1:14" x14ac:dyDescent="0.25">
      <c r="A20" s="105" t="s">
        <v>166</v>
      </c>
      <c r="B20" s="106"/>
      <c r="C20" s="60"/>
      <c r="D20" s="60"/>
      <c r="E20" s="82"/>
      <c r="F20" s="82"/>
      <c r="G20" s="82"/>
      <c r="H20" s="82"/>
      <c r="I20" s="82"/>
      <c r="J20" s="82"/>
      <c r="K20" s="82"/>
      <c r="L20" s="82"/>
      <c r="M20" s="82"/>
      <c r="N20" s="82"/>
    </row>
    <row r="21" spans="1:14" x14ac:dyDescent="0.25">
      <c r="A21" s="82"/>
      <c r="B21" s="99" t="s">
        <v>218</v>
      </c>
      <c r="C21" s="60">
        <v>0.08</v>
      </c>
      <c r="D21" s="60">
        <v>0.08</v>
      </c>
      <c r="E21" s="60">
        <v>0.08</v>
      </c>
      <c r="F21" s="60">
        <v>0.08</v>
      </c>
      <c r="G21" s="60">
        <v>0.08</v>
      </c>
      <c r="H21" s="101">
        <v>0</v>
      </c>
      <c r="I21" s="101">
        <v>0.08</v>
      </c>
      <c r="J21" s="101">
        <v>0</v>
      </c>
      <c r="K21" s="101">
        <v>0.08</v>
      </c>
      <c r="L21" s="101" t="s">
        <v>169</v>
      </c>
      <c r="M21" s="101" t="s">
        <v>219</v>
      </c>
      <c r="N21" s="82"/>
    </row>
    <row r="22" spans="1:14" x14ac:dyDescent="0.25">
      <c r="A22" s="82"/>
      <c r="B22" s="99" t="s">
        <v>220</v>
      </c>
      <c r="C22" s="60">
        <v>0.08</v>
      </c>
      <c r="D22" s="60">
        <v>0.08</v>
      </c>
      <c r="E22" s="60">
        <v>0.08</v>
      </c>
      <c r="F22" s="60">
        <v>0.08</v>
      </c>
      <c r="G22" s="60">
        <v>0.08</v>
      </c>
      <c r="H22" s="101">
        <v>0</v>
      </c>
      <c r="I22" s="101">
        <v>0.08</v>
      </c>
      <c r="J22" s="101">
        <v>0</v>
      </c>
      <c r="K22" s="101">
        <v>0.08</v>
      </c>
      <c r="L22" s="101" t="s">
        <v>169</v>
      </c>
      <c r="M22" s="101" t="s">
        <v>219</v>
      </c>
      <c r="N22" s="82"/>
    </row>
    <row r="23" spans="1:14" x14ac:dyDescent="0.25">
      <c r="A23" s="105" t="s">
        <v>221</v>
      </c>
      <c r="B23" s="106"/>
      <c r="C23" s="107"/>
      <c r="D23" s="107"/>
      <c r="E23" s="82"/>
      <c r="F23" s="82"/>
      <c r="G23" s="82"/>
      <c r="H23" s="82"/>
      <c r="I23" s="82"/>
      <c r="J23" s="82"/>
      <c r="K23" s="82"/>
      <c r="L23" s="82"/>
      <c r="M23" s="82"/>
      <c r="N23" s="82"/>
    </row>
    <row r="24" spans="1:14" x14ac:dyDescent="0.25">
      <c r="A24" s="82"/>
      <c r="B24" s="99" t="s">
        <v>172</v>
      </c>
      <c r="C24" s="108">
        <v>1.3696591999999999</v>
      </c>
      <c r="D24" s="109">
        <v>1.1080627999999999</v>
      </c>
      <c r="E24" s="109">
        <v>0.66143479999999999</v>
      </c>
      <c r="F24" s="109">
        <v>0.41897959999999995</v>
      </c>
      <c r="G24" s="109">
        <v>0.27116699999999999</v>
      </c>
      <c r="H24" s="109">
        <v>0.93579199999999996</v>
      </c>
      <c r="I24" s="109">
        <v>1.9449585999999999</v>
      </c>
      <c r="J24" s="109">
        <v>0.1765244</v>
      </c>
      <c r="K24" s="109">
        <v>1.0368149999999998</v>
      </c>
      <c r="L24" s="101" t="s">
        <v>161</v>
      </c>
      <c r="M24" s="101" t="s">
        <v>222</v>
      </c>
      <c r="N24" s="82"/>
    </row>
    <row r="25" spans="1:14" x14ac:dyDescent="0.25">
      <c r="A25" s="82"/>
      <c r="B25" s="99" t="s">
        <v>223</v>
      </c>
      <c r="C25" s="110">
        <v>0.32752719999999996</v>
      </c>
      <c r="D25" s="111">
        <v>0.14036879999999999</v>
      </c>
      <c r="E25" s="111">
        <v>6.5930799999999998E-2</v>
      </c>
      <c r="F25" s="111">
        <v>4.6789599999999994E-2</v>
      </c>
      <c r="G25" s="111">
        <v>3.7219000000000002E-2</v>
      </c>
      <c r="H25" s="109">
        <v>7.4438000000000004E-2</v>
      </c>
      <c r="I25" s="109">
        <v>0.20098259999999998</v>
      </c>
      <c r="J25" s="109">
        <v>2.7648399999999997E-2</v>
      </c>
      <c r="K25" s="109">
        <v>0.122291</v>
      </c>
      <c r="L25" s="101" t="s">
        <v>158</v>
      </c>
      <c r="M25" s="101" t="s">
        <v>224</v>
      </c>
      <c r="N25" s="82"/>
    </row>
    <row r="26" spans="1:14" x14ac:dyDescent="0.25">
      <c r="A26" s="82"/>
      <c r="B26" s="99" t="s">
        <v>225</v>
      </c>
      <c r="C26" s="110">
        <v>0.30838599999999994</v>
      </c>
      <c r="D26" s="111">
        <v>0.28711799999999998</v>
      </c>
      <c r="E26" s="111">
        <v>0.17014399999999999</v>
      </c>
      <c r="F26" s="111">
        <v>0.10633999999999999</v>
      </c>
      <c r="G26" s="111">
        <v>6.3803999999999986E-2</v>
      </c>
      <c r="H26" s="109">
        <v>0.25521599999999994</v>
      </c>
      <c r="I26" s="109">
        <v>0.54233399999999998</v>
      </c>
      <c r="J26" s="109">
        <v>4.2535999999999997E-2</v>
      </c>
      <c r="K26" s="109">
        <v>0.26584999999999998</v>
      </c>
      <c r="L26" s="101" t="s">
        <v>226</v>
      </c>
      <c r="M26" s="101" t="s">
        <v>227</v>
      </c>
      <c r="N26" s="82"/>
    </row>
    <row r="27" spans="1:14" x14ac:dyDescent="0.25">
      <c r="A27" s="82"/>
      <c r="B27" s="99" t="s">
        <v>228</v>
      </c>
      <c r="C27" s="110">
        <v>0.11697399999999999</v>
      </c>
      <c r="D27" s="111">
        <v>0.10633999999999999</v>
      </c>
      <c r="E27" s="111">
        <v>8.5071999999999995E-2</v>
      </c>
      <c r="F27" s="111">
        <v>5.3169999999999995E-2</v>
      </c>
      <c r="G27" s="111">
        <v>4.2535999999999997E-2</v>
      </c>
      <c r="H27" s="109">
        <v>9.5705999999999986E-2</v>
      </c>
      <c r="I27" s="109">
        <v>0.11697399999999999</v>
      </c>
      <c r="J27" s="109">
        <v>2.1267999999999999E-2</v>
      </c>
      <c r="K27" s="109">
        <v>0.11697399999999999</v>
      </c>
      <c r="L27" s="101" t="s">
        <v>141</v>
      </c>
      <c r="M27" s="101" t="s">
        <v>229</v>
      </c>
      <c r="N27" s="82"/>
    </row>
    <row r="28" spans="1:14" x14ac:dyDescent="0.25">
      <c r="A28" s="82"/>
      <c r="B28" s="99" t="s">
        <v>230</v>
      </c>
      <c r="C28" s="108">
        <v>0.57423599999999997</v>
      </c>
      <c r="D28" s="109">
        <v>0.57423599999999997</v>
      </c>
      <c r="E28" s="109">
        <v>0.57423599999999997</v>
      </c>
      <c r="F28" s="109">
        <v>0.57423599999999997</v>
      </c>
      <c r="G28" s="109">
        <v>0.57423599999999997</v>
      </c>
      <c r="H28" s="109">
        <v>0.47852999999999996</v>
      </c>
      <c r="I28" s="109">
        <v>0.57423599999999997</v>
      </c>
      <c r="J28" s="109">
        <v>0.42535999999999996</v>
      </c>
      <c r="K28" s="109">
        <v>0.57423599999999997</v>
      </c>
      <c r="L28" s="101" t="s">
        <v>231</v>
      </c>
      <c r="M28" s="101" t="s">
        <v>232</v>
      </c>
      <c r="N28" s="82"/>
    </row>
    <row r="29" spans="1:14" x14ac:dyDescent="0.25">
      <c r="A29" s="82"/>
      <c r="B29" s="99" t="s">
        <v>177</v>
      </c>
      <c r="C29" s="108">
        <v>2.2331399999999997</v>
      </c>
      <c r="D29" s="109">
        <v>2.1267999999999998</v>
      </c>
      <c r="E29" s="109">
        <v>1.9141199999999998</v>
      </c>
      <c r="F29" s="109">
        <v>1.8077799999999997</v>
      </c>
      <c r="G29" s="109">
        <v>1.7014399999999998</v>
      </c>
      <c r="H29" s="109">
        <v>0.42535999999999996</v>
      </c>
      <c r="I29" s="109">
        <v>5.9550399999999994</v>
      </c>
      <c r="J29" s="109">
        <v>0.31901999999999997</v>
      </c>
      <c r="K29" s="109">
        <v>2.6584999999999996</v>
      </c>
      <c r="L29" s="101" t="s">
        <v>233</v>
      </c>
      <c r="M29" s="101" t="s">
        <v>234</v>
      </c>
      <c r="N29" s="82"/>
    </row>
    <row r="30" spans="1:14" x14ac:dyDescent="0.25">
      <c r="A30" s="105" t="s">
        <v>178</v>
      </c>
      <c r="B30" s="106"/>
      <c r="C30" s="112"/>
      <c r="D30" s="112"/>
      <c r="E30" s="82"/>
      <c r="F30" s="82"/>
      <c r="G30" s="82"/>
      <c r="H30" s="82"/>
      <c r="I30" s="82"/>
      <c r="J30" s="82"/>
      <c r="K30" s="82"/>
      <c r="L30" s="82"/>
      <c r="M30" s="82"/>
      <c r="N30" s="82"/>
    </row>
    <row r="31" spans="1:14" x14ac:dyDescent="0.25">
      <c r="A31" s="82"/>
      <c r="B31" s="99" t="s">
        <v>235</v>
      </c>
      <c r="C31" s="108">
        <v>0.44450119999999993</v>
      </c>
      <c r="D31" s="109">
        <v>0.24670879999999998</v>
      </c>
      <c r="E31" s="109">
        <v>0.15100279999999996</v>
      </c>
      <c r="F31" s="109">
        <v>9.9959599999999996E-2</v>
      </c>
      <c r="G31" s="109">
        <v>7.9754999999999993E-2</v>
      </c>
      <c r="H31" s="109">
        <v>0.17014399999999999</v>
      </c>
      <c r="I31" s="109">
        <v>0.27542059999999996</v>
      </c>
      <c r="J31" s="109">
        <v>4.8916399999999992E-2</v>
      </c>
      <c r="K31" s="109">
        <v>0.18715839999999997</v>
      </c>
      <c r="L31" s="101" t="s">
        <v>236</v>
      </c>
      <c r="M31" s="101" t="s">
        <v>222</v>
      </c>
      <c r="N31" s="82"/>
    </row>
    <row r="32" spans="1:14" x14ac:dyDescent="0.25">
      <c r="A32" s="82"/>
      <c r="B32" s="99" t="s">
        <v>237</v>
      </c>
      <c r="C32" s="110">
        <v>0.30838599999999994</v>
      </c>
      <c r="D32" s="111">
        <v>0.28711799999999998</v>
      </c>
      <c r="E32" s="111">
        <v>0.17014399999999999</v>
      </c>
      <c r="F32" s="111">
        <v>0.10633999999999999</v>
      </c>
      <c r="G32" s="111">
        <v>6.3803999999999986E-2</v>
      </c>
      <c r="H32" s="109">
        <v>0.25521599999999994</v>
      </c>
      <c r="I32" s="109">
        <v>0.54233399999999998</v>
      </c>
      <c r="J32" s="109">
        <v>4.2535999999999997E-2</v>
      </c>
      <c r="K32" s="109">
        <v>0.26584999999999998</v>
      </c>
      <c r="L32" s="101" t="s">
        <v>238</v>
      </c>
      <c r="M32" s="101" t="s">
        <v>227</v>
      </c>
      <c r="N32" s="82"/>
    </row>
    <row r="33" spans="1:14" ht="20.399999999999999" x14ac:dyDescent="0.25">
      <c r="A33" s="82"/>
      <c r="B33" s="99" t="s">
        <v>239</v>
      </c>
      <c r="C33" s="110">
        <v>0.41472599999999998</v>
      </c>
      <c r="D33" s="111">
        <v>0.35092199999999996</v>
      </c>
      <c r="E33" s="111">
        <v>0.21267999999999998</v>
      </c>
      <c r="F33" s="111">
        <v>0.12760799999999997</v>
      </c>
      <c r="G33" s="111">
        <v>8.5071999999999995E-2</v>
      </c>
      <c r="H33" s="111">
        <v>0.29775200000000002</v>
      </c>
      <c r="I33" s="111">
        <v>0.61677199999999988</v>
      </c>
      <c r="J33" s="111">
        <v>5.3169999999999995E-2</v>
      </c>
      <c r="K33" s="111">
        <v>0.32965399999999995</v>
      </c>
      <c r="L33" s="101" t="s">
        <v>240</v>
      </c>
      <c r="M33" s="101" t="s">
        <v>241</v>
      </c>
      <c r="N33" s="82"/>
    </row>
    <row r="34" spans="1:14" x14ac:dyDescent="0.25">
      <c r="A34" s="82"/>
      <c r="B34" s="99" t="s">
        <v>242</v>
      </c>
      <c r="C34" s="60">
        <v>6000</v>
      </c>
      <c r="D34" s="101">
        <v>14000</v>
      </c>
      <c r="E34" s="101">
        <v>30000</v>
      </c>
      <c r="F34" s="101">
        <v>40000</v>
      </c>
      <c r="G34" s="101">
        <v>50000</v>
      </c>
      <c r="H34" s="101">
        <v>10000</v>
      </c>
      <c r="I34" s="101">
        <v>16000</v>
      </c>
      <c r="J34" s="101">
        <v>20000</v>
      </c>
      <c r="K34" s="101">
        <v>70000</v>
      </c>
      <c r="L34" s="101" t="s">
        <v>243</v>
      </c>
      <c r="M34" s="101" t="s">
        <v>244</v>
      </c>
      <c r="N34" s="82"/>
    </row>
    <row r="35" spans="1:14" x14ac:dyDescent="0.25">
      <c r="A35" s="82"/>
      <c r="B35" s="99" t="s">
        <v>245</v>
      </c>
      <c r="C35" s="60">
        <v>285</v>
      </c>
      <c r="D35" s="101">
        <v>315</v>
      </c>
      <c r="E35" s="101">
        <v>417</v>
      </c>
      <c r="F35" s="101">
        <v>522</v>
      </c>
      <c r="G35" s="101">
        <v>627</v>
      </c>
      <c r="H35" s="101">
        <v>300</v>
      </c>
      <c r="I35" s="101">
        <v>420</v>
      </c>
      <c r="J35" s="101">
        <v>450</v>
      </c>
      <c r="K35" s="101">
        <v>900</v>
      </c>
      <c r="L35" s="101" t="s">
        <v>246</v>
      </c>
      <c r="M35" s="101" t="s">
        <v>247</v>
      </c>
      <c r="N35" s="82"/>
    </row>
    <row r="36" spans="1:14" x14ac:dyDescent="0.25">
      <c r="A36" s="82"/>
      <c r="B36" s="99" t="s">
        <v>248</v>
      </c>
      <c r="C36" s="60">
        <v>354</v>
      </c>
      <c r="D36" s="101">
        <v>390</v>
      </c>
      <c r="E36" s="101">
        <v>519</v>
      </c>
      <c r="F36" s="101">
        <v>648</v>
      </c>
      <c r="G36" s="101">
        <v>780</v>
      </c>
      <c r="H36" s="101">
        <v>450</v>
      </c>
      <c r="I36" s="101">
        <v>600</v>
      </c>
      <c r="J36" s="101">
        <v>600</v>
      </c>
      <c r="K36" s="101">
        <v>1200</v>
      </c>
      <c r="L36" s="101" t="s">
        <v>246</v>
      </c>
      <c r="M36" s="101" t="s">
        <v>247</v>
      </c>
      <c r="N36" s="82"/>
    </row>
    <row r="37" spans="1:14" x14ac:dyDescent="0.25">
      <c r="A37" s="82"/>
      <c r="B37" s="99" t="s">
        <v>249</v>
      </c>
      <c r="C37" s="60">
        <v>95</v>
      </c>
      <c r="D37" s="101">
        <v>105</v>
      </c>
      <c r="E37" s="101">
        <v>139</v>
      </c>
      <c r="F37" s="101">
        <v>174</v>
      </c>
      <c r="G37" s="101">
        <v>209</v>
      </c>
      <c r="H37" s="101">
        <v>100</v>
      </c>
      <c r="I37" s="101">
        <v>140</v>
      </c>
      <c r="J37" s="101">
        <v>150</v>
      </c>
      <c r="K37" s="101">
        <v>300</v>
      </c>
      <c r="L37" s="101" t="s">
        <v>246</v>
      </c>
      <c r="M37" s="101" t="s">
        <v>247</v>
      </c>
      <c r="N37" s="82"/>
    </row>
    <row r="38" spans="1:14" ht="13.8" thickBot="1" x14ac:dyDescent="0.3">
      <c r="A38" s="113"/>
      <c r="B38" s="114" t="s">
        <v>250</v>
      </c>
      <c r="C38" s="66">
        <v>118</v>
      </c>
      <c r="D38" s="115">
        <v>130</v>
      </c>
      <c r="E38" s="115">
        <v>173</v>
      </c>
      <c r="F38" s="115">
        <v>216</v>
      </c>
      <c r="G38" s="115">
        <v>260</v>
      </c>
      <c r="H38" s="115">
        <v>150</v>
      </c>
      <c r="I38" s="115">
        <v>200</v>
      </c>
      <c r="J38" s="115">
        <v>200</v>
      </c>
      <c r="K38" s="115">
        <v>400</v>
      </c>
      <c r="L38" s="115" t="s">
        <v>246</v>
      </c>
      <c r="M38" s="115" t="s">
        <v>247</v>
      </c>
      <c r="N38" s="82"/>
    </row>
    <row r="39" spans="1:14" x14ac:dyDescent="0.25">
      <c r="A39" s="82"/>
      <c r="B39" s="99"/>
      <c r="C39" s="60"/>
      <c r="D39" s="60"/>
      <c r="E39" s="82"/>
      <c r="F39" s="82"/>
      <c r="G39" s="82"/>
      <c r="H39" s="82"/>
      <c r="I39" s="82"/>
      <c r="J39" s="82"/>
      <c r="K39" s="82"/>
      <c r="L39" s="82"/>
      <c r="M39" s="82"/>
      <c r="N39" s="82"/>
    </row>
    <row r="40" spans="1:14" x14ac:dyDescent="0.25">
      <c r="A40" s="102" t="s">
        <v>251</v>
      </c>
      <c r="B40" s="94"/>
      <c r="C40" s="82"/>
      <c r="D40" s="82"/>
      <c r="E40" s="82"/>
      <c r="F40" s="82"/>
      <c r="G40" s="82"/>
      <c r="H40" s="82"/>
      <c r="I40" s="82"/>
      <c r="J40" s="82"/>
      <c r="K40" s="82"/>
      <c r="L40" s="82"/>
      <c r="M40" s="82"/>
      <c r="N40" s="82"/>
    </row>
    <row r="41" spans="1:14" x14ac:dyDescent="0.25">
      <c r="A41" s="82"/>
      <c r="B41" s="116" t="s">
        <v>252</v>
      </c>
      <c r="C41" s="82"/>
      <c r="D41" s="82"/>
      <c r="E41" s="82"/>
      <c r="F41" s="82"/>
      <c r="G41" s="82"/>
      <c r="H41" s="82"/>
      <c r="I41" s="82"/>
      <c r="J41" s="82"/>
      <c r="K41" s="82"/>
      <c r="L41" s="82"/>
      <c r="M41" s="82"/>
      <c r="N41" s="82"/>
    </row>
    <row r="42" spans="1:14" x14ac:dyDescent="0.25">
      <c r="A42" s="82"/>
      <c r="B42" s="116" t="s">
        <v>253</v>
      </c>
      <c r="C42" s="82"/>
      <c r="D42" s="82"/>
      <c r="E42" s="82"/>
      <c r="F42" s="82"/>
      <c r="G42" s="82"/>
      <c r="H42" s="82"/>
      <c r="I42" s="82"/>
      <c r="J42" s="82"/>
      <c r="K42" s="82"/>
      <c r="L42" s="82"/>
      <c r="M42" s="82"/>
      <c r="N42" s="82"/>
    </row>
    <row r="43" spans="1:14" x14ac:dyDescent="0.25">
      <c r="A43" s="82"/>
      <c r="B43" s="116" t="s">
        <v>254</v>
      </c>
      <c r="C43" s="82"/>
      <c r="D43" s="82"/>
      <c r="E43" s="82"/>
      <c r="F43" s="82"/>
      <c r="G43" s="82"/>
      <c r="H43" s="82"/>
      <c r="I43" s="82"/>
      <c r="J43" s="82"/>
      <c r="K43" s="82"/>
      <c r="L43" s="82"/>
      <c r="M43" s="82"/>
      <c r="N43" s="82"/>
    </row>
    <row r="44" spans="1:14" x14ac:dyDescent="0.25">
      <c r="A44" s="82"/>
      <c r="B44" s="116" t="s">
        <v>255</v>
      </c>
      <c r="C44" s="82"/>
      <c r="D44" s="82"/>
      <c r="E44" s="82"/>
      <c r="F44" s="82"/>
      <c r="G44" s="82"/>
      <c r="H44" s="82"/>
      <c r="I44" s="82"/>
      <c r="J44" s="82"/>
      <c r="K44" s="82"/>
      <c r="L44" s="82"/>
      <c r="M44" s="82"/>
      <c r="N44" s="82"/>
    </row>
    <row r="45" spans="1:14" x14ac:dyDescent="0.25">
      <c r="A45" s="82"/>
      <c r="B45" s="116" t="s">
        <v>256</v>
      </c>
      <c r="C45" s="82"/>
      <c r="D45" s="82"/>
      <c r="E45" s="82"/>
      <c r="F45" s="82"/>
      <c r="G45" s="82"/>
      <c r="H45" s="82"/>
      <c r="I45" s="82"/>
      <c r="J45" s="82"/>
      <c r="K45" s="82"/>
      <c r="L45" s="82"/>
      <c r="M45" s="82"/>
      <c r="N45" s="82"/>
    </row>
    <row r="46" spans="1:14" x14ac:dyDescent="0.25">
      <c r="A46" s="82"/>
      <c r="B46" s="116" t="s">
        <v>257</v>
      </c>
      <c r="C46" s="82"/>
      <c r="D46" s="82"/>
      <c r="E46" s="82"/>
      <c r="F46" s="82"/>
      <c r="G46" s="82"/>
      <c r="H46" s="82"/>
      <c r="I46" s="82"/>
      <c r="J46" s="82"/>
      <c r="K46" s="82"/>
      <c r="L46" s="82"/>
      <c r="M46" s="82"/>
      <c r="N46" s="82"/>
    </row>
    <row r="47" spans="1:14" x14ac:dyDescent="0.25">
      <c r="A47" s="82"/>
      <c r="B47" s="116" t="s">
        <v>258</v>
      </c>
      <c r="C47" s="82"/>
      <c r="D47" s="82"/>
      <c r="E47" s="82"/>
      <c r="F47" s="82"/>
      <c r="G47" s="82"/>
      <c r="H47" s="82"/>
      <c r="I47" s="82"/>
      <c r="J47" s="82"/>
      <c r="K47" s="82"/>
      <c r="L47" s="82"/>
      <c r="M47" s="82"/>
      <c r="N47" s="82"/>
    </row>
    <row r="48" spans="1:14" x14ac:dyDescent="0.25">
      <c r="A48" s="82"/>
      <c r="B48" s="116" t="s">
        <v>259</v>
      </c>
      <c r="C48" s="82"/>
      <c r="D48" s="82"/>
      <c r="E48" s="82"/>
      <c r="F48" s="82"/>
      <c r="G48" s="82"/>
      <c r="H48" s="82"/>
      <c r="I48" s="82"/>
      <c r="J48" s="82"/>
      <c r="K48" s="82"/>
      <c r="L48" s="82"/>
      <c r="M48" s="82"/>
      <c r="N48" s="82"/>
    </row>
    <row r="49" spans="1:14" x14ac:dyDescent="0.25">
      <c r="A49" s="82"/>
      <c r="B49" s="116" t="s">
        <v>260</v>
      </c>
      <c r="C49" s="82">
        <v>0</v>
      </c>
      <c r="D49" s="82">
        <v>0</v>
      </c>
      <c r="E49" s="82">
        <v>0</v>
      </c>
      <c r="F49" s="82">
        <v>0</v>
      </c>
      <c r="G49" s="82">
        <v>0</v>
      </c>
      <c r="H49" s="82">
        <v>0</v>
      </c>
      <c r="I49" s="82">
        <v>0</v>
      </c>
      <c r="J49" s="82">
        <v>0</v>
      </c>
      <c r="K49" s="82">
        <v>0</v>
      </c>
      <c r="L49" s="82"/>
      <c r="M49" s="82"/>
      <c r="N49" s="82"/>
    </row>
    <row r="50" spans="1:14" x14ac:dyDescent="0.25">
      <c r="A50" s="82"/>
      <c r="B50" s="116" t="s">
        <v>261</v>
      </c>
      <c r="C50" s="82"/>
      <c r="D50" s="82"/>
      <c r="E50" s="82"/>
      <c r="F50" s="82"/>
      <c r="G50" s="82"/>
      <c r="H50" s="82"/>
      <c r="I50" s="82"/>
      <c r="J50" s="82"/>
      <c r="K50" s="82"/>
      <c r="L50" s="82"/>
      <c r="M50" s="82"/>
      <c r="N50" s="82"/>
    </row>
    <row r="51" spans="1:14" x14ac:dyDescent="0.25">
      <c r="A51" s="82"/>
      <c r="B51" s="116" t="s">
        <v>262</v>
      </c>
      <c r="C51" s="82"/>
      <c r="D51" s="82"/>
      <c r="E51" s="82"/>
      <c r="F51" s="82"/>
      <c r="G51" s="82"/>
      <c r="H51" s="82"/>
      <c r="I51" s="82"/>
      <c r="J51" s="82"/>
      <c r="K51" s="82"/>
      <c r="L51" s="82"/>
      <c r="M51" s="82"/>
      <c r="N51" s="82"/>
    </row>
    <row r="52" spans="1:14" x14ac:dyDescent="0.25">
      <c r="A52" s="82"/>
      <c r="B52" s="116" t="s">
        <v>263</v>
      </c>
      <c r="C52" s="82">
        <v>0</v>
      </c>
      <c r="D52" s="82">
        <v>0</v>
      </c>
      <c r="E52" s="82">
        <v>0</v>
      </c>
      <c r="F52" s="82">
        <v>0</v>
      </c>
      <c r="G52" s="82">
        <v>0</v>
      </c>
      <c r="H52" s="82">
        <v>0</v>
      </c>
      <c r="I52" s="82">
        <v>0</v>
      </c>
      <c r="J52" s="82">
        <v>0</v>
      </c>
      <c r="K52" s="82">
        <v>0</v>
      </c>
      <c r="L52" s="82"/>
      <c r="M52" s="82"/>
      <c r="N52" s="82"/>
    </row>
    <row r="53" spans="1:14" x14ac:dyDescent="0.25">
      <c r="A53" s="82"/>
      <c r="B53" s="116" t="s">
        <v>264</v>
      </c>
      <c r="C53" s="82"/>
      <c r="D53" s="82"/>
      <c r="E53" s="82"/>
      <c r="F53" s="82"/>
      <c r="G53" s="82"/>
      <c r="H53" s="82"/>
      <c r="I53" s="82"/>
      <c r="J53" s="82"/>
      <c r="K53" s="82"/>
      <c r="L53" s="82"/>
      <c r="M53" s="82"/>
      <c r="N53" s="82"/>
    </row>
    <row r="54" spans="1:14" x14ac:dyDescent="0.25">
      <c r="A54" s="82"/>
      <c r="B54" s="116" t="s">
        <v>265</v>
      </c>
      <c r="C54" s="82">
        <v>0</v>
      </c>
      <c r="D54" s="82">
        <v>0</v>
      </c>
      <c r="E54" s="82">
        <v>0</v>
      </c>
      <c r="F54" s="82">
        <v>0</v>
      </c>
      <c r="G54" s="82">
        <v>0</v>
      </c>
      <c r="H54" s="82">
        <v>0</v>
      </c>
      <c r="I54" s="82">
        <v>0</v>
      </c>
      <c r="J54" s="82">
        <v>0</v>
      </c>
      <c r="K54" s="82">
        <v>0</v>
      </c>
      <c r="L54" s="82"/>
      <c r="M54" s="82"/>
      <c r="N54" s="82"/>
    </row>
    <row r="55" spans="1:14" x14ac:dyDescent="0.25">
      <c r="A55" s="82"/>
      <c r="B55" s="116" t="s">
        <v>266</v>
      </c>
      <c r="C55" s="82"/>
      <c r="D55" s="82"/>
      <c r="E55" s="82"/>
      <c r="F55" s="82"/>
      <c r="G55" s="82"/>
      <c r="H55" s="82"/>
      <c r="I55" s="82"/>
      <c r="J55" s="82"/>
      <c r="K55" s="82"/>
      <c r="L55" s="82"/>
      <c r="M55" s="82"/>
      <c r="N55" s="82"/>
    </row>
    <row r="56" spans="1:14" x14ac:dyDescent="0.25">
      <c r="A56" s="82"/>
      <c r="B56" s="116" t="s">
        <v>267</v>
      </c>
      <c r="C56" s="82"/>
      <c r="D56" s="82"/>
      <c r="E56" s="82"/>
      <c r="F56" s="82"/>
      <c r="G56" s="82"/>
      <c r="H56" s="82"/>
      <c r="I56" s="82"/>
      <c r="J56" s="82"/>
      <c r="K56" s="82"/>
      <c r="L56" s="82"/>
      <c r="M56" s="82"/>
      <c r="N56" s="82"/>
    </row>
    <row r="57" spans="1:14" x14ac:dyDescent="0.25">
      <c r="A57" s="82"/>
      <c r="B57" s="116" t="s">
        <v>268</v>
      </c>
      <c r="C57" s="82">
        <v>0</v>
      </c>
      <c r="D57" s="82">
        <v>0</v>
      </c>
      <c r="E57" s="82">
        <v>0</v>
      </c>
      <c r="F57" s="82">
        <v>0</v>
      </c>
      <c r="G57" s="82">
        <v>0</v>
      </c>
      <c r="H57" s="82">
        <v>0</v>
      </c>
      <c r="I57" s="82">
        <v>0</v>
      </c>
      <c r="J57" s="82">
        <v>0</v>
      </c>
      <c r="K57" s="82">
        <v>0</v>
      </c>
      <c r="L57" s="82"/>
      <c r="M57" s="82"/>
      <c r="N57" s="82"/>
    </row>
    <row r="58" spans="1:14" x14ac:dyDescent="0.25">
      <c r="A58" s="82"/>
      <c r="B58" s="116" t="s">
        <v>269</v>
      </c>
      <c r="C58" s="82"/>
      <c r="D58" s="82"/>
      <c r="E58" s="82"/>
      <c r="F58" s="82"/>
      <c r="G58" s="82"/>
      <c r="H58" s="82"/>
      <c r="I58" s="82"/>
      <c r="J58" s="82"/>
      <c r="K58" s="82"/>
      <c r="L58" s="82"/>
      <c r="M58" s="82"/>
      <c r="N58" s="82"/>
    </row>
    <row r="59" spans="1:14" x14ac:dyDescent="0.25">
      <c r="A59" s="82"/>
      <c r="B59" s="116" t="s">
        <v>270</v>
      </c>
      <c r="C59" s="82"/>
      <c r="D59" s="82"/>
      <c r="E59" s="82"/>
      <c r="F59" s="82"/>
      <c r="G59" s="82"/>
      <c r="H59" s="82"/>
      <c r="I59" s="82"/>
      <c r="J59" s="82"/>
      <c r="K59" s="82"/>
      <c r="L59" s="82"/>
      <c r="M59" s="82"/>
      <c r="N59" s="82"/>
    </row>
    <row r="60" spans="1:14" x14ac:dyDescent="0.25">
      <c r="A60" s="82"/>
      <c r="B60" s="106"/>
      <c r="C60" s="82"/>
      <c r="D60" s="82"/>
      <c r="E60" s="82"/>
      <c r="F60" s="82"/>
      <c r="G60" s="82"/>
      <c r="H60" s="82"/>
      <c r="I60" s="82"/>
      <c r="J60" s="82"/>
      <c r="K60" s="82"/>
      <c r="L60" s="82"/>
      <c r="M60" s="82"/>
      <c r="N60" s="82"/>
    </row>
    <row r="61" spans="1:14" x14ac:dyDescent="0.25">
      <c r="A61" s="82"/>
      <c r="B61" s="106"/>
      <c r="C61" s="82"/>
      <c r="D61" s="82"/>
      <c r="E61" s="82"/>
      <c r="F61" s="82"/>
      <c r="G61" s="82"/>
      <c r="H61" s="82"/>
      <c r="I61" s="82"/>
      <c r="J61" s="82"/>
      <c r="K61" s="82"/>
      <c r="L61" s="82"/>
      <c r="M61" s="82"/>
      <c r="N61" s="82"/>
    </row>
    <row r="62" spans="1:14" x14ac:dyDescent="0.25">
      <c r="A62" s="102" t="s">
        <v>271</v>
      </c>
      <c r="B62" s="106"/>
      <c r="C62" s="82"/>
      <c r="D62" s="82"/>
      <c r="E62" s="82"/>
      <c r="F62" s="82"/>
      <c r="G62" s="82"/>
      <c r="H62" s="82"/>
      <c r="I62" s="82"/>
      <c r="J62" s="82"/>
      <c r="K62" s="82"/>
      <c r="L62" s="82"/>
      <c r="M62" s="82"/>
      <c r="N62" s="82"/>
    </row>
    <row r="63" spans="1:14" x14ac:dyDescent="0.25">
      <c r="A63" s="82"/>
      <c r="B63" s="106" t="s">
        <v>272</v>
      </c>
      <c r="C63" s="82" t="s">
        <v>273</v>
      </c>
      <c r="D63" s="82"/>
      <c r="E63" s="82"/>
      <c r="F63" s="82"/>
      <c r="G63" s="82"/>
      <c r="H63" s="82"/>
      <c r="I63" s="82"/>
      <c r="J63" s="82"/>
      <c r="K63" s="82"/>
      <c r="L63" s="82"/>
      <c r="M63" s="82"/>
      <c r="N63" s="82"/>
    </row>
    <row r="64" spans="1:14" x14ac:dyDescent="0.25">
      <c r="A64" s="82"/>
      <c r="B64" s="106" t="s">
        <v>210</v>
      </c>
      <c r="C64" s="82" t="s">
        <v>274</v>
      </c>
      <c r="D64" s="82"/>
      <c r="E64" s="82"/>
      <c r="F64" s="82"/>
      <c r="G64" s="82"/>
      <c r="H64" s="82"/>
      <c r="I64" s="82"/>
      <c r="J64" s="82"/>
      <c r="K64" s="82"/>
      <c r="L64" s="82"/>
      <c r="M64" s="82"/>
      <c r="N64" s="82"/>
    </row>
    <row r="65" spans="1:14" x14ac:dyDescent="0.25">
      <c r="A65" s="82"/>
      <c r="B65" s="106" t="s">
        <v>275</v>
      </c>
      <c r="C65" s="82" t="s">
        <v>276</v>
      </c>
      <c r="D65" s="82"/>
      <c r="E65" s="82"/>
      <c r="F65" s="82"/>
      <c r="G65" s="82"/>
      <c r="H65" s="82"/>
      <c r="I65" s="82"/>
      <c r="J65" s="82"/>
      <c r="K65" s="82"/>
      <c r="L65" s="82"/>
      <c r="M65" s="82"/>
      <c r="N65" s="82"/>
    </row>
    <row r="66" spans="1:14" x14ac:dyDescent="0.25">
      <c r="A66" s="82"/>
      <c r="B66" s="106" t="s">
        <v>277</v>
      </c>
      <c r="C66" s="82" t="s">
        <v>278</v>
      </c>
      <c r="D66" s="82"/>
      <c r="E66" s="82"/>
      <c r="F66" s="82"/>
      <c r="G66" s="82"/>
      <c r="H66" s="82"/>
      <c r="I66" s="82"/>
      <c r="J66" s="82"/>
      <c r="K66" s="82"/>
      <c r="L66" s="82"/>
      <c r="M66" s="82"/>
      <c r="N66" s="82"/>
    </row>
    <row r="67" spans="1:14" x14ac:dyDescent="0.25">
      <c r="A67" s="82"/>
      <c r="B67" s="106" t="s">
        <v>279</v>
      </c>
      <c r="C67" s="82" t="s">
        <v>280</v>
      </c>
      <c r="D67" s="82"/>
      <c r="E67" s="82"/>
      <c r="F67" s="82"/>
      <c r="G67" s="82"/>
      <c r="H67" s="82"/>
      <c r="I67" s="82"/>
      <c r="J67" s="82"/>
      <c r="K67" s="82"/>
      <c r="L67" s="82"/>
      <c r="M67" s="82"/>
      <c r="N67" s="82"/>
    </row>
    <row r="68" spans="1:14" x14ac:dyDescent="0.25">
      <c r="A68" s="82"/>
      <c r="B68" s="106" t="s">
        <v>281</v>
      </c>
      <c r="C68" s="82" t="s">
        <v>282</v>
      </c>
      <c r="D68" s="82"/>
      <c r="E68" s="82"/>
      <c r="F68" s="82"/>
      <c r="G68" s="82"/>
      <c r="H68" s="82"/>
      <c r="I68" s="82"/>
      <c r="J68" s="82"/>
      <c r="K68" s="82"/>
      <c r="L68" s="82"/>
      <c r="M68" s="82"/>
      <c r="N68" s="82"/>
    </row>
    <row r="69" spans="1:14" x14ac:dyDescent="0.25">
      <c r="A69" s="82"/>
      <c r="B69" s="106" t="s">
        <v>283</v>
      </c>
      <c r="C69" s="82" t="s">
        <v>284</v>
      </c>
      <c r="D69" s="82"/>
      <c r="E69" s="82"/>
      <c r="F69" s="82"/>
      <c r="G69" s="82"/>
      <c r="H69" s="82"/>
      <c r="I69" s="82"/>
      <c r="J69" s="82"/>
      <c r="K69" s="82"/>
      <c r="L69" s="82"/>
      <c r="M69" s="82"/>
      <c r="N69" s="82"/>
    </row>
    <row r="70" spans="1:14" x14ac:dyDescent="0.25">
      <c r="A70" s="82"/>
      <c r="B70" s="106" t="s">
        <v>285</v>
      </c>
      <c r="C70" s="82" t="s">
        <v>286</v>
      </c>
      <c r="D70" s="82"/>
      <c r="E70" s="82"/>
      <c r="F70" s="82"/>
      <c r="G70" s="82"/>
      <c r="H70" s="82"/>
      <c r="I70" s="82"/>
      <c r="J70" s="82"/>
      <c r="K70" s="82"/>
      <c r="L70" s="82"/>
      <c r="M70" s="82"/>
      <c r="N70" s="82"/>
    </row>
    <row r="71" spans="1:14" x14ac:dyDescent="0.25">
      <c r="A71" s="82"/>
      <c r="B71" s="106" t="s">
        <v>287</v>
      </c>
      <c r="C71" s="82" t="s">
        <v>288</v>
      </c>
      <c r="D71" s="82"/>
      <c r="E71" s="82"/>
      <c r="F71" s="82"/>
      <c r="G71" s="82"/>
      <c r="H71" s="82"/>
      <c r="I71" s="82"/>
      <c r="J71" s="82"/>
      <c r="K71" s="82"/>
      <c r="L71" s="82"/>
      <c r="M71" s="82"/>
      <c r="N71" s="82"/>
    </row>
    <row r="72" spans="1:14" x14ac:dyDescent="0.25">
      <c r="A72" s="82"/>
      <c r="B72" s="106" t="s">
        <v>289</v>
      </c>
      <c r="C72" s="82" t="s">
        <v>290</v>
      </c>
      <c r="D72" s="82"/>
      <c r="E72" s="82"/>
      <c r="F72" s="82"/>
      <c r="G72" s="82"/>
      <c r="H72" s="82"/>
      <c r="I72" s="82"/>
      <c r="J72" s="82"/>
      <c r="K72" s="82"/>
      <c r="L72" s="82"/>
      <c r="M72" s="82"/>
      <c r="N72" s="82"/>
    </row>
    <row r="73" spans="1:14" x14ac:dyDescent="0.25">
      <c r="A73" s="82"/>
      <c r="B73" s="106" t="s">
        <v>291</v>
      </c>
      <c r="C73" s="82" t="s">
        <v>292</v>
      </c>
      <c r="D73" s="82"/>
      <c r="E73" s="82"/>
      <c r="F73" s="82"/>
      <c r="G73" s="82"/>
      <c r="H73" s="82"/>
      <c r="I73" s="82"/>
      <c r="J73" s="82"/>
      <c r="K73" s="82"/>
      <c r="L73" s="82"/>
      <c r="M73" s="82"/>
      <c r="N73" s="82"/>
    </row>
    <row r="74" spans="1:14" x14ac:dyDescent="0.25">
      <c r="A74" s="82"/>
      <c r="B74" s="106" t="s">
        <v>293</v>
      </c>
      <c r="C74" s="82" t="s">
        <v>294</v>
      </c>
      <c r="D74" s="82"/>
      <c r="E74" s="82"/>
      <c r="F74" s="82"/>
      <c r="G74" s="82"/>
      <c r="H74" s="82"/>
      <c r="I74" s="82"/>
      <c r="J74" s="82"/>
      <c r="K74" s="82"/>
      <c r="L74" s="82"/>
      <c r="M74" s="82"/>
      <c r="N74" s="82"/>
    </row>
    <row r="75" spans="1:14" x14ac:dyDescent="0.25">
      <c r="A75" s="82"/>
      <c r="B75" s="106" t="s">
        <v>295</v>
      </c>
      <c r="C75" s="82" t="s">
        <v>296</v>
      </c>
      <c r="D75" s="82"/>
      <c r="E75" s="82"/>
      <c r="F75" s="82"/>
      <c r="G75" s="82"/>
      <c r="H75" s="82"/>
      <c r="I75" s="82"/>
      <c r="J75" s="82"/>
      <c r="K75" s="82"/>
      <c r="L75" s="82"/>
      <c r="M75" s="82"/>
      <c r="N75" s="82"/>
    </row>
    <row r="76" spans="1:14" x14ac:dyDescent="0.25">
      <c r="A76" s="82"/>
      <c r="B76" s="106" t="s">
        <v>297</v>
      </c>
      <c r="C76" s="82" t="s">
        <v>298</v>
      </c>
      <c r="D76" s="82"/>
      <c r="E76" s="82"/>
      <c r="F76" s="82"/>
      <c r="G76" s="82"/>
      <c r="H76" s="82"/>
      <c r="I76" s="82"/>
      <c r="J76" s="82"/>
      <c r="K76" s="82"/>
      <c r="L76" s="82"/>
      <c r="M76" s="82"/>
      <c r="N76" s="82"/>
    </row>
    <row r="77" spans="1:14" x14ac:dyDescent="0.25">
      <c r="A77" s="82"/>
      <c r="B77" s="106" t="s">
        <v>299</v>
      </c>
      <c r="C77" s="82" t="s">
        <v>300</v>
      </c>
      <c r="D77" s="82"/>
      <c r="E77" s="82"/>
      <c r="F77" s="82"/>
      <c r="G77" s="82"/>
      <c r="H77" s="82"/>
      <c r="I77" s="82"/>
      <c r="J77" s="82"/>
      <c r="K77" s="82"/>
      <c r="L77" s="82"/>
      <c r="M77" s="82"/>
      <c r="N77" s="82"/>
    </row>
    <row r="78" spans="1:14" x14ac:dyDescent="0.25">
      <c r="A78" s="82"/>
      <c r="B78" s="106" t="s">
        <v>301</v>
      </c>
      <c r="C78" s="82" t="s">
        <v>302</v>
      </c>
      <c r="D78" s="82"/>
      <c r="E78" s="82"/>
      <c r="F78" s="82"/>
      <c r="G78" s="82"/>
      <c r="H78" s="82"/>
      <c r="I78" s="82"/>
      <c r="J78" s="82"/>
      <c r="K78" s="82"/>
      <c r="L78" s="82"/>
      <c r="M78" s="82"/>
      <c r="N78" s="82"/>
    </row>
    <row r="79" spans="1:14" x14ac:dyDescent="0.25">
      <c r="A79" s="82"/>
      <c r="B79" s="106" t="s">
        <v>303</v>
      </c>
      <c r="C79" s="82" t="s">
        <v>304</v>
      </c>
      <c r="D79" s="82"/>
      <c r="E79" s="82"/>
      <c r="F79" s="82"/>
      <c r="G79" s="82"/>
      <c r="H79" s="82"/>
      <c r="I79" s="82"/>
      <c r="J79" s="82"/>
      <c r="K79" s="82"/>
      <c r="L79" s="82"/>
      <c r="M79" s="82"/>
      <c r="N79" s="82"/>
    </row>
    <row r="80" spans="1:14" x14ac:dyDescent="0.25">
      <c r="A80" s="82"/>
      <c r="B80" s="106" t="s">
        <v>305</v>
      </c>
      <c r="C80" s="82" t="s">
        <v>306</v>
      </c>
      <c r="D80" s="82"/>
      <c r="E80" s="82"/>
      <c r="F80" s="82"/>
      <c r="G80" s="82"/>
      <c r="H80" s="82"/>
      <c r="I80" s="82"/>
      <c r="J80" s="82"/>
      <c r="K80" s="82"/>
      <c r="L80" s="82"/>
      <c r="M80" s="82"/>
      <c r="N80" s="82"/>
    </row>
    <row r="81" spans="1:14" x14ac:dyDescent="0.25">
      <c r="A81" s="82"/>
      <c r="B81" s="106" t="s">
        <v>307</v>
      </c>
      <c r="C81" s="82" t="s">
        <v>308</v>
      </c>
      <c r="D81" s="82"/>
      <c r="E81" s="82"/>
      <c r="F81" s="82"/>
      <c r="G81" s="82"/>
      <c r="H81" s="82"/>
      <c r="I81" s="82"/>
      <c r="J81" s="82"/>
      <c r="K81" s="82"/>
      <c r="L81" s="82"/>
      <c r="M81" s="82"/>
      <c r="N81" s="82"/>
    </row>
    <row r="82" spans="1:14" x14ac:dyDescent="0.25">
      <c r="A82" s="82"/>
      <c r="B82" s="106" t="s">
        <v>309</v>
      </c>
      <c r="C82" s="82" t="s">
        <v>310</v>
      </c>
      <c r="D82" s="82"/>
      <c r="E82" s="82"/>
      <c r="F82" s="82"/>
      <c r="G82" s="82"/>
      <c r="H82" s="82"/>
      <c r="I82" s="82"/>
      <c r="J82" s="82"/>
      <c r="K82" s="82"/>
      <c r="L82" s="82"/>
      <c r="M82" s="82"/>
      <c r="N82" s="82"/>
    </row>
    <row r="83" spans="1:14" x14ac:dyDescent="0.25">
      <c r="A83" s="82"/>
      <c r="B83" s="106" t="s">
        <v>311</v>
      </c>
      <c r="C83" s="82" t="s">
        <v>312</v>
      </c>
      <c r="D83" s="82"/>
      <c r="E83" s="82"/>
      <c r="F83" s="82"/>
      <c r="G83" s="82"/>
      <c r="H83" s="82"/>
      <c r="I83" s="82"/>
      <c r="J83" s="82"/>
      <c r="K83" s="82"/>
      <c r="L83" s="82"/>
      <c r="M83" s="82"/>
      <c r="N83" s="82"/>
    </row>
    <row r="84" spans="1:14" x14ac:dyDescent="0.25">
      <c r="A84" s="82"/>
      <c r="B84" s="106" t="s">
        <v>232</v>
      </c>
      <c r="C84" s="82" t="s">
        <v>313</v>
      </c>
      <c r="D84" s="82"/>
      <c r="E84" s="82"/>
      <c r="F84" s="82"/>
      <c r="G84" s="82"/>
      <c r="H84" s="82"/>
      <c r="I84" s="82"/>
      <c r="J84" s="82"/>
      <c r="K84" s="82"/>
      <c r="L84" s="82"/>
      <c r="M84" s="82"/>
      <c r="N84" s="82"/>
    </row>
    <row r="85" spans="1:14" x14ac:dyDescent="0.25">
      <c r="A85" s="82"/>
      <c r="B85" s="106" t="s">
        <v>314</v>
      </c>
      <c r="C85" s="82" t="s">
        <v>315</v>
      </c>
      <c r="D85" s="82"/>
      <c r="E85" s="82"/>
      <c r="F85" s="82"/>
      <c r="G85" s="82"/>
      <c r="H85" s="82"/>
      <c r="I85" s="82"/>
      <c r="J85" s="82"/>
      <c r="K85" s="82"/>
      <c r="L85" s="82"/>
      <c r="M85" s="82"/>
      <c r="N85" s="82"/>
    </row>
    <row r="86" spans="1:14" x14ac:dyDescent="0.25">
      <c r="A86" s="82"/>
      <c r="B86" s="106" t="s">
        <v>316</v>
      </c>
      <c r="C86" s="82" t="s">
        <v>317</v>
      </c>
      <c r="D86" s="82"/>
      <c r="E86" s="82"/>
      <c r="F86" s="82"/>
      <c r="G86" s="82"/>
      <c r="H86" s="82"/>
      <c r="I86" s="82"/>
      <c r="J86" s="82"/>
      <c r="K86" s="82"/>
      <c r="L86" s="82"/>
      <c r="M86" s="82"/>
      <c r="N86" s="82"/>
    </row>
    <row r="87" spans="1:14" x14ac:dyDescent="0.25">
      <c r="A87" s="82"/>
      <c r="B87" s="106" t="s">
        <v>318</v>
      </c>
      <c r="C87" s="82" t="s">
        <v>319</v>
      </c>
      <c r="D87" s="82"/>
      <c r="E87" s="82"/>
      <c r="F87" s="82"/>
      <c r="G87" s="82"/>
      <c r="H87" s="82"/>
      <c r="I87" s="82"/>
      <c r="J87" s="82"/>
      <c r="K87" s="82"/>
      <c r="L87" s="82"/>
      <c r="M87" s="82"/>
      <c r="N87" s="82"/>
    </row>
    <row r="88" spans="1:14" x14ac:dyDescent="0.25">
      <c r="A88" s="82"/>
      <c r="B88" s="106" t="s">
        <v>320</v>
      </c>
      <c r="C88" s="82" t="s">
        <v>321</v>
      </c>
      <c r="D88" s="82"/>
      <c r="E88" s="82"/>
      <c r="F88" s="82"/>
      <c r="G88" s="82"/>
      <c r="H88" s="82"/>
      <c r="I88" s="82"/>
      <c r="J88" s="82"/>
      <c r="K88" s="82"/>
      <c r="L88" s="82"/>
      <c r="M88" s="82"/>
      <c r="N88" s="82"/>
    </row>
    <row r="89" spans="1:14" x14ac:dyDescent="0.25">
      <c r="A89" s="82"/>
      <c r="B89" s="106" t="s">
        <v>322</v>
      </c>
      <c r="C89" s="82" t="s">
        <v>323</v>
      </c>
      <c r="D89" s="82"/>
      <c r="E89" s="82"/>
      <c r="F89" s="82"/>
      <c r="G89" s="82"/>
      <c r="H89" s="82"/>
      <c r="I89" s="82"/>
      <c r="J89" s="82"/>
      <c r="K89" s="82"/>
      <c r="L89" s="82"/>
      <c r="M89" s="82"/>
      <c r="N89" s="82"/>
    </row>
    <row r="90" spans="1:14" x14ac:dyDescent="0.25">
      <c r="A90" s="82"/>
      <c r="B90" s="106" t="s">
        <v>324</v>
      </c>
      <c r="C90" s="82" t="s">
        <v>325</v>
      </c>
      <c r="D90" s="82"/>
      <c r="E90" s="82"/>
      <c r="F90" s="82"/>
      <c r="G90" s="82"/>
      <c r="H90" s="82"/>
      <c r="I90" s="82"/>
      <c r="J90" s="82"/>
      <c r="K90" s="82"/>
      <c r="L90" s="82"/>
      <c r="M90" s="82"/>
      <c r="N90" s="82"/>
    </row>
    <row r="91" spans="1:14" x14ac:dyDescent="0.25">
      <c r="A91" s="82"/>
      <c r="B91" s="106" t="s">
        <v>326</v>
      </c>
      <c r="C91" s="82" t="s">
        <v>327</v>
      </c>
      <c r="D91" s="82"/>
      <c r="E91" s="82"/>
      <c r="F91" s="82"/>
      <c r="G91" s="82"/>
      <c r="H91" s="82"/>
      <c r="I91" s="82"/>
      <c r="J91" s="82"/>
      <c r="K91" s="82"/>
      <c r="L91" s="82"/>
      <c r="M91" s="82"/>
      <c r="N91" s="82"/>
    </row>
    <row r="92" spans="1:14" x14ac:dyDescent="0.25">
      <c r="A92" s="82"/>
      <c r="B92" s="106" t="s">
        <v>328</v>
      </c>
      <c r="C92" s="82" t="s">
        <v>329</v>
      </c>
      <c r="D92" s="82"/>
      <c r="E92" s="82"/>
      <c r="F92" s="82"/>
      <c r="G92" s="82"/>
      <c r="H92" s="82"/>
      <c r="I92" s="82"/>
      <c r="J92" s="82"/>
      <c r="K92" s="82"/>
      <c r="L92" s="82"/>
      <c r="M92" s="82"/>
      <c r="N92" s="82"/>
    </row>
    <row r="93" spans="1:14" x14ac:dyDescent="0.25">
      <c r="A93" s="82"/>
      <c r="B93" s="106" t="s">
        <v>330</v>
      </c>
      <c r="C93" s="82" t="s">
        <v>331</v>
      </c>
      <c r="D93" s="82"/>
      <c r="E93" s="82"/>
      <c r="F93" s="82"/>
      <c r="G93" s="82"/>
      <c r="H93" s="82"/>
      <c r="I93" s="82"/>
      <c r="J93" s="82"/>
      <c r="K93" s="82"/>
      <c r="L93" s="82"/>
      <c r="M93" s="82"/>
      <c r="N93" s="82"/>
    </row>
    <row r="94" spans="1:14" x14ac:dyDescent="0.25">
      <c r="A94" s="82"/>
      <c r="B94" s="106" t="s">
        <v>332</v>
      </c>
      <c r="C94" s="82" t="s">
        <v>333</v>
      </c>
      <c r="D94" s="82"/>
      <c r="E94" s="82"/>
      <c r="F94" s="82"/>
      <c r="G94" s="82"/>
      <c r="H94" s="82"/>
      <c r="I94" s="82"/>
      <c r="J94" s="82"/>
      <c r="K94" s="82"/>
      <c r="L94" s="82"/>
      <c r="M94" s="82"/>
      <c r="N94" s="82"/>
    </row>
    <row r="95" spans="1:14" x14ac:dyDescent="0.25">
      <c r="A95" s="82"/>
      <c r="B95" s="106" t="s">
        <v>334</v>
      </c>
      <c r="C95" s="82" t="s">
        <v>335</v>
      </c>
      <c r="D95" s="82"/>
      <c r="E95" s="82"/>
      <c r="F95" s="82"/>
      <c r="G95" s="82"/>
      <c r="H95" s="82"/>
      <c r="I95" s="82"/>
      <c r="J95" s="82"/>
      <c r="K95" s="82"/>
      <c r="L95" s="82"/>
      <c r="M95" s="82"/>
      <c r="N95" s="82"/>
    </row>
    <row r="96" spans="1:14" x14ac:dyDescent="0.25">
      <c r="A96" s="82"/>
      <c r="B96" s="106" t="s">
        <v>336</v>
      </c>
      <c r="C96" s="82" t="s">
        <v>337</v>
      </c>
      <c r="D96" s="82"/>
      <c r="E96" s="82"/>
      <c r="F96" s="82"/>
      <c r="G96" s="82"/>
      <c r="H96" s="82"/>
      <c r="I96" s="82"/>
      <c r="J96" s="82"/>
      <c r="K96" s="82"/>
      <c r="L96" s="82"/>
      <c r="M96" s="82"/>
      <c r="N96" s="82"/>
    </row>
    <row r="97" spans="1:14" x14ac:dyDescent="0.25">
      <c r="A97" s="82"/>
      <c r="B97" s="106" t="s">
        <v>338</v>
      </c>
      <c r="C97" s="82" t="s">
        <v>339</v>
      </c>
      <c r="D97" s="82"/>
      <c r="E97" s="82"/>
      <c r="F97" s="82"/>
      <c r="G97" s="82"/>
      <c r="H97" s="82"/>
      <c r="I97" s="82"/>
      <c r="J97" s="82"/>
      <c r="K97" s="82"/>
      <c r="L97" s="82"/>
      <c r="M97" s="82"/>
      <c r="N97" s="82"/>
    </row>
    <row r="98" spans="1:14" x14ac:dyDescent="0.25">
      <c r="A98" s="82"/>
      <c r="B98" s="106" t="s">
        <v>340</v>
      </c>
      <c r="C98" s="82" t="s">
        <v>341</v>
      </c>
      <c r="D98" s="82"/>
      <c r="E98" s="82"/>
      <c r="F98" s="82"/>
      <c r="G98" s="82"/>
      <c r="H98" s="82"/>
      <c r="I98" s="82"/>
      <c r="J98" s="82"/>
      <c r="K98" s="82"/>
      <c r="L98" s="82"/>
      <c r="M98" s="82"/>
      <c r="N98" s="82"/>
    </row>
    <row r="99" spans="1:14" x14ac:dyDescent="0.25">
      <c r="A99" s="82"/>
      <c r="B99" s="106" t="s">
        <v>342</v>
      </c>
      <c r="C99" s="82" t="s">
        <v>343</v>
      </c>
      <c r="D99" s="82"/>
      <c r="E99" s="82"/>
      <c r="F99" s="82"/>
      <c r="G99" s="82"/>
      <c r="H99" s="82"/>
      <c r="I99" s="82"/>
      <c r="J99" s="82"/>
      <c r="K99" s="82"/>
      <c r="L99" s="82"/>
      <c r="M99" s="82"/>
      <c r="N99" s="82"/>
    </row>
    <row r="100" spans="1:14" x14ac:dyDescent="0.25">
      <c r="A100" s="82"/>
      <c r="B100" s="106" t="s">
        <v>217</v>
      </c>
      <c r="C100" s="82" t="s">
        <v>344</v>
      </c>
      <c r="D100" s="82"/>
      <c r="E100" s="82"/>
      <c r="F100" s="82"/>
      <c r="G100" s="82"/>
      <c r="H100" s="82"/>
      <c r="I100" s="82"/>
      <c r="J100" s="82"/>
      <c r="K100" s="82"/>
      <c r="L100" s="82"/>
      <c r="M100" s="82"/>
      <c r="N100" s="82"/>
    </row>
    <row r="101" spans="1:14" x14ac:dyDescent="0.25">
      <c r="A101" s="82"/>
      <c r="B101" s="106" t="s">
        <v>345</v>
      </c>
      <c r="C101" s="82" t="s">
        <v>346</v>
      </c>
      <c r="D101" s="82"/>
      <c r="E101" s="82"/>
      <c r="F101" s="82"/>
      <c r="G101" s="82"/>
      <c r="H101" s="82"/>
      <c r="I101" s="82"/>
      <c r="J101" s="82"/>
      <c r="K101" s="82"/>
      <c r="L101" s="82"/>
      <c r="M101" s="82"/>
      <c r="N101" s="82"/>
    </row>
    <row r="102" spans="1:14" x14ac:dyDescent="0.25">
      <c r="A102" s="82"/>
      <c r="B102" s="106" t="s">
        <v>347</v>
      </c>
      <c r="C102" s="82" t="s">
        <v>348</v>
      </c>
      <c r="D102" s="82"/>
      <c r="E102" s="82"/>
      <c r="F102" s="82"/>
      <c r="G102" s="82"/>
      <c r="H102" s="82"/>
      <c r="I102" s="82"/>
      <c r="J102" s="82"/>
      <c r="K102" s="82"/>
      <c r="L102" s="82"/>
      <c r="M102" s="82"/>
      <c r="N102" s="82"/>
    </row>
    <row r="103" spans="1:14" x14ac:dyDescent="0.25">
      <c r="A103" s="82"/>
      <c r="B103" s="106" t="s">
        <v>349</v>
      </c>
      <c r="C103" s="82" t="s">
        <v>350</v>
      </c>
      <c r="D103" s="82"/>
      <c r="E103" s="82"/>
      <c r="F103" s="82"/>
      <c r="G103" s="82"/>
      <c r="H103" s="82"/>
      <c r="I103" s="82"/>
      <c r="J103" s="82"/>
      <c r="K103" s="82"/>
      <c r="L103" s="82"/>
      <c r="M103" s="82"/>
      <c r="N103" s="82"/>
    </row>
    <row r="104" spans="1:14" x14ac:dyDescent="0.25">
      <c r="A104" s="82"/>
      <c r="B104" s="106" t="s">
        <v>351</v>
      </c>
      <c r="C104" s="82" t="s">
        <v>352</v>
      </c>
      <c r="D104" s="82"/>
      <c r="E104" s="82"/>
      <c r="F104" s="82"/>
      <c r="G104" s="82"/>
      <c r="H104" s="82"/>
      <c r="I104" s="82"/>
      <c r="J104" s="82"/>
      <c r="K104" s="82"/>
      <c r="L104" s="82"/>
      <c r="M104" s="82"/>
      <c r="N104" s="82"/>
    </row>
    <row r="105" spans="1:14" x14ac:dyDescent="0.25">
      <c r="A105" s="82"/>
      <c r="B105" s="106" t="s">
        <v>353</v>
      </c>
      <c r="C105" s="82" t="s">
        <v>354</v>
      </c>
      <c r="D105" s="82"/>
      <c r="E105" s="82"/>
      <c r="F105" s="82"/>
      <c r="G105" s="82"/>
      <c r="H105" s="82"/>
      <c r="I105" s="82"/>
      <c r="J105" s="82"/>
      <c r="K105" s="82"/>
      <c r="L105" s="82"/>
      <c r="M105" s="82"/>
      <c r="N105" s="82"/>
    </row>
    <row r="106" spans="1:14" x14ac:dyDescent="0.25">
      <c r="A106" s="82"/>
      <c r="B106" s="106" t="s">
        <v>224</v>
      </c>
      <c r="C106" s="82" t="s">
        <v>355</v>
      </c>
      <c r="D106" s="82"/>
      <c r="E106" s="82"/>
      <c r="F106" s="82"/>
      <c r="G106" s="82"/>
      <c r="H106" s="82"/>
      <c r="I106" s="82"/>
      <c r="J106" s="82"/>
      <c r="K106" s="82"/>
      <c r="L106" s="82"/>
      <c r="M106" s="82"/>
      <c r="N106" s="82"/>
    </row>
    <row r="107" spans="1:14" x14ac:dyDescent="0.25">
      <c r="A107" s="82"/>
      <c r="B107" s="106" t="s">
        <v>356</v>
      </c>
      <c r="C107" s="82" t="s">
        <v>357</v>
      </c>
      <c r="D107" s="82"/>
      <c r="E107" s="82"/>
      <c r="F107" s="82"/>
      <c r="G107" s="82"/>
      <c r="H107" s="82"/>
      <c r="I107" s="82"/>
      <c r="J107" s="82"/>
      <c r="K107" s="82"/>
      <c r="L107" s="82"/>
      <c r="M107" s="82"/>
      <c r="N107" s="82"/>
    </row>
    <row r="108" spans="1:14" x14ac:dyDescent="0.25">
      <c r="A108" s="82"/>
      <c r="B108" s="106" t="s">
        <v>358</v>
      </c>
      <c r="C108" s="82" t="s">
        <v>359</v>
      </c>
      <c r="D108" s="82"/>
      <c r="E108" s="82"/>
      <c r="F108" s="82"/>
      <c r="G108" s="82"/>
      <c r="H108" s="82"/>
      <c r="I108" s="82"/>
      <c r="J108" s="82"/>
      <c r="K108" s="82"/>
      <c r="L108" s="82"/>
      <c r="M108" s="82"/>
      <c r="N108" s="82"/>
    </row>
    <row r="109" spans="1:14" x14ac:dyDescent="0.25">
      <c r="A109" s="82"/>
      <c r="B109" s="106" t="s">
        <v>360</v>
      </c>
      <c r="C109" s="82" t="s">
        <v>361</v>
      </c>
      <c r="D109" s="82"/>
      <c r="E109" s="82"/>
      <c r="F109" s="82"/>
      <c r="G109" s="82"/>
      <c r="H109" s="82"/>
      <c r="I109" s="82"/>
      <c r="J109" s="82"/>
      <c r="K109" s="82"/>
      <c r="L109" s="82"/>
      <c r="M109" s="82"/>
      <c r="N109" s="82"/>
    </row>
    <row r="110" spans="1:14" x14ac:dyDescent="0.25">
      <c r="A110" s="82"/>
      <c r="B110" s="106" t="s">
        <v>362</v>
      </c>
      <c r="C110" s="82" t="s">
        <v>363</v>
      </c>
      <c r="D110" s="82"/>
      <c r="E110" s="82"/>
      <c r="F110" s="82"/>
      <c r="G110" s="82"/>
      <c r="H110" s="82"/>
      <c r="I110" s="82"/>
      <c r="J110" s="82"/>
      <c r="K110" s="82"/>
      <c r="L110" s="82"/>
      <c r="M110" s="82"/>
      <c r="N110" s="82"/>
    </row>
    <row r="111" spans="1:14" x14ac:dyDescent="0.25">
      <c r="A111" s="82"/>
      <c r="B111" s="106" t="s">
        <v>364</v>
      </c>
      <c r="C111" s="82" t="s">
        <v>365</v>
      </c>
      <c r="D111" s="82"/>
      <c r="E111" s="82"/>
      <c r="F111" s="82"/>
      <c r="G111" s="82"/>
      <c r="H111" s="82"/>
      <c r="I111" s="82"/>
      <c r="J111" s="82"/>
      <c r="K111" s="82"/>
      <c r="L111" s="82"/>
      <c r="M111" s="82"/>
      <c r="N111" s="82"/>
    </row>
    <row r="112" spans="1:14" x14ac:dyDescent="0.25">
      <c r="A112" s="82"/>
      <c r="B112" s="106" t="s">
        <v>366</v>
      </c>
      <c r="C112" s="82" t="s">
        <v>367</v>
      </c>
      <c r="D112" s="82"/>
      <c r="E112" s="82"/>
      <c r="F112" s="82"/>
      <c r="G112" s="82"/>
      <c r="H112" s="82"/>
      <c r="I112" s="82"/>
      <c r="J112" s="82"/>
      <c r="K112" s="82"/>
      <c r="L112" s="82"/>
      <c r="M112" s="82"/>
      <c r="N112" s="82"/>
    </row>
    <row r="113" spans="1:14" x14ac:dyDescent="0.25">
      <c r="A113" s="82"/>
      <c r="B113" s="106" t="s">
        <v>368</v>
      </c>
      <c r="C113" s="82" t="s">
        <v>369</v>
      </c>
      <c r="D113" s="82"/>
      <c r="E113" s="82"/>
      <c r="F113" s="82"/>
      <c r="G113" s="82"/>
      <c r="H113" s="82"/>
      <c r="I113" s="82"/>
      <c r="J113" s="82"/>
      <c r="K113" s="82"/>
      <c r="L113" s="82"/>
      <c r="M113" s="82"/>
      <c r="N113" s="82"/>
    </row>
    <row r="114" spans="1:14" x14ac:dyDescent="0.25">
      <c r="A114" s="82"/>
      <c r="B114" s="106" t="s">
        <v>370</v>
      </c>
      <c r="C114" s="82" t="s">
        <v>371</v>
      </c>
      <c r="D114" s="82"/>
      <c r="E114" s="82"/>
      <c r="F114" s="82"/>
      <c r="G114" s="82"/>
      <c r="H114" s="82"/>
      <c r="I114" s="82"/>
      <c r="J114" s="82"/>
      <c r="K114" s="82"/>
      <c r="L114" s="82"/>
      <c r="M114" s="82"/>
      <c r="N114" s="82"/>
    </row>
    <row r="115" spans="1:14" x14ac:dyDescent="0.25">
      <c r="A115" s="82"/>
      <c r="B115" s="106" t="s">
        <v>219</v>
      </c>
      <c r="C115" s="82" t="s">
        <v>372</v>
      </c>
      <c r="D115" s="82"/>
      <c r="E115" s="82"/>
      <c r="F115" s="82"/>
      <c r="G115" s="82"/>
      <c r="H115" s="82"/>
      <c r="I115" s="82"/>
      <c r="J115" s="82"/>
      <c r="K115" s="82"/>
      <c r="L115" s="82"/>
      <c r="M115" s="82"/>
      <c r="N115" s="82"/>
    </row>
    <row r="116" spans="1:14" x14ac:dyDescent="0.25">
      <c r="A116" s="82"/>
      <c r="B116" s="106" t="s">
        <v>373</v>
      </c>
      <c r="C116" s="82" t="s">
        <v>374</v>
      </c>
      <c r="D116" s="82"/>
      <c r="E116" s="82"/>
      <c r="F116" s="82"/>
      <c r="G116" s="82"/>
      <c r="H116" s="82"/>
      <c r="I116" s="82"/>
      <c r="J116" s="82"/>
      <c r="K116" s="82"/>
      <c r="L116" s="82"/>
      <c r="M116" s="82"/>
      <c r="N116" s="82"/>
    </row>
    <row r="117" spans="1:14" x14ac:dyDescent="0.25">
      <c r="A117" s="82"/>
      <c r="B117" s="106" t="s">
        <v>234</v>
      </c>
      <c r="C117" s="82" t="s">
        <v>375</v>
      </c>
      <c r="D117" s="82"/>
      <c r="E117" s="82"/>
      <c r="F117" s="82"/>
      <c r="G117" s="82"/>
      <c r="H117" s="82"/>
      <c r="I117" s="82"/>
      <c r="J117" s="82"/>
      <c r="K117" s="82"/>
      <c r="L117" s="82"/>
      <c r="M117" s="82"/>
      <c r="N117" s="82"/>
    </row>
    <row r="118" spans="1:14" x14ac:dyDescent="0.25">
      <c r="A118" s="82"/>
      <c r="B118" s="106" t="s">
        <v>376</v>
      </c>
      <c r="C118" s="82" t="s">
        <v>377</v>
      </c>
      <c r="D118" s="82"/>
      <c r="E118" s="82"/>
      <c r="F118" s="82"/>
      <c r="G118" s="82"/>
      <c r="H118" s="82"/>
      <c r="I118" s="82"/>
      <c r="J118" s="82"/>
      <c r="K118" s="82"/>
      <c r="L118" s="82"/>
      <c r="M118" s="82"/>
      <c r="N118" s="82"/>
    </row>
    <row r="119" spans="1:14" x14ac:dyDescent="0.25">
      <c r="A119" s="82"/>
      <c r="B119" s="106"/>
      <c r="C119" s="82"/>
      <c r="D119" s="82"/>
      <c r="E119" s="82"/>
      <c r="F119" s="82"/>
      <c r="G119" s="82"/>
      <c r="H119" s="82"/>
      <c r="I119" s="82"/>
      <c r="J119" s="82"/>
      <c r="K119" s="82"/>
      <c r="L119" s="82"/>
      <c r="M119" s="82"/>
      <c r="N119" s="82"/>
    </row>
    <row r="120" spans="1:14" x14ac:dyDescent="0.25">
      <c r="A120" s="82"/>
      <c r="B120" s="106"/>
      <c r="C120" s="82"/>
      <c r="D120" s="82"/>
      <c r="E120" s="82"/>
      <c r="F120" s="82"/>
      <c r="G120" s="82"/>
      <c r="H120" s="82"/>
      <c r="I120" s="82"/>
      <c r="J120" s="82"/>
      <c r="K120" s="82"/>
      <c r="L120" s="82"/>
      <c r="M120" s="82"/>
      <c r="N120" s="82"/>
    </row>
    <row r="121" spans="1:14" x14ac:dyDescent="0.25">
      <c r="A121" s="82"/>
      <c r="B121" s="106"/>
      <c r="C121" s="82"/>
      <c r="D121" s="82"/>
      <c r="E121" s="82"/>
      <c r="F121" s="82"/>
      <c r="G121" s="82"/>
      <c r="H121" s="82"/>
      <c r="I121" s="82"/>
      <c r="J121" s="82"/>
      <c r="K121" s="82"/>
      <c r="L121" s="82"/>
      <c r="M121" s="82"/>
      <c r="N121" s="82"/>
    </row>
    <row r="122" spans="1:14" x14ac:dyDescent="0.25">
      <c r="A122" s="82"/>
      <c r="B122" s="106"/>
      <c r="C122" s="82"/>
      <c r="D122" s="82"/>
      <c r="E122" s="82"/>
      <c r="F122" s="82"/>
      <c r="G122" s="82"/>
      <c r="H122" s="82"/>
      <c r="I122" s="82"/>
      <c r="J122" s="82"/>
      <c r="K122" s="82"/>
      <c r="L122" s="82"/>
      <c r="M122" s="82"/>
      <c r="N122" s="82"/>
    </row>
    <row r="123" spans="1:14" x14ac:dyDescent="0.25">
      <c r="A123" s="82"/>
      <c r="B123" s="106"/>
      <c r="C123" s="82"/>
      <c r="D123" s="82"/>
      <c r="E123" s="82"/>
      <c r="F123" s="82"/>
      <c r="G123" s="82"/>
      <c r="H123" s="82"/>
      <c r="I123" s="82"/>
      <c r="J123" s="82"/>
      <c r="K123" s="82"/>
      <c r="L123" s="82"/>
      <c r="M123" s="82"/>
      <c r="N123" s="82"/>
    </row>
    <row r="124" spans="1:14" x14ac:dyDescent="0.25">
      <c r="A124" s="82"/>
      <c r="B124" s="106"/>
      <c r="C124" s="82"/>
      <c r="D124" s="82"/>
      <c r="E124" s="82"/>
      <c r="F124" s="82"/>
      <c r="G124" s="82"/>
      <c r="H124" s="82"/>
      <c r="I124" s="82"/>
      <c r="J124" s="82"/>
      <c r="K124" s="82"/>
      <c r="L124" s="82"/>
      <c r="M124" s="82"/>
      <c r="N124" s="82"/>
    </row>
    <row r="125" spans="1:14" x14ac:dyDescent="0.25">
      <c r="A125" s="82"/>
      <c r="B125" s="106"/>
      <c r="C125" s="82"/>
      <c r="D125" s="82"/>
      <c r="E125" s="82"/>
      <c r="F125" s="82"/>
      <c r="G125" s="82"/>
      <c r="H125" s="82"/>
      <c r="I125" s="82"/>
      <c r="J125" s="82"/>
      <c r="K125" s="82"/>
      <c r="L125" s="82"/>
      <c r="M125" s="82"/>
      <c r="N125" s="82"/>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778A1A-AFF0-4376-A8EB-F65A850E0F95}">
  <sheetPr>
    <tabColor theme="4" tint="0.59999389629810485"/>
  </sheetPr>
  <dimension ref="D3:V11"/>
  <sheetViews>
    <sheetView zoomScale="90" workbookViewId="0">
      <selection activeCell="D3" sqref="D3"/>
    </sheetView>
  </sheetViews>
  <sheetFormatPr defaultRowHeight="13.2" x14ac:dyDescent="0.25"/>
  <sheetData>
    <row r="3" spans="4:22" x14ac:dyDescent="0.25">
      <c r="D3">
        <v>30</v>
      </c>
      <c r="E3" t="s">
        <v>425</v>
      </c>
      <c r="I3">
        <v>12.7</v>
      </c>
      <c r="J3" t="s">
        <v>433</v>
      </c>
      <c r="N3" s="119" t="s">
        <v>435</v>
      </c>
      <c r="R3">
        <v>250000</v>
      </c>
      <c r="S3" s="119" t="s">
        <v>427</v>
      </c>
    </row>
    <row r="4" spans="4:22" x14ac:dyDescent="0.25">
      <c r="M4" s="117">
        <v>9.9999999999999995E-7</v>
      </c>
      <c r="N4" t="s">
        <v>104</v>
      </c>
      <c r="R4">
        <v>100</v>
      </c>
      <c r="S4" s="119" t="s">
        <v>425</v>
      </c>
    </row>
    <row r="5" spans="4:22" x14ac:dyDescent="0.25">
      <c r="D5">
        <v>1000</v>
      </c>
      <c r="E5" t="s">
        <v>426</v>
      </c>
    </row>
    <row r="6" spans="4:22" x14ac:dyDescent="0.25">
      <c r="R6">
        <f>R4*I3</f>
        <v>1270</v>
      </c>
      <c r="S6" s="119" t="s">
        <v>434</v>
      </c>
    </row>
    <row r="7" spans="4:22" x14ac:dyDescent="0.25">
      <c r="D7">
        <f>D3*D5</f>
        <v>30000</v>
      </c>
      <c r="E7" t="s">
        <v>427</v>
      </c>
    </row>
    <row r="8" spans="4:22" x14ac:dyDescent="0.25">
      <c r="U8" s="119" t="s">
        <v>437</v>
      </c>
      <c r="V8">
        <v>0.5</v>
      </c>
    </row>
    <row r="9" spans="4:22" x14ac:dyDescent="0.25">
      <c r="H9" s="118">
        <f>D5/(1000*11.5*M4*1000000)</f>
        <v>8.6956521739130432E-2</v>
      </c>
      <c r="I9" t="s">
        <v>108</v>
      </c>
      <c r="R9" s="117">
        <f>R6*M4</f>
        <v>1.2699999999999999E-3</v>
      </c>
      <c r="S9" s="119" t="s">
        <v>436</v>
      </c>
    </row>
    <row r="11" spans="4:22" x14ac:dyDescent="0.25">
      <c r="R11" s="118">
        <f>R3/(R9*1000000*0.5)</f>
        <v>393.70078740157487</v>
      </c>
      <c r="S11" s="119" t="s">
        <v>108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4D1BD9-926F-43E5-8180-D79CCD777FF2}">
  <sheetPr>
    <tabColor theme="4" tint="0.59999389629810485"/>
  </sheetPr>
  <dimension ref="I3:U12"/>
  <sheetViews>
    <sheetView workbookViewId="0">
      <selection activeCell="T13" sqref="T13"/>
    </sheetView>
  </sheetViews>
  <sheetFormatPr defaultRowHeight="13.2" x14ac:dyDescent="0.25"/>
  <sheetData>
    <row r="3" spans="9:21" x14ac:dyDescent="0.25">
      <c r="I3">
        <v>15.8</v>
      </c>
      <c r="J3" t="s">
        <v>433</v>
      </c>
      <c r="P3" s="119" t="s">
        <v>435</v>
      </c>
      <c r="T3">
        <v>200000</v>
      </c>
      <c r="U3" s="119" t="s">
        <v>427</v>
      </c>
    </row>
    <row r="4" spans="9:21" x14ac:dyDescent="0.25">
      <c r="O4" s="117">
        <v>9.9999999999999995E-7</v>
      </c>
      <c r="P4" t="s">
        <v>104</v>
      </c>
      <c r="T4">
        <v>100</v>
      </c>
      <c r="U4" s="119" t="s">
        <v>425</v>
      </c>
    </row>
    <row r="7" spans="9:21" x14ac:dyDescent="0.25">
      <c r="T7">
        <f>T4*I3</f>
        <v>1580</v>
      </c>
      <c r="U7" s="119" t="s">
        <v>434</v>
      </c>
    </row>
    <row r="8" spans="9:21" x14ac:dyDescent="0.25">
      <c r="T8" s="119"/>
    </row>
    <row r="10" spans="9:21" x14ac:dyDescent="0.25">
      <c r="T10" s="117">
        <f>T7*O4</f>
        <v>1.58E-3</v>
      </c>
      <c r="U10" s="119" t="s">
        <v>436</v>
      </c>
    </row>
    <row r="12" spans="9:21" x14ac:dyDescent="0.25">
      <c r="T12" s="118">
        <f>T3/(T10*1000000*0.5)</f>
        <v>253.16455696202533</v>
      </c>
      <c r="U12" s="119" t="s">
        <v>108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347F42-14B2-45EC-A166-D982A59634DE}">
  <sheetPr>
    <tabColor theme="4" tint="0.59999389629810485"/>
  </sheetPr>
  <dimension ref="E3:R11"/>
  <sheetViews>
    <sheetView workbookViewId="0">
      <selection activeCell="Q12" sqref="Q12"/>
    </sheetView>
  </sheetViews>
  <sheetFormatPr defaultRowHeight="13.2" x14ac:dyDescent="0.25"/>
  <cols>
    <col min="9" max="9" width="12" bestFit="1" customWidth="1"/>
    <col min="17" max="17" width="11" bestFit="1" customWidth="1"/>
  </cols>
  <sheetData>
    <row r="3" spans="5:18" x14ac:dyDescent="0.25">
      <c r="E3" s="119" t="s">
        <v>439</v>
      </c>
      <c r="I3" s="120">
        <v>4.3019999999999998E-5</v>
      </c>
      <c r="J3" t="s">
        <v>438</v>
      </c>
      <c r="Q3">
        <v>200000</v>
      </c>
      <c r="R3" s="119" t="s">
        <v>427</v>
      </c>
    </row>
    <row r="4" spans="5:18" x14ac:dyDescent="0.25">
      <c r="E4">
        <v>0.8</v>
      </c>
      <c r="F4" s="119" t="s">
        <v>440</v>
      </c>
      <c r="Q4">
        <v>100</v>
      </c>
      <c r="R4" s="119" t="s">
        <v>425</v>
      </c>
    </row>
    <row r="7" spans="5:18" x14ac:dyDescent="0.25">
      <c r="I7">
        <f>E4*I3</f>
        <v>3.4415999999999997E-5</v>
      </c>
      <c r="J7" s="119" t="s">
        <v>441</v>
      </c>
      <c r="Q7">
        <f>Q3/Q4</f>
        <v>2000</v>
      </c>
      <c r="R7" s="119" t="s">
        <v>426</v>
      </c>
    </row>
    <row r="11" spans="5:18" x14ac:dyDescent="0.25">
      <c r="Q11">
        <f>Q7/I7/1000000/0.3</f>
        <v>193.70835270416862</v>
      </c>
      <c r="R11" s="119" t="s">
        <v>442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0240DD-11E4-41C8-B8AF-74F3B2EB349D}">
  <sheetPr>
    <tabColor theme="4" tint="0.59999389629810485"/>
  </sheetPr>
  <dimension ref="C1:K8"/>
  <sheetViews>
    <sheetView workbookViewId="0">
      <selection activeCell="I9" sqref="I9"/>
    </sheetView>
  </sheetViews>
  <sheetFormatPr defaultRowHeight="13.2" x14ac:dyDescent="0.25"/>
  <sheetData>
    <row r="1" spans="3:11" x14ac:dyDescent="0.25">
      <c r="C1" s="121" t="s">
        <v>445</v>
      </c>
    </row>
    <row r="2" spans="3:11" x14ac:dyDescent="0.25">
      <c r="F2">
        <v>150000</v>
      </c>
      <c r="G2" s="119" t="s">
        <v>427</v>
      </c>
    </row>
    <row r="3" spans="3:11" x14ac:dyDescent="0.25">
      <c r="C3" s="119" t="s">
        <v>443</v>
      </c>
    </row>
    <row r="4" spans="3:11" x14ac:dyDescent="0.25">
      <c r="C4">
        <v>-15</v>
      </c>
      <c r="D4" s="119" t="s">
        <v>444</v>
      </c>
      <c r="F4" s="119">
        <v>100</v>
      </c>
      <c r="G4" s="119" t="s">
        <v>425</v>
      </c>
      <c r="I4">
        <f>F2/F4</f>
        <v>1500</v>
      </c>
      <c r="J4" s="119" t="s">
        <v>426</v>
      </c>
    </row>
    <row r="5" spans="3:11" x14ac:dyDescent="0.25">
      <c r="C5" s="119">
        <v>28</v>
      </c>
      <c r="D5" s="119" t="s">
        <v>446</v>
      </c>
    </row>
    <row r="6" spans="3:11" x14ac:dyDescent="0.25">
      <c r="I6">
        <f>I4/28</f>
        <v>53.571428571428569</v>
      </c>
      <c r="J6" s="119" t="s">
        <v>447</v>
      </c>
      <c r="K6" s="119" t="s">
        <v>448</v>
      </c>
    </row>
    <row r="8" spans="3:11" x14ac:dyDescent="0.25">
      <c r="I8">
        <f>I6/0.5</f>
        <v>107.14285714285714</v>
      </c>
      <c r="K8" s="119" t="s">
        <v>449</v>
      </c>
    </row>
  </sheetData>
  <hyperlinks>
    <hyperlink ref="C1" r:id="rId1" display="https://www.peacesoftware.de/einigewerte/calc_co2.php7" xr:uid="{E879A35B-9A77-482F-99E9-39E04096D99E}"/>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A9F082-A31F-4BFD-AB79-075F4EC095C4}">
  <sheetPr>
    <tabColor theme="4" tint="0.59999389629810485"/>
  </sheetPr>
  <dimension ref="A1"/>
  <sheetViews>
    <sheetView zoomScale="32" workbookViewId="0">
      <selection activeCell="AF12" sqref="AF12"/>
    </sheetView>
  </sheetViews>
  <sheetFormatPr defaultRowHeight="13.2"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Commodities</vt:lpstr>
      <vt:lpstr>Processes</vt:lpstr>
      <vt:lpstr>151a Hydrogen Storage - Tanks</vt:lpstr>
      <vt:lpstr>180 Lithium Ion Battery</vt:lpstr>
      <vt:lpstr>Ammonia storage</vt:lpstr>
      <vt:lpstr>Metanol storage</vt:lpstr>
      <vt:lpstr>JETFUEL storage</vt:lpstr>
      <vt:lpstr>co2 storage</vt:lpstr>
      <vt:lpstr>storage information JORDI</vt:lpstr>
    </vt:vector>
  </TitlesOfParts>
  <Company>KanORS Consulting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Amit Kanudia</dc:creator>
  <cp:lastModifiedBy>pancho gonzalez</cp:lastModifiedBy>
  <dcterms:created xsi:type="dcterms:W3CDTF">2005-06-03T09:41:13Z</dcterms:created>
  <dcterms:modified xsi:type="dcterms:W3CDTF">2024-02-13T20:07:44Z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893455624580383</vt:r8>
  </property>
</Properties>
</file>