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5EB647A-7A55-4A02-B511-33F5CD1D1DEA}" xr6:coauthVersionLast="47" xr6:coauthVersionMax="47" xr10:uidLastSave="{00000000-0000-0000-0000-000000000000}"/>
  <bookViews>
    <workbookView xWindow="-108" yWindow="-108" windowWidth="23256" windowHeight="12456" firstSheet="6"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21" l="1"/>
  <c r="L14" i="21"/>
  <c r="L12" i="21"/>
  <c r="R13" i="18"/>
  <c r="R12" i="18"/>
  <c r="R11" i="18"/>
  <c r="Q13" i="18"/>
  <c r="Q12" i="18"/>
  <c r="Q11" i="18"/>
  <c r="Q13" i="16"/>
  <c r="Q12" i="16"/>
  <c r="R12" i="16"/>
  <c r="R13" i="16"/>
  <c r="R11" i="16"/>
  <c r="Q11" i="16"/>
  <c r="G37" i="1"/>
  <c r="K16" i="16" l="1"/>
  <c r="K15" i="16"/>
  <c r="K14" i="16"/>
  <c r="R13" i="15" l="1"/>
  <c r="R12" i="15"/>
  <c r="R11" i="15"/>
  <c r="I18" i="5" l="1"/>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<sst xmlns="http://schemas.openxmlformats.org/spreadsheetml/2006/main" count="912" uniqueCount="311">
  <si>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</si>
  <si>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</si>
  <si>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</si>
  <si>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</si>
  <si>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</si>
  <si>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</si>
  <si>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</si>
  <si>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</si>
  <si>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</si>
  <si>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</si>
  <si>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</si>
  <si>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</si>
  <si>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</si>
  <si>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</si>
  <si>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</si>
  <si>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</si>
  <si>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</si>
  <si>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</si>
  <si>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</si>
  <si>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</si>
  <si>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</si>
  <si>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</si>
  <si>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</si>
  <si>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</si>
  <si>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</si>
  <si>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</si>
  <si>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</si>
  <si>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</si>
  <si>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</si>
  <si>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</si>
  <si>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</si>
  <si>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</si>
  <si>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</si>
  <si>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</si>
  <si>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</si>
  <si>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</si>
  <si>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</si>
  <si>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</si>
  <si>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</si>
  <si>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</si>
  <si>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</si>
  <si>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</si>
  <si>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</si>
  <si>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</si>
  <si>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</si>
  <si>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</si>
  <si>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</si>
  <si>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</si>
  <si>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</si>
  <si>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</si>
  <si>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</si>
  <si>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</si>
  <si>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</si>
  <si>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</si>
  <si>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</si>
  <si>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</si>
  <si>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</si>
  <si>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</si>
  <si>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</si>
  <si>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</si>
  <si>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</si>
  <si>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</si>
  <si>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</si>
  <si>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</si>
  <si>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</si>
  <si>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</si>
  <si>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</si>
  <si>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</si>
  <si>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</si>
  <si>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</si>
  <si>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</si>
  <si>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</si>
  <si>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</si>
  <si>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</si>
  <si>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</si>
  <si>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</si>
  <si>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</si>
  <si>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</si>
  <si>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</si>
  <si>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</si>
  <si>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</si>
  <si>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</si>
  <si>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</si>
  <si>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</si>
  <si>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</si>
  <si>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</si>
  <si>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</si>
  <si>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</si>
  <si>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</si>
  <si>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</si>
  <si>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</si>
  <si>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</si>
  <si>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</si>
  <si>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</si>
  <si>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</si>
  <si>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</si>
  <si>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</si>
  <si>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</si>
  <si>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</si>
  <si>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</si>
  <si>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</si>
  <si>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</si>
  <si>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</si>
  <si>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</si>
  <si>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</si>
  <si>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</si>
  <si>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</si>
  <si>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</si>
  <si>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</si>
  <si>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</si>
  <si>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</si>
  <si>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</si>
  <si>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</si>
  <si>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</si>
  <si>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</si>
  <si>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</si>
  <si>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</si>
  <si>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</si>
  <si>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</si>
  <si>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</si>
  <si>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</si>
  <si>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</si>
  <si>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</si>
  <si>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</si>
  <si>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</si>
  <si>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</si>
  <si>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</si>
  <si>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</si>
  <si>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</si>
  <si>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</si>
  <si>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</si>
  <si>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</si>
  <si>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</si>
  <si>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</si>
  <si>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</si>
  <si>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</si>
  <si>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</si>
  <si>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</si>
  <si>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</si>
  <si>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</si>
  <si>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</si>
  <si>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</si>
  <si>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</si>
  <si>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</si>
  <si>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</si>
  <si>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</si>
  <si>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</si>
  <si>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</si>
  <si>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</si>
  <si>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</si>
  <si>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</si>
  <si>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</si>
  <si>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</si>
  <si>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</si>
  <si>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</si>
  <si>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</si>
  <si>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</si>
  <si>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</si>
  <si>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</si>
  <si>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</si>
  <si>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</si>
  <si>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</si>
  <si>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</si>
  <si>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</si>
  <si>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</si>
  <si>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</si>
  <si>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</si>
  <si>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</si>
  <si>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</si>
  <si>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</si>
  <si>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</si>
  <si>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</si>
  <si>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</si>
  <si>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</si>
  <si>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</si>
  <si>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</si>
  <si>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</si>
  <si>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</si>
  <si>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</si>
  <si>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</si>
  <si>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</si>
  <si>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</si>
  <si>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</si>
  <si>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</si>
  <si>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</si>
  <si>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</si>
  <si>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</si>
  <si>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</si>
  <si>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</si>
  <si>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</si>
  <si>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</si>
  <si>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</si>
  <si>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</si>
  <si>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</si>
  <si>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</si>
  <si>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</si>
  <si>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</si>
  <si>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</si>
  <si>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</si>
  <si>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</si>
  <si>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</si>
  <si>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</si>
  <si>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</si>
  <si>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</si>
  <si>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</si>
  <si>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</si>
  <si>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</si>
  <si>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</si>
  <si>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</si>
  <si>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</si>
  <si>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</si>
  <si>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</si>
  <si>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</si>
  <si>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</si>
  <si>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</si>
  <si>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</si>
  <si>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</si>
  <si>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</si>
  <si>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</si>
  <si>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</si>
  <si>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</si>
  <si>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</si>
  <si>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</si>
  <si>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</si>
  <si>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</si>
  <si>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</si>
  <si>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</si>
  <si>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</si>
  <si>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</si>
  <si>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</si>
  <si>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</si>
  <si>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</si>
  <si>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</si>
  <si>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</si>
  <si>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</si>
  <si>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</si>
  <si>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</si>
  <si>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</si>
  <si>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</si>
  <si>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</si>
  <si>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</si>
  <si>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</si>
  <si>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</si>
  <si>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</si>
  <si>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</si>
  <si>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</si>
  <si>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</si>
  <si>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</si>
  <si>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</si>
  <si>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</si>
  <si>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</si>
  <si>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</si>
  <si>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</si>
  <si>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</si>
  <si>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</si>
  <si>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</si>
  <si>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</si>
  <si>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</si>
  <si>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</si>
  <si>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</si>
  <si>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</si>
  <si>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</si>
  <si>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</si>
  <si>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</si>
  <si>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</si>
  <si>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</si>
  <si>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</si>
  <si>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</si>
  <si>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</si>
  <si>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</si>
  <si>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</si>
  <si>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</si>
  <si>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</si>
  <si>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</si>
  <si>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</si>
  <si>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</si>
  <si>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</si>
  <si>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</si>
  <si>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</si>
  <si>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</si>
  <si>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</si>
  <si>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</si>
  <si>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</si>
  <si>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</si>
  <si>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</si>
  <si>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</si>
  <si>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</si>
  <si>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</si>
  <si>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</si>
  <si>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</si>
  <si>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</si>
  <si>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</si>
  <si>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</si>
  <si>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</si>
  <si>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</si>
  <si>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</si>
  <si>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TRANS_LINE_NL</t>
  </si>
  <si>
    <t>h2_pipe_NL</t>
  </si>
  <si>
    <t>h2_ship_NL</t>
  </si>
  <si>
    <t>nh3_pipe_NL</t>
  </si>
  <si>
    <t>nh3_ship_NL</t>
  </si>
  <si>
    <t>METH_ship_NL</t>
  </si>
  <si>
    <t>KRE_ship_NL</t>
  </si>
  <si>
    <t>H2_COMP</t>
  </si>
  <si>
    <t>bELGIUM CONNECTION</t>
  </si>
  <si>
    <t>450+20</t>
  </si>
  <si>
    <t>EXP_ELC_BEL</t>
  </si>
  <si>
    <t>EXP_H2_BEL</t>
  </si>
  <si>
    <t>EXP_AMM_BEL</t>
  </si>
  <si>
    <t>EXP_METH_BEL</t>
  </si>
  <si>
    <t>EXP_KRE_BEL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</si>
</sst>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F46" zoomScale="47" workbookViewId="0">
      <selection activeCell="G40" sqref="G40"/>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304</v>
      </c>
      <c r="F37" s="97"/>
      <c r="G37" s="97">
        <f>E27*450+E28*20+J57+J63</f>
        <v>1119.4369973190348</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G39" t="s">
        <v>305</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AE15" sqref="AE15"/>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302</v>
      </c>
      <c r="D11" s="80" t="s">
        <v>274</v>
      </c>
      <c r="E11" s="80"/>
      <c r="F11" s="80" t="s">
        <v>275</v>
      </c>
      <c r="G11" t="s">
        <v>310</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FUEL'!$J$71/'JET FUEL'!$S$22</f>
        <v>0.5353324035332403</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310</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FUEL'!$J$71/'JET FUEL'!$S$22</f>
        <v>0.5353324035332403</v>
      </c>
      <c r="Y14" s="70" t="s">
        <v>240</v>
      </c>
      <c r="Z14" s="70"/>
      <c r="AA14" s="70"/>
      <c r="AB14" s="70"/>
      <c r="AC14" s="70"/>
      <c r="AD14" s="70"/>
      <c r="AE14" s="70"/>
      <c r="AF14" s="70"/>
    </row>
    <row r="15" spans="3:32" x14ac:dyDescent="0.3">
      <c r="F15" t="s">
        <v>275</v>
      </c>
      <c r="G15" t="s">
        <v>310</v>
      </c>
      <c r="I15">
        <v>2050</v>
      </c>
      <c r="K15">
        <v>1</v>
      </c>
      <c r="N15">
        <v>0.95</v>
      </c>
      <c r="O15" s="77">
        <v>20</v>
      </c>
      <c r="P15" s="79">
        <v>1</v>
      </c>
      <c r="Q15">
        <f>('JET FUEL'!$J$18+'JET FUEL'!$J$20)*4/365</f>
        <v>0.19913367662113918</v>
      </c>
      <c r="R15">
        <f>'JET FUEL'!$J$19*4/365</f>
        <v>1.0835332077466361E-3</v>
      </c>
      <c r="Y15" t="s">
        <v>241</v>
      </c>
      <c r="Z15" t="s">
        <v>302</v>
      </c>
      <c r="AA15" t="s">
        <v>274</v>
      </c>
      <c r="AB15" t="s">
        <v>184</v>
      </c>
      <c r="AC15" t="s">
        <v>250</v>
      </c>
      <c r="AD15" s="72" t="s">
        <v>182</v>
      </c>
      <c r="AE15" t="s">
        <v>310</v>
      </c>
      <c r="AF15" t="s">
        <v>242</v>
      </c>
    </row>
    <row r="16" spans="3:32" x14ac:dyDescent="0.3">
      <c r="E16" t="s">
        <v>268</v>
      </c>
      <c r="I16">
        <v>2050</v>
      </c>
      <c r="L16">
        <f>'JET FUEL'!$J$71/'JET FUEL'!$S$22</f>
        <v>0.5353324035332403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F1" zoomScale="78" workbookViewId="0">
      <selection activeCell="AE16" sqref="AE16"/>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296</v>
      </c>
      <c r="D11" t="s">
        <v>245</v>
      </c>
      <c r="F11" t="s">
        <v>246</v>
      </c>
      <c r="G11" t="s">
        <v>306</v>
      </c>
      <c r="I11">
        <v>2020</v>
      </c>
      <c r="J11" s="74">
        <v>2030</v>
      </c>
      <c r="K11">
        <f>1-0.003</f>
        <v>0.997</v>
      </c>
      <c r="N11">
        <v>0.45</v>
      </c>
      <c r="O11" s="75">
        <v>40</v>
      </c>
      <c r="P11" s="79">
        <v>31.536000000000001</v>
      </c>
      <c r="Q11">
        <f>'Transmission lines'!$G$37</f>
        <v>1119.4369973190348</v>
      </c>
      <c r="R11">
        <f>'Transmission lines'!G8*'Transmission lines'!O38</f>
        <v>9.1705160316910241</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1119.4369973190348</v>
      </c>
      <c r="R12">
        <f>'Transmission lines'!Q38</f>
        <v>9.6151530862687125</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1119.4369973190348</v>
      </c>
      <c r="R13">
        <f>'Transmission lines'!R38</f>
        <v>10.081348590733008</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296</v>
      </c>
      <c r="AA15" t="s">
        <v>245</v>
      </c>
      <c r="AB15" s="78" t="s">
        <v>184</v>
      </c>
      <c r="AC15" s="78" t="s">
        <v>244</v>
      </c>
      <c r="AD15" s="72" t="s">
        <v>182</v>
      </c>
      <c r="AE15" t="s">
        <v>306</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25" zoomScale="57" workbookViewId="0">
      <selection activeCell="L60" sqref="L6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AE17" sqref="AE17"/>
    </sheetView>
  </sheetViews>
  <sheetFormatPr defaultRowHeight="14.4" x14ac:dyDescent="0.3"/>
  <cols>
    <col min="3" max="3" width="11.6640625" bestFit="1" customWidth="1"/>
    <col min="4" max="4" width="17" bestFit="1" customWidth="1"/>
    <col min="6" max="6" width="10.5546875"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297</v>
      </c>
      <c r="D11" t="s">
        <v>248</v>
      </c>
      <c r="F11" s="98" t="s">
        <v>303</v>
      </c>
      <c r="G11" t="s">
        <v>307</v>
      </c>
      <c r="I11">
        <v>2020</v>
      </c>
      <c r="J11">
        <v>2030</v>
      </c>
      <c r="K11">
        <v>0.97</v>
      </c>
      <c r="N11">
        <v>0.95</v>
      </c>
      <c r="O11" s="77">
        <v>50</v>
      </c>
      <c r="P11" s="79">
        <v>31.536000000000001</v>
      </c>
      <c r="Q11">
        <f>'H2'!E68</f>
        <v>114.95059081580001</v>
      </c>
      <c r="R11">
        <f>'H2'!$F$68</f>
        <v>0.12494629436500002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'H2'!$E$68</f>
        <v>114.95059081580001</v>
      </c>
      <c r="R12">
        <f>'H2'!$F$68</f>
        <v>0.12494629436500002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'H2'!$E$68</f>
        <v>114.95059081580001</v>
      </c>
      <c r="R13">
        <f>'H2'!$F$68</f>
        <v>0.12494629436500002</v>
      </c>
      <c r="T13" s="76">
        <v>1</v>
      </c>
      <c r="Y13" s="70" t="s">
        <v>233</v>
      </c>
      <c r="Z13" s="70" t="s">
        <v>234</v>
      </c>
      <c r="AA13" s="70" t="s">
        <v>204</v>
      </c>
      <c r="AB13" s="70" t="s">
        <v>235</v>
      </c>
      <c r="AC13" s="70" t="s">
        <v>236</v>
      </c>
      <c r="AD13" s="70" t="s">
        <v>237</v>
      </c>
      <c r="AE13" s="70" t="s">
        <v>238</v>
      </c>
      <c r="AF13" s="70" t="s">
        <v>239</v>
      </c>
    </row>
    <row r="14" spans="3:32" ht="15" thickBot="1" x14ac:dyDescent="0.35">
      <c r="C14" t="s">
        <v>298</v>
      </c>
      <c r="D14" s="80" t="s">
        <v>249</v>
      </c>
      <c r="E14" s="80"/>
      <c r="F14" s="98" t="s">
        <v>303</v>
      </c>
      <c r="G14" t="s">
        <v>307</v>
      </c>
      <c r="H14" s="80"/>
      <c r="I14" s="80">
        <v>2020</v>
      </c>
      <c r="J14" s="80">
        <v>2030</v>
      </c>
      <c r="K14" s="80">
        <f>'H2'!O60</f>
        <v>0.40931593159315927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'H2'!O60</f>
        <v>0.40931593159315927</v>
      </c>
      <c r="N15">
        <v>0.95</v>
      </c>
      <c r="O15" s="77">
        <v>20</v>
      </c>
      <c r="P15" s="79">
        <v>1</v>
      </c>
      <c r="Q15">
        <f>('H2'!$M$20+'H2'!$M$22)*4/365</f>
        <v>1.3602819906016173</v>
      </c>
      <c r="R15">
        <f>'H2'!$M$21*4/365</f>
        <v>6.7984963117316303E-3</v>
      </c>
      <c r="T15" s="76"/>
      <c r="Y15" t="s">
        <v>241</v>
      </c>
      <c r="Z15" t="s">
        <v>297</v>
      </c>
      <c r="AA15" t="s">
        <v>248</v>
      </c>
      <c r="AB15" s="78" t="s">
        <v>184</v>
      </c>
      <c r="AC15" s="78" t="s">
        <v>244</v>
      </c>
      <c r="AD15" s="72" t="s">
        <v>182</v>
      </c>
      <c r="AE15" t="s">
        <v>307</v>
      </c>
      <c r="AF15" s="78" t="s">
        <v>242</v>
      </c>
    </row>
    <row r="16" spans="3:32" x14ac:dyDescent="0.3">
      <c r="I16">
        <v>2050</v>
      </c>
      <c r="K16">
        <f>'H2'!P60</f>
        <v>0.54057905790579053</v>
      </c>
      <c r="N16">
        <v>0.95</v>
      </c>
      <c r="O16" s="77">
        <v>20</v>
      </c>
      <c r="P16" s="79">
        <v>1</v>
      </c>
      <c r="Q16">
        <f>('H2'!N20+'H2'!N22)*4/365</f>
        <v>0.97160224432233189</v>
      </c>
      <c r="R16">
        <f>'H2'!N21*4/365</f>
        <v>4.8560687940940222E-3</v>
      </c>
      <c r="T16" s="76"/>
      <c r="Y16" t="s">
        <v>241</v>
      </c>
      <c r="Z16" t="s">
        <v>298</v>
      </c>
      <c r="AA16" t="s">
        <v>249</v>
      </c>
      <c r="AB16" t="s">
        <v>184</v>
      </c>
      <c r="AC16" t="s">
        <v>250</v>
      </c>
      <c r="AD16" s="72" t="s">
        <v>182</v>
      </c>
      <c r="AE16" t="s">
        <v>307</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28"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9" zoomScale="70" workbookViewId="0">
      <selection activeCell="AE17" sqref="AE17"/>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299</v>
      </c>
      <c r="D11" t="s">
        <v>260</v>
      </c>
      <c r="F11" t="s">
        <v>262</v>
      </c>
      <c r="G11" t="s">
        <v>308</v>
      </c>
      <c r="I11">
        <v>2020</v>
      </c>
      <c r="J11">
        <v>2030</v>
      </c>
      <c r="K11">
        <v>0.995</v>
      </c>
      <c r="N11">
        <v>0.95</v>
      </c>
      <c r="O11" s="77">
        <v>50</v>
      </c>
      <c r="P11" s="79">
        <v>31.536000000000001</v>
      </c>
      <c r="Q11">
        <f>'NH3'!C63</f>
        <v>99.957035492000017</v>
      </c>
      <c r="R11">
        <f>'NH3'!$D$63</f>
        <v>4.9978517746000005E-2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'NH3'!$C$63</f>
        <v>99.957035492000017</v>
      </c>
      <c r="R12">
        <f>'NH3'!$D$63</f>
        <v>4.9978517746000005E-2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'NH3'!$C$63</f>
        <v>99.957035492000017</v>
      </c>
      <c r="R13">
        <f>'NH3'!$D$63</f>
        <v>4.9978517746000005E-2</v>
      </c>
      <c r="T13" s="76">
        <v>1</v>
      </c>
      <c r="Y13" s="70" t="s">
        <v>233</v>
      </c>
      <c r="Z13" s="70" t="s">
        <v>234</v>
      </c>
      <c r="AA13" s="70" t="s">
        <v>204</v>
      </c>
      <c r="AB13" s="70" t="s">
        <v>235</v>
      </c>
      <c r="AC13" s="70" t="s">
        <v>236</v>
      </c>
      <c r="AD13" s="70" t="s">
        <v>237</v>
      </c>
      <c r="AE13" s="70" t="s">
        <v>238</v>
      </c>
      <c r="AF13" s="70" t="s">
        <v>239</v>
      </c>
    </row>
    <row r="14" spans="3:32" ht="15" thickBot="1" x14ac:dyDescent="0.35">
      <c r="C14" t="s">
        <v>300</v>
      </c>
      <c r="D14" s="80" t="s">
        <v>261</v>
      </c>
      <c r="E14" s="80"/>
      <c r="F14" s="80" t="s">
        <v>262</v>
      </c>
      <c r="G14" t="s">
        <v>308</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299</v>
      </c>
      <c r="AA15" t="s">
        <v>260</v>
      </c>
      <c r="AB15" s="78" t="s">
        <v>184</v>
      </c>
      <c r="AC15" s="78" t="s">
        <v>244</v>
      </c>
      <c r="AD15" s="72" t="s">
        <v>182</v>
      </c>
      <c r="AE15" t="s">
        <v>308</v>
      </c>
      <c r="AF15" s="78" t="s">
        <v>242</v>
      </c>
    </row>
    <row r="16" spans="3:32" x14ac:dyDescent="0.3">
      <c r="I16">
        <v>2050</v>
      </c>
      <c r="K16">
        <v>0.6</v>
      </c>
      <c r="N16">
        <v>0.95</v>
      </c>
      <c r="O16" s="77">
        <v>20</v>
      </c>
      <c r="P16" s="79">
        <v>1</v>
      </c>
      <c r="Q16">
        <f>('NH3'!$M$11+'NH3'!$M$13)*4/365</f>
        <v>1.1594897693755644</v>
      </c>
      <c r="R16">
        <f>'NH3'!$M$12*4/365</f>
        <v>5.6025959852476302E-3</v>
      </c>
      <c r="T16" s="76"/>
      <c r="Y16" t="s">
        <v>241</v>
      </c>
      <c r="Z16" t="s">
        <v>300</v>
      </c>
      <c r="AA16" t="s">
        <v>261</v>
      </c>
      <c r="AB16" t="s">
        <v>184</v>
      </c>
      <c r="AC16" t="s">
        <v>250</v>
      </c>
      <c r="AD16" s="72" t="s">
        <v>182</v>
      </c>
      <c r="AE16" t="s">
        <v>308</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AE16" sqref="AE16"/>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301</v>
      </c>
      <c r="D11" t="s">
        <v>269</v>
      </c>
      <c r="F11" s="80" t="s">
        <v>276</v>
      </c>
      <c r="G11" t="s">
        <v>309</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301</v>
      </c>
      <c r="AA15" t="s">
        <v>269</v>
      </c>
      <c r="AB15" t="s">
        <v>184</v>
      </c>
      <c r="AC15" t="s">
        <v>250</v>
      </c>
      <c r="AD15" s="72" t="s">
        <v>182</v>
      </c>
      <c r="AE15" t="s">
        <v>309</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37" zoomScale="64" workbookViewId="0">
      <selection activeCell="K25" sqref="K25"/>
    </sheetView>
  </sheetViews>
  <sheetFormatPr defaultRowHeight="14.4" x14ac:dyDescent="0.3"/>
  <cols>
    <col min="9" max="9" width="30.33203125" customWidth="1"/>
    <col min="10" max="10" width="13.5546875" customWidth="1"/>
    <col min="11" max="11" width="9" bestFit="1" customWidth="1"/>
    <col min="16" max="16" width="10.5546875" bestFit="1" customWidth="1"/>
    <col min="19"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2024-03-07T18:41:22Z</dcterms:modified>
</cp:coreProperties>
</file>