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8B2FAC70-C409-43F3-833C-CAE87538A844}" xr6:coauthVersionLast="47" xr6:coauthVersionMax="47" xr10:uidLastSave="{00000000-0000-0000-0000-000000000000}"/>
  <bookViews>
    <workbookView xWindow="-108" yWindow="-108" windowWidth="23256" windowHeight="12456" firstSheet="5" activeTab="9"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METHANOL" sheetId="5" r:id="rId7"/>
    <sheet name="METHANOL_TRANSPORT" sheetId="20" r:id="rId8"/>
    <sheet name="JET FUEL" sheetId="6" r:id="rId9"/>
    <sheet name="Jetfuel_TRANSPORT" sheetId="21" r:id="rId10"/>
    <sheet name="111 1 el Main distri50-60kVcabl" sheetId="8" r:id="rId11"/>
    <sheet name="H2 140" sheetId="9" r:id="rId12"/>
    <sheet name="NH3_DATA_PIPE" sheetId="10" r:id="rId13"/>
    <sheet name="Ship Transport"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5" i="21" l="1"/>
  <c r="R13" i="21"/>
  <c r="R11" i="21"/>
  <c r="Q15" i="21"/>
  <c r="Q13" i="21"/>
  <c r="Q11" i="21"/>
  <c r="K17" i="6"/>
  <c r="J17" i="6"/>
  <c r="L16" i="20"/>
  <c r="L14" i="20"/>
  <c r="L12" i="20"/>
  <c r="R25" i="5"/>
  <c r="R24" i="5"/>
  <c r="R15" i="20"/>
  <c r="R13" i="20"/>
  <c r="R11" i="20"/>
  <c r="Q15" i="20"/>
  <c r="Q13" i="20"/>
  <c r="Q11" i="20"/>
  <c r="J11" i="5"/>
  <c r="I11" i="5"/>
  <c r="L19" i="18" l="1"/>
  <c r="L17" i="18"/>
  <c r="L15" i="18"/>
  <c r="V25" i="3"/>
  <c r="V23" i="3"/>
  <c r="R18" i="18" l="1"/>
  <c r="R16" i="18"/>
  <c r="R14" i="18"/>
  <c r="Q18" i="18"/>
  <c r="Q16" i="18"/>
  <c r="Q14" i="18"/>
  <c r="N6" i="3"/>
  <c r="M6" i="3"/>
  <c r="L19" i="16"/>
  <c r="L17" i="16"/>
  <c r="L15" i="16"/>
  <c r="U24" i="2"/>
  <c r="U21" i="2"/>
  <c r="R18" i="16"/>
  <c r="R16" i="16"/>
  <c r="R14" i="16"/>
  <c r="Q18" i="16"/>
  <c r="Q16" i="16"/>
  <c r="Q14" i="16"/>
  <c r="N14" i="2" l="1"/>
  <c r="M14" i="2"/>
  <c r="R13" i="18"/>
  <c r="R12" i="18"/>
  <c r="R11" i="18"/>
  <c r="Q13" i="18"/>
  <c r="Q12" i="18"/>
  <c r="Q11" i="18"/>
  <c r="R13" i="16"/>
  <c r="R12" i="16"/>
  <c r="R11" i="16"/>
  <c r="Q13" i="16"/>
  <c r="Q12" i="16"/>
  <c r="Q11" i="16"/>
  <c r="R13" i="15" l="1"/>
  <c r="R12" i="15"/>
  <c r="R11" i="15"/>
  <c r="G37" i="1" l="1"/>
  <c r="I18" i="5"/>
  <c r="T9" i="2"/>
  <c r="T11" i="5"/>
  <c r="V11" i="3"/>
  <c r="Q12" i="15"/>
  <c r="Q13" i="15"/>
  <c r="Q11" i="15"/>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J57" i="1"/>
  <c r="E27" i="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62" i="6"/>
  <c r="S22" i="6"/>
  <c r="L14" i="21" l="1"/>
  <c r="L16" i="21"/>
  <c r="L12" i="21"/>
  <c r="K94" i="6"/>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91" i="5" l="1"/>
  <c r="K107" i="5"/>
  <c r="K123" i="5"/>
  <c r="I20" i="5"/>
  <c r="I19" i="5"/>
  <c r="J32" i="5"/>
  <c r="J33" i="5"/>
  <c r="J34" i="5"/>
  <c r="J35" i="5"/>
  <c r="J36" i="5"/>
  <c r="J37" i="5"/>
  <c r="J38" i="5"/>
  <c r="J39" i="5"/>
  <c r="J40" i="5"/>
  <c r="J41" i="5"/>
  <c r="J42" i="5"/>
  <c r="J43" i="5"/>
  <c r="L43" i="5" s="1"/>
  <c r="J44" i="5"/>
  <c r="J45" i="5"/>
  <c r="J46" i="5"/>
  <c r="J47" i="5"/>
  <c r="J48" i="5"/>
  <c r="J49" i="5"/>
  <c r="J50" i="5"/>
  <c r="J51" i="5"/>
  <c r="J52" i="5"/>
  <c r="J53" i="5"/>
  <c r="J54" i="5"/>
  <c r="J55" i="5"/>
  <c r="J56" i="5"/>
  <c r="J57" i="5"/>
  <c r="J58" i="5"/>
  <c r="J59" i="5"/>
  <c r="L59" i="5" s="1"/>
  <c r="J60" i="5"/>
  <c r="J61" i="5"/>
  <c r="J62" i="5"/>
  <c r="J63" i="5"/>
  <c r="J64" i="5"/>
  <c r="J65" i="5"/>
  <c r="J66" i="5"/>
  <c r="J67" i="5"/>
  <c r="J68" i="5"/>
  <c r="J69" i="5"/>
  <c r="J70" i="5"/>
  <c r="J71" i="5"/>
  <c r="J72" i="5"/>
  <c r="J73" i="5"/>
  <c r="J74" i="5"/>
  <c r="J75" i="5"/>
  <c r="L75" i="5" s="1"/>
  <c r="J76" i="5"/>
  <c r="J77" i="5"/>
  <c r="J78" i="5"/>
  <c r="J79" i="5"/>
  <c r="J80" i="5"/>
  <c r="J81" i="5"/>
  <c r="J82" i="5"/>
  <c r="J83" i="5"/>
  <c r="J84" i="5"/>
  <c r="J85" i="5"/>
  <c r="J86" i="5"/>
  <c r="J87" i="5"/>
  <c r="J88" i="5"/>
  <c r="J89" i="5"/>
  <c r="J90" i="5"/>
  <c r="J91" i="5"/>
  <c r="L91" i="5" s="1"/>
  <c r="J92" i="5"/>
  <c r="J93" i="5"/>
  <c r="J94" i="5"/>
  <c r="J95" i="5"/>
  <c r="J96" i="5"/>
  <c r="J97" i="5"/>
  <c r="J98" i="5"/>
  <c r="J99" i="5"/>
  <c r="J100" i="5"/>
  <c r="J101" i="5"/>
  <c r="J102" i="5"/>
  <c r="J103" i="5"/>
  <c r="J104" i="5"/>
  <c r="J105" i="5"/>
  <c r="J106" i="5"/>
  <c r="J107" i="5"/>
  <c r="L107" i="5" s="1"/>
  <c r="J108" i="5"/>
  <c r="J109" i="5"/>
  <c r="J110" i="5"/>
  <c r="J111" i="5"/>
  <c r="J112" i="5"/>
  <c r="J113" i="5"/>
  <c r="J114" i="5"/>
  <c r="J115" i="5"/>
  <c r="J116" i="5"/>
  <c r="J117" i="5"/>
  <c r="J118" i="5"/>
  <c r="J119" i="5"/>
  <c r="J120" i="5"/>
  <c r="J121" i="5"/>
  <c r="J122" i="5"/>
  <c r="J123" i="5"/>
  <c r="L123" i="5" s="1"/>
  <c r="J124" i="5"/>
  <c r="J125" i="5"/>
  <c r="J28" i="5"/>
  <c r="J29" i="5"/>
  <c r="J30" i="5"/>
  <c r="J31" i="5"/>
  <c r="J27" i="5"/>
  <c r="L27" i="5" s="1"/>
  <c r="I51" i="5"/>
  <c r="I38" i="5"/>
  <c r="I39" i="5"/>
  <c r="I40" i="5"/>
  <c r="I41" i="5"/>
  <c r="I42" i="5"/>
  <c r="I43" i="5"/>
  <c r="K43" i="5" s="1"/>
  <c r="I44" i="5"/>
  <c r="I45" i="5"/>
  <c r="I46" i="5"/>
  <c r="I47" i="5"/>
  <c r="I48" i="5"/>
  <c r="I49" i="5"/>
  <c r="I50" i="5"/>
  <c r="I52" i="5"/>
  <c r="I53" i="5"/>
  <c r="I54" i="5"/>
  <c r="I55" i="5"/>
  <c r="I56" i="5"/>
  <c r="I57" i="5"/>
  <c r="I58" i="5"/>
  <c r="I59" i="5"/>
  <c r="K59" i="5" s="1"/>
  <c r="I60" i="5"/>
  <c r="I61" i="5"/>
  <c r="I62" i="5"/>
  <c r="I63" i="5"/>
  <c r="I64" i="5"/>
  <c r="I65" i="5"/>
  <c r="I66" i="5"/>
  <c r="I67" i="5"/>
  <c r="I68" i="5"/>
  <c r="I69" i="5"/>
  <c r="I70" i="5"/>
  <c r="I71" i="5"/>
  <c r="I72" i="5"/>
  <c r="I73" i="5"/>
  <c r="I74" i="5"/>
  <c r="I75" i="5"/>
  <c r="K75" i="5" s="1"/>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K27" i="5" s="1"/>
  <c r="I28" i="5"/>
  <c r="I29" i="5"/>
  <c r="I30" i="5"/>
  <c r="J26" i="5"/>
  <c r="I26" i="5"/>
  <c r="R18" i="5"/>
  <c r="N11" i="3"/>
  <c r="N12" i="3"/>
  <c r="N13" i="3"/>
  <c r="M12" i="3"/>
  <c r="M13" i="3"/>
  <c r="M11" i="3"/>
  <c r="M20" i="2"/>
  <c r="O26" i="3"/>
  <c r="O27" i="3"/>
  <c r="O28" i="3"/>
  <c r="O29" i="3"/>
  <c r="O30" i="3"/>
  <c r="P31" i="3"/>
  <c r="O33" i="3"/>
  <c r="O34" i="3"/>
  <c r="O37" i="3"/>
  <c r="O42" i="3"/>
  <c r="P43" i="3"/>
  <c r="O44" i="3"/>
  <c r="O45" i="3"/>
  <c r="O46" i="3"/>
  <c r="O49" i="3"/>
  <c r="O50" i="3"/>
  <c r="O53" i="3"/>
  <c r="P53" i="3"/>
  <c r="O58" i="3"/>
  <c r="O60" i="3"/>
  <c r="O61" i="3"/>
  <c r="O62" i="3"/>
  <c r="O65" i="3"/>
  <c r="O66" i="3"/>
  <c r="O69" i="3"/>
  <c r="O74" i="3"/>
  <c r="O76" i="3"/>
  <c r="P76" i="3"/>
  <c r="O77" i="3"/>
  <c r="O78" i="3"/>
  <c r="O81" i="3"/>
  <c r="O82" i="3"/>
  <c r="O85" i="3"/>
  <c r="O86" i="3"/>
  <c r="P86" i="3"/>
  <c r="O90" i="3"/>
  <c r="O92" i="3"/>
  <c r="O93" i="3"/>
  <c r="O94" i="3"/>
  <c r="O97" i="3"/>
  <c r="P97" i="3"/>
  <c r="O98" i="3"/>
  <c r="O101" i="3"/>
  <c r="O102" i="3"/>
  <c r="O106" i="3"/>
  <c r="O108" i="3"/>
  <c r="P108" i="3"/>
  <c r="O109" i="3"/>
  <c r="O110" i="3"/>
  <c r="O113" i="3"/>
  <c r="O114" i="3"/>
  <c r="O117" i="3"/>
  <c r="P119" i="3"/>
  <c r="O122" i="3"/>
  <c r="N24" i="3"/>
  <c r="P24" i="3" s="1"/>
  <c r="N25" i="3"/>
  <c r="P25" i="3" s="1"/>
  <c r="N26" i="3"/>
  <c r="P26" i="3" s="1"/>
  <c r="N27" i="3"/>
  <c r="P27" i="3" s="1"/>
  <c r="N28" i="3"/>
  <c r="P28" i="3" s="1"/>
  <c r="N29" i="3"/>
  <c r="P29" i="3" s="1"/>
  <c r="N30" i="3"/>
  <c r="P30" i="3" s="1"/>
  <c r="N31" i="3"/>
  <c r="N32" i="3"/>
  <c r="P32" i="3" s="1"/>
  <c r="N33" i="3"/>
  <c r="P33" i="3" s="1"/>
  <c r="N34" i="3"/>
  <c r="P34" i="3" s="1"/>
  <c r="N35" i="3"/>
  <c r="P35" i="3" s="1"/>
  <c r="N36" i="3"/>
  <c r="P36" i="3" s="1"/>
  <c r="N37" i="3"/>
  <c r="P37" i="3" s="1"/>
  <c r="N38" i="3"/>
  <c r="P38" i="3" s="1"/>
  <c r="N39" i="3"/>
  <c r="P39" i="3" s="1"/>
  <c r="N40" i="3"/>
  <c r="P40" i="3" s="1"/>
  <c r="N41" i="3"/>
  <c r="P41" i="3" s="1"/>
  <c r="N42" i="3"/>
  <c r="P42" i="3" s="1"/>
  <c r="N43" i="3"/>
  <c r="N44" i="3"/>
  <c r="P44" i="3" s="1"/>
  <c r="N45" i="3"/>
  <c r="P45" i="3" s="1"/>
  <c r="N46" i="3"/>
  <c r="P46" i="3" s="1"/>
  <c r="N47" i="3"/>
  <c r="P47" i="3" s="1"/>
  <c r="N48" i="3"/>
  <c r="P48" i="3" s="1"/>
  <c r="N49" i="3"/>
  <c r="P49" i="3" s="1"/>
  <c r="N50" i="3"/>
  <c r="P50" i="3" s="1"/>
  <c r="N51" i="3"/>
  <c r="P51" i="3" s="1"/>
  <c r="N52" i="3"/>
  <c r="P52" i="3" s="1"/>
  <c r="N53" i="3"/>
  <c r="N54" i="3"/>
  <c r="P54" i="3" s="1"/>
  <c r="N55" i="3"/>
  <c r="P55" i="3" s="1"/>
  <c r="N56" i="3"/>
  <c r="P56" i="3" s="1"/>
  <c r="N57" i="3"/>
  <c r="P57" i="3" s="1"/>
  <c r="N58" i="3"/>
  <c r="P58" i="3" s="1"/>
  <c r="N59" i="3"/>
  <c r="P59" i="3" s="1"/>
  <c r="N60" i="3"/>
  <c r="P60" i="3" s="1"/>
  <c r="N61" i="3"/>
  <c r="P61" i="3" s="1"/>
  <c r="N62" i="3"/>
  <c r="P62" i="3" s="1"/>
  <c r="N63" i="3"/>
  <c r="P63" i="3" s="1"/>
  <c r="N64" i="3"/>
  <c r="P64" i="3" s="1"/>
  <c r="N65" i="3"/>
  <c r="P65" i="3" s="1"/>
  <c r="N66" i="3"/>
  <c r="P66" i="3" s="1"/>
  <c r="N67" i="3"/>
  <c r="P67" i="3" s="1"/>
  <c r="N68" i="3"/>
  <c r="P68" i="3" s="1"/>
  <c r="N69" i="3"/>
  <c r="P69" i="3" s="1"/>
  <c r="N70" i="3"/>
  <c r="P70" i="3" s="1"/>
  <c r="N71" i="3"/>
  <c r="P71" i="3" s="1"/>
  <c r="N72" i="3"/>
  <c r="P72" i="3" s="1"/>
  <c r="N73" i="3"/>
  <c r="P73" i="3" s="1"/>
  <c r="N74" i="3"/>
  <c r="P74" i="3" s="1"/>
  <c r="N75" i="3"/>
  <c r="P75" i="3" s="1"/>
  <c r="N76" i="3"/>
  <c r="N77" i="3"/>
  <c r="P77" i="3" s="1"/>
  <c r="N78" i="3"/>
  <c r="P78" i="3" s="1"/>
  <c r="N79" i="3"/>
  <c r="P79" i="3" s="1"/>
  <c r="N80" i="3"/>
  <c r="P80" i="3" s="1"/>
  <c r="N81" i="3"/>
  <c r="P81" i="3" s="1"/>
  <c r="N82" i="3"/>
  <c r="P82" i="3" s="1"/>
  <c r="N83" i="3"/>
  <c r="P83" i="3" s="1"/>
  <c r="N84" i="3"/>
  <c r="P84" i="3" s="1"/>
  <c r="N85" i="3"/>
  <c r="P85" i="3" s="1"/>
  <c r="N86" i="3"/>
  <c r="N87" i="3"/>
  <c r="P87" i="3" s="1"/>
  <c r="N88" i="3"/>
  <c r="P88" i="3" s="1"/>
  <c r="N89" i="3"/>
  <c r="P89" i="3" s="1"/>
  <c r="N90" i="3"/>
  <c r="P90" i="3" s="1"/>
  <c r="N91" i="3"/>
  <c r="P91" i="3" s="1"/>
  <c r="N92" i="3"/>
  <c r="P92" i="3" s="1"/>
  <c r="N93" i="3"/>
  <c r="P93" i="3" s="1"/>
  <c r="N94" i="3"/>
  <c r="P94" i="3" s="1"/>
  <c r="N95" i="3"/>
  <c r="P95" i="3" s="1"/>
  <c r="N96" i="3"/>
  <c r="P96" i="3" s="1"/>
  <c r="N97" i="3"/>
  <c r="N98" i="3"/>
  <c r="P98" i="3" s="1"/>
  <c r="N99" i="3"/>
  <c r="P99" i="3" s="1"/>
  <c r="N100" i="3"/>
  <c r="P100" i="3" s="1"/>
  <c r="N101" i="3"/>
  <c r="P101" i="3" s="1"/>
  <c r="N102" i="3"/>
  <c r="P102" i="3" s="1"/>
  <c r="N103" i="3"/>
  <c r="P103" i="3" s="1"/>
  <c r="N104" i="3"/>
  <c r="P104" i="3" s="1"/>
  <c r="N105" i="3"/>
  <c r="P105" i="3" s="1"/>
  <c r="N106" i="3"/>
  <c r="P106" i="3" s="1"/>
  <c r="N107" i="3"/>
  <c r="P107" i="3" s="1"/>
  <c r="N108" i="3"/>
  <c r="N109" i="3"/>
  <c r="P109" i="3" s="1"/>
  <c r="N110" i="3"/>
  <c r="P110" i="3" s="1"/>
  <c r="N111" i="3"/>
  <c r="P111" i="3" s="1"/>
  <c r="N112" i="3"/>
  <c r="P112" i="3" s="1"/>
  <c r="N113" i="3"/>
  <c r="P113" i="3" s="1"/>
  <c r="N114" i="3"/>
  <c r="P114" i="3" s="1"/>
  <c r="N115" i="3"/>
  <c r="P115" i="3" s="1"/>
  <c r="N116" i="3"/>
  <c r="P116" i="3" s="1"/>
  <c r="N117" i="3"/>
  <c r="P117" i="3" s="1"/>
  <c r="N118" i="3"/>
  <c r="P118" i="3" s="1"/>
  <c r="N119" i="3"/>
  <c r="N120" i="3"/>
  <c r="P120" i="3" s="1"/>
  <c r="N121" i="3"/>
  <c r="P121" i="3" s="1"/>
  <c r="N122" i="3"/>
  <c r="P122" i="3" s="1"/>
  <c r="N23" i="3"/>
  <c r="P23" i="3" s="1"/>
  <c r="M24" i="3"/>
  <c r="O24" i="3" s="1"/>
  <c r="M25" i="3"/>
  <c r="O25" i="3" s="1"/>
  <c r="M26" i="3"/>
  <c r="M27" i="3"/>
  <c r="M28" i="3"/>
  <c r="M29" i="3"/>
  <c r="M30" i="3"/>
  <c r="M31" i="3"/>
  <c r="O31" i="3" s="1"/>
  <c r="M32" i="3"/>
  <c r="O32" i="3" s="1"/>
  <c r="M33" i="3"/>
  <c r="M34" i="3"/>
  <c r="M35" i="3"/>
  <c r="O35" i="3" s="1"/>
  <c r="M36" i="3"/>
  <c r="O36" i="3" s="1"/>
  <c r="M37" i="3"/>
  <c r="M38" i="3"/>
  <c r="O38" i="3" s="1"/>
  <c r="M39" i="3"/>
  <c r="O39" i="3" s="1"/>
  <c r="M40" i="3"/>
  <c r="O40" i="3" s="1"/>
  <c r="M41" i="3"/>
  <c r="O41" i="3" s="1"/>
  <c r="M42" i="3"/>
  <c r="M43" i="3"/>
  <c r="O43" i="3" s="1"/>
  <c r="M44" i="3"/>
  <c r="M45" i="3"/>
  <c r="M46" i="3"/>
  <c r="M47" i="3"/>
  <c r="O47" i="3" s="1"/>
  <c r="M48" i="3"/>
  <c r="O48" i="3" s="1"/>
  <c r="M49" i="3"/>
  <c r="M50" i="3"/>
  <c r="M51" i="3"/>
  <c r="O51" i="3" s="1"/>
  <c r="M52" i="3"/>
  <c r="O52" i="3" s="1"/>
  <c r="M53" i="3"/>
  <c r="M54" i="3"/>
  <c r="O54" i="3" s="1"/>
  <c r="M55" i="3"/>
  <c r="O55" i="3" s="1"/>
  <c r="M56" i="3"/>
  <c r="O56" i="3" s="1"/>
  <c r="M57" i="3"/>
  <c r="O57" i="3" s="1"/>
  <c r="M58" i="3"/>
  <c r="M59" i="3"/>
  <c r="O59" i="3" s="1"/>
  <c r="M60" i="3"/>
  <c r="M61" i="3"/>
  <c r="M62" i="3"/>
  <c r="M63" i="3"/>
  <c r="O63" i="3" s="1"/>
  <c r="M64" i="3"/>
  <c r="O64" i="3" s="1"/>
  <c r="M65" i="3"/>
  <c r="M66" i="3"/>
  <c r="M67" i="3"/>
  <c r="O67" i="3" s="1"/>
  <c r="M68" i="3"/>
  <c r="O68" i="3" s="1"/>
  <c r="M69" i="3"/>
  <c r="M70" i="3"/>
  <c r="O70" i="3" s="1"/>
  <c r="M71" i="3"/>
  <c r="O71" i="3" s="1"/>
  <c r="M72" i="3"/>
  <c r="O72" i="3" s="1"/>
  <c r="M73" i="3"/>
  <c r="O73" i="3" s="1"/>
  <c r="M74" i="3"/>
  <c r="M75" i="3"/>
  <c r="O75" i="3" s="1"/>
  <c r="M76" i="3"/>
  <c r="M77" i="3"/>
  <c r="M78" i="3"/>
  <c r="M79" i="3"/>
  <c r="O79" i="3" s="1"/>
  <c r="M80" i="3"/>
  <c r="O80" i="3" s="1"/>
  <c r="M81" i="3"/>
  <c r="M82" i="3"/>
  <c r="M83" i="3"/>
  <c r="O83" i="3" s="1"/>
  <c r="M84" i="3"/>
  <c r="O84" i="3" s="1"/>
  <c r="M85" i="3"/>
  <c r="M86" i="3"/>
  <c r="M87" i="3"/>
  <c r="O87" i="3" s="1"/>
  <c r="M88" i="3"/>
  <c r="O88" i="3" s="1"/>
  <c r="M89" i="3"/>
  <c r="O89" i="3" s="1"/>
  <c r="M90" i="3"/>
  <c r="M91" i="3"/>
  <c r="O91" i="3" s="1"/>
  <c r="M92" i="3"/>
  <c r="M93" i="3"/>
  <c r="M94" i="3"/>
  <c r="M95" i="3"/>
  <c r="O95" i="3" s="1"/>
  <c r="M96" i="3"/>
  <c r="O96" i="3" s="1"/>
  <c r="M97" i="3"/>
  <c r="M98" i="3"/>
  <c r="M99" i="3"/>
  <c r="O99" i="3" s="1"/>
  <c r="M100" i="3"/>
  <c r="O100" i="3" s="1"/>
  <c r="M101" i="3"/>
  <c r="M102" i="3"/>
  <c r="M103" i="3"/>
  <c r="O103" i="3" s="1"/>
  <c r="M104" i="3"/>
  <c r="O104" i="3" s="1"/>
  <c r="M105" i="3"/>
  <c r="O105" i="3" s="1"/>
  <c r="M106" i="3"/>
  <c r="M107" i="3"/>
  <c r="O107" i="3" s="1"/>
  <c r="M108" i="3"/>
  <c r="M109" i="3"/>
  <c r="M110" i="3"/>
  <c r="M111" i="3"/>
  <c r="O111" i="3" s="1"/>
  <c r="M112" i="3"/>
  <c r="O112" i="3" s="1"/>
  <c r="M113" i="3"/>
  <c r="M114" i="3"/>
  <c r="M115" i="3"/>
  <c r="O115" i="3" s="1"/>
  <c r="M116" i="3"/>
  <c r="O116" i="3" s="1"/>
  <c r="M117" i="3"/>
  <c r="M118" i="3"/>
  <c r="O118" i="3" s="1"/>
  <c r="M119" i="3"/>
  <c r="O119" i="3" s="1"/>
  <c r="M120" i="3"/>
  <c r="O120" i="3" s="1"/>
  <c r="M121" i="3"/>
  <c r="O121" i="3" s="1"/>
  <c r="M122" i="3"/>
  <c r="M23" i="3"/>
  <c r="O23" i="3" s="1"/>
  <c r="V17" i="3"/>
  <c r="L28" i="5" l="1"/>
  <c r="K90" i="5"/>
  <c r="L74" i="5"/>
  <c r="K89" i="5"/>
  <c r="K41" i="5"/>
  <c r="L57" i="5"/>
  <c r="K120" i="5"/>
  <c r="K88" i="5"/>
  <c r="K40" i="5"/>
  <c r="L56" i="5"/>
  <c r="K119" i="5"/>
  <c r="K55" i="5"/>
  <c r="L103" i="5"/>
  <c r="L39" i="5"/>
  <c r="K118" i="5"/>
  <c r="K102" i="5"/>
  <c r="K86" i="5"/>
  <c r="K70" i="5"/>
  <c r="K54" i="5"/>
  <c r="K38" i="5"/>
  <c r="L118" i="5"/>
  <c r="L102" i="5"/>
  <c r="L86" i="5"/>
  <c r="L70" i="5"/>
  <c r="L54" i="5"/>
  <c r="L38" i="5"/>
  <c r="K117" i="5"/>
  <c r="K101" i="5"/>
  <c r="K85" i="5"/>
  <c r="K69" i="5"/>
  <c r="K53" i="5"/>
  <c r="K37" i="5"/>
  <c r="L117" i="5"/>
  <c r="L101" i="5"/>
  <c r="L85" i="5"/>
  <c r="L69" i="5"/>
  <c r="L53" i="5"/>
  <c r="L37" i="5"/>
  <c r="K74" i="5"/>
  <c r="K42" i="5"/>
  <c r="L106" i="5"/>
  <c r="L42" i="5"/>
  <c r="K121" i="5"/>
  <c r="K105" i="5"/>
  <c r="K73" i="5"/>
  <c r="K57" i="5"/>
  <c r="L121" i="5"/>
  <c r="L105" i="5"/>
  <c r="L89" i="5"/>
  <c r="L73" i="5"/>
  <c r="L41" i="5"/>
  <c r="K26" i="5"/>
  <c r="K104" i="5"/>
  <c r="K72" i="5"/>
  <c r="K56" i="5"/>
  <c r="L120" i="5"/>
  <c r="L104" i="5"/>
  <c r="L88" i="5"/>
  <c r="L72" i="5"/>
  <c r="L40" i="5"/>
  <c r="L26" i="5"/>
  <c r="K103" i="5"/>
  <c r="K87" i="5"/>
  <c r="K71" i="5"/>
  <c r="K39" i="5"/>
  <c r="L119" i="5"/>
  <c r="L87" i="5"/>
  <c r="L71" i="5"/>
  <c r="L55" i="5"/>
  <c r="K116" i="5"/>
  <c r="K100" i="5"/>
  <c r="K84" i="5"/>
  <c r="K68" i="5"/>
  <c r="K52" i="5"/>
  <c r="K36" i="5"/>
  <c r="L116" i="5"/>
  <c r="L100" i="5"/>
  <c r="L84" i="5"/>
  <c r="L68" i="5"/>
  <c r="L52" i="5"/>
  <c r="L36" i="5"/>
  <c r="K115" i="5"/>
  <c r="K99" i="5"/>
  <c r="K83" i="5"/>
  <c r="K67" i="5"/>
  <c r="K51" i="5"/>
  <c r="K35" i="5"/>
  <c r="L115" i="5"/>
  <c r="L99" i="5"/>
  <c r="L83" i="5"/>
  <c r="L67" i="5"/>
  <c r="L51" i="5"/>
  <c r="L35" i="5"/>
  <c r="L90" i="5"/>
  <c r="L98" i="5"/>
  <c r="K97" i="5"/>
  <c r="L63" i="5"/>
  <c r="K29" i="5"/>
  <c r="K110" i="5"/>
  <c r="K94" i="5"/>
  <c r="K78" i="5"/>
  <c r="K62" i="5"/>
  <c r="K46" i="5"/>
  <c r="K30" i="5"/>
  <c r="L110" i="5"/>
  <c r="L94" i="5"/>
  <c r="L78" i="5"/>
  <c r="L62" i="5"/>
  <c r="L46" i="5"/>
  <c r="L30" i="5"/>
  <c r="K106" i="5"/>
  <c r="K28" i="5"/>
  <c r="K114" i="5"/>
  <c r="K50" i="5"/>
  <c r="L50" i="5"/>
  <c r="K81" i="5"/>
  <c r="L49" i="5"/>
  <c r="K95" i="5"/>
  <c r="K63" i="5"/>
  <c r="K31" i="5"/>
  <c r="L47" i="5"/>
  <c r="K125" i="5"/>
  <c r="K109" i="5"/>
  <c r="K93" i="5"/>
  <c r="K77" i="5"/>
  <c r="K61" i="5"/>
  <c r="K45" i="5"/>
  <c r="L125" i="5"/>
  <c r="L109" i="5"/>
  <c r="L93" i="5"/>
  <c r="L77" i="5"/>
  <c r="L61" i="5"/>
  <c r="L45" i="5"/>
  <c r="L29" i="5"/>
  <c r="K122" i="5"/>
  <c r="K58" i="5"/>
  <c r="L122" i="5"/>
  <c r="L58" i="5"/>
  <c r="K98" i="5"/>
  <c r="K82" i="5"/>
  <c r="K66" i="5"/>
  <c r="K34" i="5"/>
  <c r="L114" i="5"/>
  <c r="L82" i="5"/>
  <c r="L66" i="5"/>
  <c r="L34" i="5"/>
  <c r="K113" i="5"/>
  <c r="K65" i="5"/>
  <c r="K49" i="5"/>
  <c r="K33" i="5"/>
  <c r="L113" i="5"/>
  <c r="L97" i="5"/>
  <c r="L81" i="5"/>
  <c r="L65" i="5"/>
  <c r="L33" i="5"/>
  <c r="K112" i="5"/>
  <c r="K96" i="5"/>
  <c r="K80" i="5"/>
  <c r="K64" i="5"/>
  <c r="K48" i="5"/>
  <c r="K32" i="5"/>
  <c r="L112" i="5"/>
  <c r="L96" i="5"/>
  <c r="L80" i="5"/>
  <c r="L64" i="5"/>
  <c r="L48" i="5"/>
  <c r="L32" i="5"/>
  <c r="K111" i="5"/>
  <c r="K79" i="5"/>
  <c r="K47" i="5"/>
  <c r="L111" i="5"/>
  <c r="L95" i="5"/>
  <c r="L79" i="5"/>
  <c r="L31" i="5"/>
  <c r="K124" i="5"/>
  <c r="K108" i="5"/>
  <c r="K92" i="5"/>
  <c r="K76" i="5"/>
  <c r="K60" i="5"/>
  <c r="K44" i="5"/>
  <c r="L124" i="5"/>
  <c r="L108" i="5"/>
  <c r="L92" i="5"/>
  <c r="L76" i="5"/>
  <c r="L60" i="5"/>
  <c r="L44" i="5"/>
  <c r="M21" i="2"/>
  <c r="N21" i="2"/>
  <c r="M22" i="2"/>
  <c r="N22" i="2"/>
  <c r="N20" i="2"/>
  <c r="O85" i="2"/>
  <c r="O86" i="2"/>
  <c r="P86" i="2"/>
  <c r="O87" i="2"/>
  <c r="P87" i="2"/>
  <c r="P88" i="2"/>
  <c r="P89" i="2"/>
  <c r="P90" i="2"/>
  <c r="O93" i="2"/>
  <c r="O94" i="2"/>
  <c r="O95" i="2"/>
  <c r="P98" i="2"/>
  <c r="O101" i="2"/>
  <c r="O102" i="2"/>
  <c r="O103" i="2"/>
  <c r="O109" i="2"/>
  <c r="O110" i="2"/>
  <c r="P110" i="2"/>
  <c r="O111" i="2"/>
  <c r="P111" i="2"/>
  <c r="P112" i="2"/>
  <c r="P113" i="2"/>
  <c r="O117" i="2"/>
  <c r="O118" i="2"/>
  <c r="O119" i="2"/>
  <c r="P121" i="2"/>
  <c r="P122" i="2"/>
  <c r="O125" i="2"/>
  <c r="P30" i="2"/>
  <c r="O32" i="2"/>
  <c r="P38" i="2"/>
  <c r="P39" i="2"/>
  <c r="P40" i="2"/>
  <c r="P41" i="2"/>
  <c r="P46" i="2"/>
  <c r="P54" i="2"/>
  <c r="P55" i="2"/>
  <c r="P56" i="2"/>
  <c r="P57" i="2"/>
  <c r="P62" i="2"/>
  <c r="P70" i="2"/>
  <c r="P71" i="2"/>
  <c r="P72" i="2"/>
  <c r="P73" i="2"/>
  <c r="P78" i="2"/>
  <c r="P26" i="2"/>
  <c r="O26" i="2"/>
  <c r="M27" i="2"/>
  <c r="O27" i="2" s="1"/>
  <c r="N27" i="2"/>
  <c r="P27" i="2" s="1"/>
  <c r="M28" i="2"/>
  <c r="O28" i="2" s="1"/>
  <c r="N28" i="2"/>
  <c r="P28" i="2" s="1"/>
  <c r="M29" i="2"/>
  <c r="O29" i="2" s="1"/>
  <c r="N29" i="2"/>
  <c r="P29" i="2" s="1"/>
  <c r="M30" i="2"/>
  <c r="O30" i="2" s="1"/>
  <c r="N30" i="2"/>
  <c r="M31" i="2"/>
  <c r="O31" i="2" s="1"/>
  <c r="N31" i="2"/>
  <c r="P31" i="2" s="1"/>
  <c r="M32" i="2"/>
  <c r="N32" i="2"/>
  <c r="P32" i="2" s="1"/>
  <c r="M33" i="2"/>
  <c r="O33" i="2" s="1"/>
  <c r="N33" i="2"/>
  <c r="P33" i="2" s="1"/>
  <c r="M34" i="2"/>
  <c r="O34" i="2" s="1"/>
  <c r="N34" i="2"/>
  <c r="P34" i="2" s="1"/>
  <c r="M35" i="2"/>
  <c r="O35" i="2" s="1"/>
  <c r="N35" i="2"/>
  <c r="P35" i="2" s="1"/>
  <c r="M36" i="2"/>
  <c r="O36" i="2" s="1"/>
  <c r="N36" i="2"/>
  <c r="P36" i="2" s="1"/>
  <c r="M37" i="2"/>
  <c r="O37" i="2" s="1"/>
  <c r="N37" i="2"/>
  <c r="P37" i="2" s="1"/>
  <c r="M38" i="2"/>
  <c r="O38" i="2" s="1"/>
  <c r="N38" i="2"/>
  <c r="M39" i="2"/>
  <c r="O39" i="2" s="1"/>
  <c r="N39" i="2"/>
  <c r="M40" i="2"/>
  <c r="O40" i="2" s="1"/>
  <c r="N40" i="2"/>
  <c r="M41" i="2"/>
  <c r="O41" i="2" s="1"/>
  <c r="N41" i="2"/>
  <c r="M42" i="2"/>
  <c r="O42" i="2" s="1"/>
  <c r="N42" i="2"/>
  <c r="P42" i="2" s="1"/>
  <c r="M43" i="2"/>
  <c r="O43" i="2" s="1"/>
  <c r="N43" i="2"/>
  <c r="P43" i="2" s="1"/>
  <c r="M44" i="2"/>
  <c r="O44" i="2" s="1"/>
  <c r="N44" i="2"/>
  <c r="P44" i="2" s="1"/>
  <c r="M45" i="2"/>
  <c r="O45" i="2" s="1"/>
  <c r="N45" i="2"/>
  <c r="P45" i="2" s="1"/>
  <c r="M46" i="2"/>
  <c r="O46" i="2" s="1"/>
  <c r="N46" i="2"/>
  <c r="M47" i="2"/>
  <c r="O47" i="2" s="1"/>
  <c r="N47" i="2"/>
  <c r="P47" i="2" s="1"/>
  <c r="M48" i="2"/>
  <c r="O48" i="2" s="1"/>
  <c r="N48" i="2"/>
  <c r="P48" i="2" s="1"/>
  <c r="M49" i="2"/>
  <c r="O49" i="2" s="1"/>
  <c r="N49" i="2"/>
  <c r="P49" i="2" s="1"/>
  <c r="M50" i="2"/>
  <c r="O50" i="2" s="1"/>
  <c r="N50" i="2"/>
  <c r="P50" i="2" s="1"/>
  <c r="M51" i="2"/>
  <c r="O51" i="2" s="1"/>
  <c r="N51" i="2"/>
  <c r="P51" i="2" s="1"/>
  <c r="M52" i="2"/>
  <c r="O52" i="2" s="1"/>
  <c r="N52" i="2"/>
  <c r="P52" i="2" s="1"/>
  <c r="M53" i="2"/>
  <c r="O53" i="2" s="1"/>
  <c r="N53" i="2"/>
  <c r="P53" i="2" s="1"/>
  <c r="M54" i="2"/>
  <c r="O54" i="2" s="1"/>
  <c r="N54" i="2"/>
  <c r="M55" i="2"/>
  <c r="O55" i="2" s="1"/>
  <c r="N55" i="2"/>
  <c r="M56" i="2"/>
  <c r="O56" i="2" s="1"/>
  <c r="N56" i="2"/>
  <c r="M57" i="2"/>
  <c r="O57" i="2" s="1"/>
  <c r="N57" i="2"/>
  <c r="M58" i="2"/>
  <c r="O58" i="2" s="1"/>
  <c r="N58" i="2"/>
  <c r="P58" i="2" s="1"/>
  <c r="M59" i="2"/>
  <c r="O59" i="2" s="1"/>
  <c r="N59" i="2"/>
  <c r="P59" i="2" s="1"/>
  <c r="M60" i="2"/>
  <c r="O60" i="2" s="1"/>
  <c r="N60" i="2"/>
  <c r="P60" i="2" s="1"/>
  <c r="M61" i="2"/>
  <c r="O61" i="2" s="1"/>
  <c r="N61" i="2"/>
  <c r="P61" i="2" s="1"/>
  <c r="M62" i="2"/>
  <c r="O62" i="2" s="1"/>
  <c r="N62" i="2"/>
  <c r="M63" i="2"/>
  <c r="O63" i="2" s="1"/>
  <c r="N63" i="2"/>
  <c r="P63" i="2" s="1"/>
  <c r="M64" i="2"/>
  <c r="O64" i="2" s="1"/>
  <c r="N64" i="2"/>
  <c r="P64" i="2" s="1"/>
  <c r="M65" i="2"/>
  <c r="O65" i="2" s="1"/>
  <c r="N65" i="2"/>
  <c r="P65" i="2" s="1"/>
  <c r="M66" i="2"/>
  <c r="O66" i="2" s="1"/>
  <c r="N66" i="2"/>
  <c r="P66" i="2" s="1"/>
  <c r="M67" i="2"/>
  <c r="O67" i="2" s="1"/>
  <c r="N67" i="2"/>
  <c r="P67" i="2" s="1"/>
  <c r="M68" i="2"/>
  <c r="O68" i="2" s="1"/>
  <c r="N68" i="2"/>
  <c r="P68" i="2" s="1"/>
  <c r="M69" i="2"/>
  <c r="O69" i="2" s="1"/>
  <c r="N69" i="2"/>
  <c r="P69" i="2" s="1"/>
  <c r="M70" i="2"/>
  <c r="O70" i="2" s="1"/>
  <c r="N70" i="2"/>
  <c r="M71" i="2"/>
  <c r="O71" i="2" s="1"/>
  <c r="N71" i="2"/>
  <c r="M72" i="2"/>
  <c r="O72" i="2" s="1"/>
  <c r="N72" i="2"/>
  <c r="M73" i="2"/>
  <c r="O73" i="2" s="1"/>
  <c r="N73" i="2"/>
  <c r="M74" i="2"/>
  <c r="O74" i="2" s="1"/>
  <c r="N74" i="2"/>
  <c r="P74" i="2" s="1"/>
  <c r="M75" i="2"/>
  <c r="O75" i="2" s="1"/>
  <c r="N75" i="2"/>
  <c r="P75" i="2" s="1"/>
  <c r="M76" i="2"/>
  <c r="O76" i="2" s="1"/>
  <c r="N76" i="2"/>
  <c r="P76" i="2" s="1"/>
  <c r="M77" i="2"/>
  <c r="O77" i="2" s="1"/>
  <c r="N77" i="2"/>
  <c r="P77" i="2" s="1"/>
  <c r="M78" i="2"/>
  <c r="O78" i="2" s="1"/>
  <c r="N78" i="2"/>
  <c r="M79" i="2"/>
  <c r="O79" i="2" s="1"/>
  <c r="N79" i="2"/>
  <c r="P79" i="2" s="1"/>
  <c r="M80" i="2"/>
  <c r="O80" i="2" s="1"/>
  <c r="N80" i="2"/>
  <c r="P80" i="2" s="1"/>
  <c r="M81" i="2"/>
  <c r="O81" i="2" s="1"/>
  <c r="N81" i="2"/>
  <c r="P81" i="2" s="1"/>
  <c r="M82" i="2"/>
  <c r="O82" i="2" s="1"/>
  <c r="N82" i="2"/>
  <c r="P82" i="2" s="1"/>
  <c r="M83" i="2"/>
  <c r="O83" i="2" s="1"/>
  <c r="N83" i="2"/>
  <c r="P83" i="2" s="1"/>
  <c r="M84" i="2"/>
  <c r="O84" i="2" s="1"/>
  <c r="N84" i="2"/>
  <c r="P84" i="2" s="1"/>
  <c r="M85" i="2"/>
  <c r="N85" i="2"/>
  <c r="P85" i="2" s="1"/>
  <c r="M86" i="2"/>
  <c r="N86" i="2"/>
  <c r="M87" i="2"/>
  <c r="N87" i="2"/>
  <c r="M88" i="2"/>
  <c r="O88" i="2" s="1"/>
  <c r="N88" i="2"/>
  <c r="M89" i="2"/>
  <c r="O89" i="2" s="1"/>
  <c r="N89" i="2"/>
  <c r="M90" i="2"/>
  <c r="O90" i="2" s="1"/>
  <c r="N90" i="2"/>
  <c r="M91" i="2"/>
  <c r="O91" i="2" s="1"/>
  <c r="N91" i="2"/>
  <c r="P91" i="2" s="1"/>
  <c r="M92" i="2"/>
  <c r="O92" i="2" s="1"/>
  <c r="N92" i="2"/>
  <c r="P92" i="2" s="1"/>
  <c r="M93" i="2"/>
  <c r="N93" i="2"/>
  <c r="P93" i="2" s="1"/>
  <c r="M94" i="2"/>
  <c r="N94" i="2"/>
  <c r="P94" i="2" s="1"/>
  <c r="M95" i="2"/>
  <c r="N95" i="2"/>
  <c r="P95" i="2" s="1"/>
  <c r="M96" i="2"/>
  <c r="O96" i="2" s="1"/>
  <c r="N96" i="2"/>
  <c r="P96" i="2" s="1"/>
  <c r="M97" i="2"/>
  <c r="O97" i="2" s="1"/>
  <c r="N97" i="2"/>
  <c r="P97" i="2" s="1"/>
  <c r="M98" i="2"/>
  <c r="O98" i="2" s="1"/>
  <c r="N98" i="2"/>
  <c r="M99" i="2"/>
  <c r="O99" i="2" s="1"/>
  <c r="N99" i="2"/>
  <c r="P99" i="2" s="1"/>
  <c r="M100" i="2"/>
  <c r="O100" i="2" s="1"/>
  <c r="N100" i="2"/>
  <c r="P100" i="2" s="1"/>
  <c r="M101" i="2"/>
  <c r="N101" i="2"/>
  <c r="P101" i="2" s="1"/>
  <c r="M102" i="2"/>
  <c r="N102" i="2"/>
  <c r="P102" i="2" s="1"/>
  <c r="M103" i="2"/>
  <c r="N103" i="2"/>
  <c r="P103" i="2" s="1"/>
  <c r="M104" i="2"/>
  <c r="O104" i="2" s="1"/>
  <c r="N104" i="2"/>
  <c r="P104" i="2" s="1"/>
  <c r="M105" i="2"/>
  <c r="O105" i="2" s="1"/>
  <c r="N105" i="2"/>
  <c r="P105" i="2" s="1"/>
  <c r="M106" i="2"/>
  <c r="O106" i="2" s="1"/>
  <c r="N106" i="2"/>
  <c r="P106" i="2" s="1"/>
  <c r="M107" i="2"/>
  <c r="O107" i="2" s="1"/>
  <c r="N107" i="2"/>
  <c r="P107" i="2" s="1"/>
  <c r="M108" i="2"/>
  <c r="O108" i="2" s="1"/>
  <c r="N108" i="2"/>
  <c r="P108" i="2" s="1"/>
  <c r="M109" i="2"/>
  <c r="N109" i="2"/>
  <c r="P109" i="2" s="1"/>
  <c r="M110" i="2"/>
  <c r="N110" i="2"/>
  <c r="M111" i="2"/>
  <c r="N111" i="2"/>
  <c r="M112" i="2"/>
  <c r="O112" i="2" s="1"/>
  <c r="N112" i="2"/>
  <c r="M113" i="2"/>
  <c r="O113" i="2" s="1"/>
  <c r="N113" i="2"/>
  <c r="M114" i="2"/>
  <c r="O114" i="2" s="1"/>
  <c r="N114" i="2"/>
  <c r="P114" i="2" s="1"/>
  <c r="M115" i="2"/>
  <c r="O115" i="2" s="1"/>
  <c r="N115" i="2"/>
  <c r="P115" i="2" s="1"/>
  <c r="M116" i="2"/>
  <c r="O116" i="2" s="1"/>
  <c r="N116" i="2"/>
  <c r="P116" i="2" s="1"/>
  <c r="M117" i="2"/>
  <c r="N117" i="2"/>
  <c r="P117" i="2" s="1"/>
  <c r="M118" i="2"/>
  <c r="N118" i="2"/>
  <c r="P118" i="2" s="1"/>
  <c r="M119" i="2"/>
  <c r="N119" i="2"/>
  <c r="P119" i="2" s="1"/>
  <c r="M120" i="2"/>
  <c r="O120" i="2" s="1"/>
  <c r="N120" i="2"/>
  <c r="P120" i="2" s="1"/>
  <c r="M121" i="2"/>
  <c r="O121" i="2" s="1"/>
  <c r="N121" i="2"/>
  <c r="M122" i="2"/>
  <c r="O122" i="2" s="1"/>
  <c r="N122" i="2"/>
  <c r="M123" i="2"/>
  <c r="O123" i="2" s="1"/>
  <c r="N123" i="2"/>
  <c r="P123" i="2" s="1"/>
  <c r="M124" i="2"/>
  <c r="O124" i="2" s="1"/>
  <c r="N124" i="2"/>
  <c r="P124" i="2" s="1"/>
  <c r="M125" i="2"/>
  <c r="N125" i="2"/>
  <c r="P125" i="2" s="1"/>
  <c r="N26" i="2"/>
  <c r="M26" i="2"/>
  <c r="T14" i="2"/>
  <c r="K12" i="15"/>
  <c r="K13" i="15"/>
  <c r="K11" i="15"/>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D7"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7"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7"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Y8"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D7"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7"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7"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Y8"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4" authorId="0"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4"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4" authorId="0"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5" authorId="0"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9D002F5E-75A3-4404-8400-8B65724799EB}">
      <text>
        <r>
          <rPr>
            <sz val="8"/>
            <color indexed="81"/>
            <rFont val="Tahoma"/>
            <family val="2"/>
          </rPr>
          <t>Comm-IN-A 
indicates an auxillary input, thus not consider with respect the efficiency</t>
        </r>
      </text>
    </comment>
    <comment ref="H8" authorId="0" shapeId="0" xr:uid="{EF71303D-0F44-4719-AD23-FFDBA2B047CE}">
      <text>
        <r>
          <rPr>
            <sz val="8"/>
            <color indexed="81"/>
            <rFont val="Tahoma"/>
            <family val="2"/>
          </rPr>
          <t>Comm-OUT-A 
indicates an auxillary output, thus not consider with respect the efficiency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<sst xmlns="http://schemas.openxmlformats.org/spreadsheetml/2006/main" count="923" uniqueCount="312">
  <si>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</si>
  <si>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</si>
  <si>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</si>
  <si>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</si>
  <si>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</si>
  <si>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</si>
  <si>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</si>
  <si>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</si>
  <si>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</si>
  <si>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</si>
  <si>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</si>
  <si>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</si>
  <si>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</si>
  <si>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</si>
  <si>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</si>
  <si>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</si>
  <si>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</si>
  <si>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</si>
  <si>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</si>
  <si>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</si>
  <si>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</si>
  <si>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</si>
  <si>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</si>
  <si>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</si>
  <si>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</si>
  <si>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</si>
  <si>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</si>
  <si>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</si>
  <si>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</si>
  <si>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</si>
  <si>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</si>
  <si>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</si>
  <si>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</si>
  <si>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</si>
  <si>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</si>
  <si>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</si>
  <si>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</si>
  <si>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</si>
  <si>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</si>
  <si>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</si>
  <si>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</si>
  <si>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</si>
  <si>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</si>
  <si>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</si>
  <si>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</si>
  <si>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</si>
  <si>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</si>
  <si>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</si>
  <si>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</si>
  <si>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</si>
  <si>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</si>
  <si>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</si>
  <si>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</si>
  <si>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</si>
  <si>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</si>
  <si>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</si>
  <si>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</si>
  <si>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</si>
  <si>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</si>
  <si>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</si>
  <si>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</si>
  <si>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</si>
  <si>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</si>
  <si>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</si>
  <si>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</si>
  <si>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</si>
  <si>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</si>
  <si>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</si>
  <si>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</si>
  <si>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</si>
  <si>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</si>
  <si>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</si>
  <si>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</si>
  <si>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</si>
  <si>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</si>
  <si>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</si>
  <si>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</si>
  <si>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</si>
  <si>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</si>
  <si>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</si>
  <si>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</si>
  <si>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</si>
  <si>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</si>
  <si>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</si>
  <si>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</si>
  <si>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</si>
  <si>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</si>
  <si>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</si>
  <si>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</si>
  <si>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</si>
  <si>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</si>
  <si>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</si>
  <si>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</si>
  <si>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</si>
  <si>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</si>
  <si>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</si>
  <si>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</si>
  <si>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</si>
  <si>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</si>
  <si>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</si>
  <si>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</si>
  <si>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</si>
  <si>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</si>
  <si>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</si>
  <si>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</si>
  <si>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</si>
  <si>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</si>
  <si>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</si>
  <si>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</si>
  <si>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</si>
  <si>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</si>
  <si>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</si>
  <si>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</si>
  <si>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</si>
  <si>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</si>
  <si>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</si>
  <si>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</si>
  <si>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</si>
  <si>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</si>
  <si>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</si>
  <si>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</si>
  <si>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</si>
  <si>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</si>
  <si>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</si>
  <si>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</si>
  <si>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</si>
  <si>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</si>
  <si>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</si>
  <si>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</si>
  <si>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</si>
  <si>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</si>
  <si>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</si>
  <si>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</si>
  <si>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</si>
  <si>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</si>
  <si>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</si>
  <si>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</si>
  <si>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</si>
  <si>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</si>
  <si>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</si>
  <si>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</si>
  <si>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</si>
  <si>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</si>
  <si>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</si>
  <si>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</si>
  <si>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</si>
  <si>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</si>
  <si>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</si>
  <si>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</si>
  <si>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</si>
  <si>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</si>
  <si>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</si>
  <si>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</si>
  <si>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</si>
  <si>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</si>
  <si>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</si>
  <si>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</si>
  <si>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</si>
  <si>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</si>
  <si>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</si>
  <si>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</si>
  <si>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</si>
  <si>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NH3=L20 in technology cathalogue SHIPS</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</si>
  <si>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</si>
  <si>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</si>
  <si>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</si>
  <si>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</si>
  <si>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</si>
  <si>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</si>
  <si>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</si>
  <si>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</si>
  <si>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</si>
  <si>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</si>
  <si>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</si>
  <si>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</si>
  <si>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</si>
  <si>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</si>
  <si>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</si>
  <si>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</si>
  <si>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</si>
  <si>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</si>
  <si>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</si>
  <si>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</si>
  <si>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</si>
  <si>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</si>
  <si>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</si>
  <si>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</si>
  <si>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</si>
  <si>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</si>
  <si>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</si>
  <si>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</si>
  <si>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</si>
  <si>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</si>
  <si>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</si>
  <si>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</si>
  <si>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</si>
  <si>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</si>
  <si>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</si>
  <si>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</si>
  <si>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</si>
  <si>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</si>
  <si>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</si>
  <si>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</si>
  <si>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</si>
  <si>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</si>
  <si>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</si>
  <si>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</si>
  <si>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</si>
  <si>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</si>
  <si>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</si>
  <si>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</si>
  <si>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</si>
  <si>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</si>
  <si>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</si>
  <si>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</si>
  <si>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</si>
  <si>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</si>
  <si>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</si>
  <si>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</si>
  <si>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</si>
  <si>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</si>
  <si>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</si>
  <si>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</si>
  <si>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</si>
  <si>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</si>
  <si>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</si>
  <si>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</si>
  <si>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</si>
  <si>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</si>
  <si>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</si>
  <si>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</si>
  <si>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</si>
  <si>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</si>
  <si>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</si>
  <si>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</si>
  <si>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</si>
  <si>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</si>
  <si>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</si>
  <si>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</si>
  <si>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</si>
  <si>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</si>
  <si>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</si>
  <si>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</si>
  <si>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</si>
  <si>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 xml:space="preserve">Transmission line </t>
  </si>
  <si>
    <t>ELC</t>
  </si>
  <si>
    <t>MEUR/GW</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</si>
  <si>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</si>
  <si>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</si>
  <si>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</si>
  <si>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</si>
  <si>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</si>
  <si>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</si>
  <si>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</si>
  <si>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</si>
  <si>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</si>
  <si>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</si>
  <si>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</si>
  <si>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</si>
  <si>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Ammonia Pipeline</t>
  </si>
  <si>
    <t>Ammonia ship</t>
  </si>
  <si>
    <t>AMM</t>
  </si>
  <si>
    <t>pj</t>
  </si>
  <si>
    <t>pj/km</t>
  </si>
  <si>
    <t>L20: Investment cost [MEUR/PJ]</t>
  </si>
  <si>
    <t>L20:Fixed O&amp;M cost [MEUR/PJ/y]</t>
  </si>
  <si>
    <t>L20: Port cost [MEUR/PJ]</t>
  </si>
  <si>
    <t>HFO</t>
  </si>
  <si>
    <t>METH ship</t>
  </si>
  <si>
    <t>LHC: Investment cost [MEUR/PJ]</t>
  </si>
  <si>
    <t>LHC: Fixed O&amp;M cost [MEUR/PJ/y]</t>
  </si>
  <si>
    <t>LHC: Port cost [MEUR/PJ]</t>
  </si>
  <si>
    <t>LHC: Energy demand [pJ/km]</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</si>
  <si>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</si>
  <si>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</si>
  <si>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</si>
  <si>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</si>
  <si>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</si>
  <si>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</si>
  <si>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</si>
  <si>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</si>
  <si>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</si>
  <si>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</si>
  <si>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</si>
  <si>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</si>
  <si>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</si>
  <si>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</si>
  <si>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</si>
  <si>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</si>
  <si>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</si>
  <si>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</si>
  <si>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</si>
  <si>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meur/gw</t>
  </si>
  <si>
    <t>PJ/TON</t>
  </si>
  <si>
    <t>PJ/ton</t>
  </si>
  <si>
    <t>NETHERLANDS CONNECTION</t>
  </si>
  <si>
    <t>EXP_ELC_NL</t>
  </si>
  <si>
    <t>TRANS_LINE_NL</t>
  </si>
  <si>
    <t>EXP_H2_NL</t>
  </si>
  <si>
    <t>h2_pipe_NL</t>
  </si>
  <si>
    <t>h2_ship_NL</t>
  </si>
  <si>
    <t>EXP_AMM_NL</t>
  </si>
  <si>
    <t>nh3_pipe_NL</t>
  </si>
  <si>
    <t>nh3_ship_NL</t>
  </si>
  <si>
    <t>EXP_METH_NL</t>
  </si>
  <si>
    <t>METH_ship_NL</t>
  </si>
  <si>
    <t>EXP_KRE_NL</t>
  </si>
  <si>
    <t>KRE_ship_NL</t>
  </si>
  <si>
    <t>H2_COMP</t>
  </si>
  <si>
    <t>340 KM</t>
  </si>
  <si>
    <t>HFO USE</t>
  </si>
  <si>
    <t>340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</si>
</sst>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2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7">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5" borderId="0" applyNumberFormat="0" applyBorder="0" applyAlignment="0" applyProtection="0"/>
    <xf numFmtId="0" fontId="23" fillId="0" borderId="0"/>
    <xf numFmtId="0" fontId="23" fillId="0" borderId="0"/>
  </cellStyleXfs>
  <cellXfs count="101">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164" fontId="0" fillId="4" borderId="0" xfId="0" applyNumberFormat="1" applyFill="1"/>
    <xf numFmtId="166" fontId="22" fillId="0" borderId="0" xfId="0" applyNumberFormat="1" applyFont="1"/>
    <xf numFmtId="166" fontId="23" fillId="0" borderId="0" xfId="0" applyNumberFormat="1" applyFont="1"/>
    <xf numFmtId="166" fontId="24" fillId="6" borderId="2" xfId="0" applyNumberFormat="1" applyFont="1" applyFill="1" applyBorder="1" applyAlignment="1">
      <alignment horizontal="left"/>
    </xf>
    <xf numFmtId="166" fontId="15" fillId="5" borderId="3" xfId="4" applyNumberFormat="1" applyFont="1" applyBorder="1" applyAlignment="1">
      <alignment horizontal="left" wrapText="1"/>
    </xf>
    <xf numFmtId="0" fontId="22" fillId="0" borderId="0" xfId="5" applyFont="1"/>
    <xf numFmtId="0" fontId="23" fillId="0" borderId="0" xfId="5"/>
    <xf numFmtId="166" fontId="15" fillId="5" borderId="2" xfId="4" applyNumberFormat="1" applyFont="1" applyBorder="1" applyAlignment="1">
      <alignment horizontal="left" wrapText="1"/>
    </xf>
    <xf numFmtId="0" fontId="23" fillId="0" borderId="4" xfId="5" applyBorder="1"/>
    <xf numFmtId="1" fontId="23" fillId="0" borderId="4" xfId="5" applyNumberFormat="1" applyBorder="1"/>
    <xf numFmtId="2" fontId="23" fillId="0" borderId="0" xfId="6" applyNumberFormat="1"/>
    <xf numFmtId="1" fontId="23" fillId="0" borderId="0" xfId="5" applyNumberFormat="1"/>
    <xf numFmtId="166" fontId="23" fillId="0" borderId="0" xfId="5" applyNumberFormat="1"/>
    <xf numFmtId="0" fontId="23" fillId="0" borderId="0" xfId="6"/>
    <xf numFmtId="0" fontId="0" fillId="0" borderId="2" xfId="0" applyBorder="1"/>
    <xf numFmtId="1" fontId="23" fillId="0" borderId="2" xfId="5" applyNumberFormat="1" applyBorder="1"/>
    <xf numFmtId="2" fontId="23" fillId="0" borderId="2" xfId="6" applyNumberFormat="1" applyBorder="1"/>
    <xf numFmtId="167" fontId="0" fillId="0" borderId="0" xfId="0" applyNumberFormat="1"/>
    <xf numFmtId="166" fontId="24"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23" fillId="0" borderId="0" xfId="0" applyFont="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364898</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zoomScale="52" workbookViewId="0">
      <selection activeCell="G37" sqref="G37"/>
    </sheetView>
  </sheetViews>
  <sheetFormatPr defaultRowHeight="14.4" x14ac:dyDescent="0.3"/>
  <cols>
    <col min="4" max="4" width="10.33203125" customWidth="1"/>
    <col min="5" max="5" width="90.88671875" customWidth="1"/>
    <col min="7" max="7" width="12" bestFit="1" customWidth="1"/>
    <col min="15" max="15" width="12" bestFit="1" customWidth="1"/>
    <col min="16" max="16" width="19.44140625" bestFit="1" customWidth="1"/>
    <col min="17" max="17" width="30.33203125" bestFit="1" customWidth="1"/>
  </cols>
  <sheetData>
    <row r="2" spans="5:18" x14ac:dyDescent="0.3">
      <c r="E2" t="s">
        <v>148</v>
      </c>
      <c r="G2">
        <f>'111 1 el Main distri50-60kVcabl'!C18</f>
        <v>3.2964554258000005</v>
      </c>
      <c r="H2" t="s">
        <v>150</v>
      </c>
    </row>
    <row r="3" spans="5:18" x14ac:dyDescent="0.3">
      <c r="G3" s="63">
        <f>G2*1000000/1000000</f>
        <v>3.2964554258000005</v>
      </c>
      <c r="H3" s="63" t="s">
        <v>168</v>
      </c>
      <c r="O3" t="s">
        <v>153</v>
      </c>
      <c r="P3" t="s">
        <v>176</v>
      </c>
      <c r="Q3" t="s">
        <v>174</v>
      </c>
      <c r="R3" t="s">
        <v>175</v>
      </c>
    </row>
    <row r="4" spans="5:18" x14ac:dyDescent="0.3">
      <c r="O4">
        <v>10</v>
      </c>
      <c r="P4">
        <f>$E$27*O4+$J$57+$J$63</f>
        <v>423.99463806970505</v>
      </c>
      <c r="Q4">
        <f>$H$8*O4</f>
        <v>0.2747186596076775</v>
      </c>
      <c r="R4">
        <f>$I$8*O4</f>
        <v>0.28803853116380018</v>
      </c>
    </row>
    <row r="5" spans="5:18" x14ac:dyDescent="0.3">
      <c r="O5">
        <v>20</v>
      </c>
      <c r="P5">
        <f t="shared" ref="P5:P68" si="0">$E$27*O5+$J$57+$J$63</f>
        <v>439.14209115281506</v>
      </c>
      <c r="Q5">
        <f t="shared" ref="Q5:Q15" si="1">$H$8*O5</f>
        <v>0.54943731921535499</v>
      </c>
      <c r="R5">
        <f t="shared" ref="R5:R15" si="2">$I$8*O5</f>
        <v>0.57607706232760036</v>
      </c>
    </row>
    <row r="6" spans="5:18" x14ac:dyDescent="0.3">
      <c r="G6">
        <v>2020</v>
      </c>
      <c r="H6">
        <v>2030</v>
      </c>
      <c r="I6">
        <v>2050</v>
      </c>
      <c r="O6">
        <v>30</v>
      </c>
      <c r="P6">
        <f t="shared" si="0"/>
        <v>454.28954423592495</v>
      </c>
      <c r="Q6">
        <f t="shared" si="1"/>
        <v>0.8241559788230326</v>
      </c>
      <c r="R6">
        <f t="shared" si="2"/>
        <v>0.86411559349140066</v>
      </c>
    </row>
    <row r="7" spans="5:18" x14ac:dyDescent="0.3">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x14ac:dyDescent="0.3">
      <c r="G8" s="63">
        <f>G7*1000/1000000</f>
        <v>2.6201474376260067E-2</v>
      </c>
      <c r="H8" s="63">
        <f t="shared" ref="H8:I8" si="3">H7*1000/1000000</f>
        <v>2.7471865960767752E-2</v>
      </c>
      <c r="I8" s="63">
        <f t="shared" si="3"/>
        <v>2.8803853116380021E-2</v>
      </c>
      <c r="J8" t="s">
        <v>169</v>
      </c>
      <c r="O8">
        <v>50</v>
      </c>
      <c r="P8">
        <f t="shared" si="0"/>
        <v>484.58445040214474</v>
      </c>
      <c r="Q8">
        <f t="shared" si="1"/>
        <v>1.3735932980383876</v>
      </c>
      <c r="R8">
        <f t="shared" si="2"/>
        <v>1.440192655819001</v>
      </c>
    </row>
    <row r="9" spans="5:18" x14ac:dyDescent="0.3">
      <c r="O9">
        <v>60</v>
      </c>
      <c r="P9">
        <f t="shared" si="0"/>
        <v>499.73190348525475</v>
      </c>
      <c r="Q9">
        <f t="shared" si="1"/>
        <v>1.6483119576460652</v>
      </c>
      <c r="R9">
        <f t="shared" si="2"/>
        <v>1.7282311869828013</v>
      </c>
    </row>
    <row r="10" spans="5:18" x14ac:dyDescent="0.3">
      <c r="O10">
        <v>70</v>
      </c>
      <c r="P10">
        <f t="shared" si="0"/>
        <v>514.87935656836464</v>
      </c>
      <c r="Q10">
        <f t="shared" si="1"/>
        <v>1.9230306172537426</v>
      </c>
      <c r="R10">
        <f t="shared" si="2"/>
        <v>2.0162697181466016</v>
      </c>
    </row>
    <row r="11" spans="5:18" x14ac:dyDescent="0.3">
      <c r="E11" t="s">
        <v>152</v>
      </c>
      <c r="H11" s="64">
        <v>3.0000000000000001E-3</v>
      </c>
      <c r="O11">
        <v>80</v>
      </c>
      <c r="P11">
        <f t="shared" si="0"/>
        <v>530.02680965147454</v>
      </c>
      <c r="Q11">
        <f t="shared" si="1"/>
        <v>2.19774927686142</v>
      </c>
      <c r="R11">
        <f t="shared" si="2"/>
        <v>2.3043082493104015</v>
      </c>
    </row>
    <row r="12" spans="5:18" x14ac:dyDescent="0.3">
      <c r="O12">
        <v>90</v>
      </c>
      <c r="P12">
        <f t="shared" si="0"/>
        <v>545.17426273458443</v>
      </c>
      <c r="Q12">
        <f t="shared" si="1"/>
        <v>2.4724679364690978</v>
      </c>
      <c r="R12">
        <f t="shared" si="2"/>
        <v>2.5923467804742018</v>
      </c>
    </row>
    <row r="13" spans="5:18" x14ac:dyDescent="0.3">
      <c r="E13" s="27" t="s">
        <v>25</v>
      </c>
      <c r="F13" s="22">
        <v>40</v>
      </c>
      <c r="O13">
        <v>100</v>
      </c>
      <c r="P13">
        <f t="shared" si="0"/>
        <v>560.32171581769433</v>
      </c>
      <c r="Q13">
        <f t="shared" si="1"/>
        <v>2.7471865960767752</v>
      </c>
      <c r="R13">
        <f t="shared" si="2"/>
        <v>2.880385311638002</v>
      </c>
    </row>
    <row r="14" spans="5:18" x14ac:dyDescent="0.3">
      <c r="E14" s="27" t="s">
        <v>27</v>
      </c>
      <c r="F14" s="31">
        <v>0.45</v>
      </c>
      <c r="O14">
        <v>110</v>
      </c>
      <c r="P14">
        <f t="shared" si="0"/>
        <v>575.46916890080433</v>
      </c>
      <c r="Q14">
        <f t="shared" si="1"/>
        <v>3.0219052556844526</v>
      </c>
      <c r="R14">
        <f t="shared" si="2"/>
        <v>3.1684238428018023</v>
      </c>
    </row>
    <row r="15" spans="5:18" x14ac:dyDescent="0.3">
      <c r="E15" s="27" t="s">
        <v>29</v>
      </c>
      <c r="F15" s="22">
        <v>1.5</v>
      </c>
      <c r="O15">
        <v>120</v>
      </c>
      <c r="P15">
        <f t="shared" si="0"/>
        <v>590.61662198391423</v>
      </c>
      <c r="Q15">
        <f t="shared" si="1"/>
        <v>3.2966239152921304</v>
      </c>
      <c r="R15">
        <f t="shared" si="2"/>
        <v>3.4564623739656026</v>
      </c>
    </row>
    <row r="16" spans="5:18" x14ac:dyDescent="0.3">
      <c r="O16">
        <v>130</v>
      </c>
      <c r="P16">
        <f t="shared" si="0"/>
        <v>605.76407506702412</v>
      </c>
      <c r="Q16">
        <f t="shared" ref="Q16:Q79" si="4">$H$8*O16</f>
        <v>3.5713425748998078</v>
      </c>
      <c r="R16">
        <f t="shared" ref="R16:R79" si="5">$I$8*O16</f>
        <v>3.7445009051294029</v>
      </c>
    </row>
    <row r="17" spans="4:18" x14ac:dyDescent="0.3">
      <c r="E17" s="27" t="s">
        <v>43</v>
      </c>
      <c r="F17" s="33">
        <v>16801</v>
      </c>
      <c r="G17">
        <f>F17*1000/1000000</f>
        <v>16.800999999999998</v>
      </c>
      <c r="H17" t="s">
        <v>246</v>
      </c>
      <c r="O17">
        <v>140</v>
      </c>
      <c r="P17">
        <f t="shared" si="0"/>
        <v>620.91152815013402</v>
      </c>
      <c r="Q17">
        <f t="shared" si="4"/>
        <v>3.8460612345074852</v>
      </c>
      <c r="R17">
        <f t="shared" si="5"/>
        <v>4.0325394362932032</v>
      </c>
    </row>
    <row r="18" spans="4:18" x14ac:dyDescent="0.3">
      <c r="E18" s="27" t="s">
        <v>45</v>
      </c>
      <c r="F18" s="33">
        <v>80816.326568000004</v>
      </c>
      <c r="G18">
        <f t="shared" ref="G18:G19" si="6">F18*1000/1000000</f>
        <v>80.816326568000008</v>
      </c>
      <c r="H18" t="s">
        <v>246</v>
      </c>
      <c r="O18">
        <v>150</v>
      </c>
      <c r="P18">
        <f t="shared" si="0"/>
        <v>636.05898123324403</v>
      </c>
      <c r="Q18">
        <f t="shared" si="4"/>
        <v>4.120779894115163</v>
      </c>
      <c r="R18">
        <f t="shared" si="5"/>
        <v>4.3205779674570035</v>
      </c>
    </row>
    <row r="19" spans="4:18" x14ac:dyDescent="0.3">
      <c r="E19" s="27" t="s">
        <v>47</v>
      </c>
      <c r="F19" s="22">
        <v>4759.6562857680001</v>
      </c>
      <c r="G19">
        <f t="shared" si="6"/>
        <v>4.759656285768</v>
      </c>
      <c r="H19" t="s">
        <v>246</v>
      </c>
      <c r="O19">
        <v>160</v>
      </c>
      <c r="P19">
        <f t="shared" si="0"/>
        <v>651.20643431635392</v>
      </c>
      <c r="Q19">
        <f t="shared" si="4"/>
        <v>4.3954985537228399</v>
      </c>
      <c r="R19">
        <f t="shared" si="5"/>
        <v>4.6086164986208029</v>
      </c>
    </row>
    <row r="20" spans="4:18" x14ac:dyDescent="0.3">
      <c r="O20">
        <v>170</v>
      </c>
      <c r="P20">
        <f t="shared" si="0"/>
        <v>666.35388739946382</v>
      </c>
      <c r="Q20">
        <f t="shared" si="4"/>
        <v>4.6702172133305178</v>
      </c>
      <c r="R20">
        <f t="shared" si="5"/>
        <v>4.8966550297846032</v>
      </c>
    </row>
    <row r="21" spans="4:18" ht="15" thickBot="1" x14ac:dyDescent="0.35">
      <c r="O21">
        <v>180</v>
      </c>
      <c r="P21">
        <f t="shared" si="0"/>
        <v>681.50134048257371</v>
      </c>
      <c r="Q21">
        <f t="shared" si="4"/>
        <v>4.9449358729381956</v>
      </c>
      <c r="R21">
        <f t="shared" si="5"/>
        <v>5.1846935609484035</v>
      </c>
    </row>
    <row r="22" spans="4:18" x14ac:dyDescent="0.3">
      <c r="D22" s="87"/>
      <c r="E22" s="88"/>
      <c r="F22" s="88"/>
      <c r="G22" s="88"/>
      <c r="H22" s="88"/>
      <c r="I22" s="88"/>
      <c r="J22" s="88"/>
      <c r="K22" s="88"/>
      <c r="L22" s="89"/>
      <c r="O22">
        <v>190</v>
      </c>
      <c r="P22">
        <f t="shared" si="0"/>
        <v>696.6487935656836</v>
      </c>
      <c r="Q22">
        <f t="shared" si="4"/>
        <v>5.2196545325458725</v>
      </c>
      <c r="R22">
        <f t="shared" si="5"/>
        <v>5.4727320921122038</v>
      </c>
    </row>
    <row r="23" spans="4:18" x14ac:dyDescent="0.3">
      <c r="D23" s="90"/>
      <c r="E23" s="91" t="s">
        <v>277</v>
      </c>
      <c r="L23" s="92"/>
      <c r="O23">
        <v>200</v>
      </c>
      <c r="P23">
        <f t="shared" si="0"/>
        <v>711.7962466487935</v>
      </c>
      <c r="Q23">
        <f t="shared" si="4"/>
        <v>5.4943731921535504</v>
      </c>
      <c r="R23">
        <f t="shared" si="5"/>
        <v>5.7607706232760041</v>
      </c>
    </row>
    <row r="24" spans="4:18" x14ac:dyDescent="0.3">
      <c r="D24" s="90"/>
      <c r="L24" s="92"/>
      <c r="O24">
        <v>210</v>
      </c>
      <c r="P24">
        <f t="shared" si="0"/>
        <v>726.94369973190351</v>
      </c>
      <c r="Q24">
        <f t="shared" si="4"/>
        <v>5.7690918517612282</v>
      </c>
      <c r="R24">
        <f t="shared" si="5"/>
        <v>6.0488091544398044</v>
      </c>
    </row>
    <row r="25" spans="4:18" x14ac:dyDescent="0.3">
      <c r="D25" s="90" t="s">
        <v>290</v>
      </c>
      <c r="E25">
        <v>11.3</v>
      </c>
      <c r="F25" t="s">
        <v>278</v>
      </c>
      <c r="H25">
        <v>7.46</v>
      </c>
      <c r="I25" t="s">
        <v>283</v>
      </c>
      <c r="L25" s="92"/>
      <c r="O25">
        <v>220</v>
      </c>
      <c r="P25">
        <f t="shared" si="0"/>
        <v>742.0911528150134</v>
      </c>
      <c r="Q25">
        <f t="shared" si="4"/>
        <v>6.0438105113689051</v>
      </c>
      <c r="R25">
        <f t="shared" si="5"/>
        <v>6.3368476856036047</v>
      </c>
    </row>
    <row r="26" spans="4:18" x14ac:dyDescent="0.3">
      <c r="D26" s="90" t="s">
        <v>291</v>
      </c>
      <c r="E26">
        <v>10.8</v>
      </c>
      <c r="F26" t="s">
        <v>278</v>
      </c>
      <c r="J26" t="s">
        <v>281</v>
      </c>
      <c r="L26" s="92"/>
      <c r="O26">
        <v>230</v>
      </c>
      <c r="P26">
        <f t="shared" si="0"/>
        <v>757.23860589812341</v>
      </c>
      <c r="Q26">
        <f t="shared" si="4"/>
        <v>6.318529170976583</v>
      </c>
      <c r="R26">
        <f t="shared" si="5"/>
        <v>6.624886216767405</v>
      </c>
    </row>
    <row r="27" spans="4:18" x14ac:dyDescent="0.3">
      <c r="D27" s="96" t="s">
        <v>290</v>
      </c>
      <c r="E27" s="63">
        <f>E25/H25</f>
        <v>1.5147453083109921</v>
      </c>
      <c r="F27" s="63" t="s">
        <v>279</v>
      </c>
      <c r="L27" s="92"/>
      <c r="O27">
        <v>240</v>
      </c>
      <c r="P27">
        <f t="shared" si="0"/>
        <v>772.3860589812333</v>
      </c>
      <c r="Q27">
        <f t="shared" si="4"/>
        <v>6.5932478305842608</v>
      </c>
      <c r="R27">
        <f t="shared" si="5"/>
        <v>6.9129247479312053</v>
      </c>
    </row>
    <row r="28" spans="4:18" x14ac:dyDescent="0.3">
      <c r="D28" s="96" t="s">
        <v>291</v>
      </c>
      <c r="E28" s="63">
        <f>E26/H25</f>
        <v>1.447721179624665</v>
      </c>
      <c r="F28" s="63" t="s">
        <v>279</v>
      </c>
      <c r="L28" s="92"/>
      <c r="O28">
        <v>250</v>
      </c>
      <c r="P28">
        <f t="shared" si="0"/>
        <v>787.5335120643432</v>
      </c>
      <c r="Q28">
        <f t="shared" si="4"/>
        <v>6.8679664901919377</v>
      </c>
      <c r="R28">
        <f t="shared" si="5"/>
        <v>7.2009632790950056</v>
      </c>
    </row>
    <row r="29" spans="4:18" x14ac:dyDescent="0.3">
      <c r="D29" s="90"/>
      <c r="E29" t="s">
        <v>280</v>
      </c>
      <c r="L29" s="92"/>
      <c r="O29">
        <v>260</v>
      </c>
      <c r="P29">
        <f t="shared" si="0"/>
        <v>802.68096514745309</v>
      </c>
      <c r="Q29">
        <f t="shared" si="4"/>
        <v>7.1426851497996156</v>
      </c>
      <c r="R29">
        <f t="shared" si="5"/>
        <v>7.4890018102588058</v>
      </c>
    </row>
    <row r="30" spans="4:18" ht="15" thickBot="1" x14ac:dyDescent="0.35">
      <c r="D30" s="93"/>
      <c r="E30" s="94"/>
      <c r="F30" s="94"/>
      <c r="G30" s="94"/>
      <c r="H30" s="94"/>
      <c r="I30" s="94"/>
      <c r="J30" s="94"/>
      <c r="K30" s="94"/>
      <c r="L30" s="95"/>
      <c r="O30">
        <v>270</v>
      </c>
      <c r="P30">
        <f t="shared" si="0"/>
        <v>817.82841823056299</v>
      </c>
      <c r="Q30">
        <f t="shared" si="4"/>
        <v>7.4174038094072934</v>
      </c>
      <c r="R30">
        <f t="shared" si="5"/>
        <v>7.7770403414226053</v>
      </c>
    </row>
    <row r="31" spans="4:18" x14ac:dyDescent="0.3">
      <c r="O31">
        <v>280</v>
      </c>
      <c r="P31">
        <f t="shared" si="0"/>
        <v>832.97587131367288</v>
      </c>
      <c r="Q31">
        <f t="shared" si="4"/>
        <v>7.6921224690149703</v>
      </c>
      <c r="R31">
        <f t="shared" si="5"/>
        <v>8.0650788725864064</v>
      </c>
    </row>
    <row r="32" spans="4:18" x14ac:dyDescent="0.3">
      <c r="O32">
        <v>290</v>
      </c>
      <c r="P32">
        <f t="shared" si="0"/>
        <v>848.12332439678278</v>
      </c>
      <c r="Q32">
        <f t="shared" si="4"/>
        <v>7.9668411286226481</v>
      </c>
      <c r="R32">
        <f t="shared" si="5"/>
        <v>8.3531174037502058</v>
      </c>
    </row>
    <row r="33" spans="5:18" x14ac:dyDescent="0.3">
      <c r="O33">
        <v>300</v>
      </c>
      <c r="P33">
        <f t="shared" si="0"/>
        <v>863.27077747989279</v>
      </c>
      <c r="Q33">
        <f t="shared" si="4"/>
        <v>8.241559788230326</v>
      </c>
      <c r="R33">
        <f t="shared" si="5"/>
        <v>8.641155934914007</v>
      </c>
    </row>
    <row r="34" spans="5:18" ht="18" x14ac:dyDescent="0.35">
      <c r="E34" s="65" t="s">
        <v>288</v>
      </c>
      <c r="F34" s="86" t="s">
        <v>282</v>
      </c>
      <c r="O34">
        <v>310</v>
      </c>
      <c r="P34">
        <f t="shared" si="0"/>
        <v>878.41823056300268</v>
      </c>
      <c r="Q34">
        <f t="shared" si="4"/>
        <v>8.5162784478380029</v>
      </c>
      <c r="R34">
        <f t="shared" si="5"/>
        <v>8.9291944660778064</v>
      </c>
    </row>
    <row r="35" spans="5:18" x14ac:dyDescent="0.3">
      <c r="O35">
        <v>320</v>
      </c>
      <c r="P35">
        <f t="shared" si="0"/>
        <v>893.56568364611269</v>
      </c>
      <c r="Q35">
        <f t="shared" si="4"/>
        <v>8.7909971074456799</v>
      </c>
      <c r="R35">
        <f t="shared" si="5"/>
        <v>9.2172329972416058</v>
      </c>
    </row>
    <row r="36" spans="5:18" x14ac:dyDescent="0.3">
      <c r="O36">
        <v>330</v>
      </c>
      <c r="P36">
        <f t="shared" si="0"/>
        <v>908.71313672922258</v>
      </c>
      <c r="Q36">
        <f t="shared" si="4"/>
        <v>9.0657157670533586</v>
      </c>
      <c r="R36">
        <f t="shared" si="5"/>
        <v>9.505271528405407</v>
      </c>
    </row>
    <row r="37" spans="5:18" ht="18" x14ac:dyDescent="0.35">
      <c r="E37" s="97" t="s">
        <v>295</v>
      </c>
      <c r="F37" s="97"/>
      <c r="G37" s="97">
        <f>E27*330+E28*10+J57+J63</f>
        <v>923.19034852546918</v>
      </c>
      <c r="H37" s="97" t="s">
        <v>292</v>
      </c>
      <c r="I37" s="97"/>
      <c r="O37">
        <v>340</v>
      </c>
      <c r="P37">
        <f t="shared" si="0"/>
        <v>923.86058981233248</v>
      </c>
      <c r="Q37">
        <f t="shared" si="4"/>
        <v>9.3404344266610355</v>
      </c>
      <c r="R37">
        <f t="shared" si="5"/>
        <v>9.7933100595692064</v>
      </c>
    </row>
    <row r="38" spans="5:18" x14ac:dyDescent="0.3">
      <c r="O38">
        <v>350</v>
      </c>
      <c r="P38">
        <f t="shared" si="0"/>
        <v>939.00804289544237</v>
      </c>
      <c r="Q38">
        <f t="shared" si="4"/>
        <v>9.6151530862687125</v>
      </c>
      <c r="R38">
        <f t="shared" si="5"/>
        <v>10.081348590733008</v>
      </c>
    </row>
    <row r="39" spans="5:18" ht="18" x14ac:dyDescent="0.35">
      <c r="E39" s="65" t="s">
        <v>287</v>
      </c>
      <c r="O39">
        <v>360</v>
      </c>
      <c r="P39">
        <f t="shared" si="0"/>
        <v>954.15549597855227</v>
      </c>
      <c r="Q39">
        <f t="shared" si="4"/>
        <v>9.8898717458763912</v>
      </c>
      <c r="R39">
        <f t="shared" si="5"/>
        <v>10.369387121896807</v>
      </c>
    </row>
    <row r="40" spans="5:18" x14ac:dyDescent="0.3">
      <c r="O40">
        <v>370</v>
      </c>
      <c r="P40">
        <f t="shared" si="0"/>
        <v>969.30294906166228</v>
      </c>
      <c r="Q40">
        <f t="shared" si="4"/>
        <v>10.164590405484068</v>
      </c>
      <c r="R40">
        <f t="shared" si="5"/>
        <v>10.657425653060608</v>
      </c>
    </row>
    <row r="41" spans="5:18" x14ac:dyDescent="0.3">
      <c r="O41">
        <v>380</v>
      </c>
      <c r="P41">
        <f t="shared" si="0"/>
        <v>984.45040214477217</v>
      </c>
      <c r="Q41">
        <f t="shared" si="4"/>
        <v>10.439309065091745</v>
      </c>
      <c r="R41">
        <f t="shared" si="5"/>
        <v>10.945464184224408</v>
      </c>
    </row>
    <row r="42" spans="5:18" x14ac:dyDescent="0.3">
      <c r="O42">
        <v>390</v>
      </c>
      <c r="P42">
        <f t="shared" si="0"/>
        <v>999.59785522788206</v>
      </c>
      <c r="Q42">
        <f t="shared" si="4"/>
        <v>10.714027724699424</v>
      </c>
      <c r="R42">
        <f t="shared" si="5"/>
        <v>11.233502715388209</v>
      </c>
    </row>
    <row r="43" spans="5:18" x14ac:dyDescent="0.3">
      <c r="O43">
        <v>400</v>
      </c>
      <c r="P43">
        <f t="shared" si="0"/>
        <v>1014.745308310992</v>
      </c>
      <c r="Q43">
        <f t="shared" si="4"/>
        <v>10.988746384307101</v>
      </c>
      <c r="R43">
        <f t="shared" si="5"/>
        <v>11.521541246552008</v>
      </c>
    </row>
    <row r="44" spans="5:18" x14ac:dyDescent="0.3">
      <c r="O44">
        <v>410</v>
      </c>
      <c r="P44">
        <f t="shared" si="0"/>
        <v>1029.8927613941019</v>
      </c>
      <c r="Q44">
        <f t="shared" si="4"/>
        <v>11.263465043914778</v>
      </c>
      <c r="R44">
        <f t="shared" si="5"/>
        <v>11.809579777715809</v>
      </c>
    </row>
    <row r="45" spans="5:18" x14ac:dyDescent="0.3">
      <c r="O45">
        <v>420</v>
      </c>
      <c r="P45">
        <f t="shared" si="0"/>
        <v>1045.040214477212</v>
      </c>
      <c r="Q45">
        <f t="shared" si="4"/>
        <v>11.538183703522456</v>
      </c>
      <c r="R45">
        <f t="shared" si="5"/>
        <v>12.097618308879609</v>
      </c>
    </row>
    <row r="46" spans="5:18" x14ac:dyDescent="0.3">
      <c r="O46">
        <v>430</v>
      </c>
      <c r="P46">
        <f t="shared" si="0"/>
        <v>1060.1876675603219</v>
      </c>
      <c r="Q46">
        <f t="shared" si="4"/>
        <v>11.812902363130133</v>
      </c>
      <c r="R46">
        <f t="shared" si="5"/>
        <v>12.385656840043408</v>
      </c>
    </row>
    <row r="47" spans="5:18" x14ac:dyDescent="0.3">
      <c r="O47">
        <v>440</v>
      </c>
      <c r="P47">
        <f t="shared" si="0"/>
        <v>1075.3351206434318</v>
      </c>
      <c r="Q47">
        <f t="shared" si="4"/>
        <v>12.08762102273781</v>
      </c>
      <c r="R47">
        <f t="shared" si="5"/>
        <v>12.673695371207209</v>
      </c>
    </row>
    <row r="48" spans="5:18" x14ac:dyDescent="0.3">
      <c r="O48">
        <v>450</v>
      </c>
      <c r="P48">
        <f t="shared" si="0"/>
        <v>1090.4825737265417</v>
      </c>
      <c r="Q48">
        <f t="shared" si="4"/>
        <v>12.362339682345489</v>
      </c>
      <c r="R48">
        <f t="shared" si="5"/>
        <v>12.961733902371009</v>
      </c>
    </row>
    <row r="49" spans="9:18" ht="18" x14ac:dyDescent="0.35">
      <c r="I49" s="65"/>
      <c r="J49" s="65"/>
      <c r="K49" s="65"/>
      <c r="L49" s="65"/>
      <c r="M49" s="65"/>
      <c r="O49">
        <v>460</v>
      </c>
      <c r="P49">
        <f t="shared" si="0"/>
        <v>1105.6300268096516</v>
      </c>
      <c r="Q49">
        <f t="shared" si="4"/>
        <v>12.637058341953166</v>
      </c>
      <c r="R49">
        <f t="shared" si="5"/>
        <v>13.24977243353481</v>
      </c>
    </row>
    <row r="50" spans="9:18" ht="18" x14ac:dyDescent="0.35">
      <c r="I50" s="65"/>
      <c r="J50" s="65"/>
      <c r="K50" s="65"/>
      <c r="L50" s="65"/>
      <c r="M50" s="65"/>
      <c r="O50">
        <v>470</v>
      </c>
      <c r="P50">
        <f t="shared" si="0"/>
        <v>1120.7774798927614</v>
      </c>
      <c r="Q50">
        <f t="shared" si="4"/>
        <v>12.911777001560843</v>
      </c>
      <c r="R50">
        <f t="shared" si="5"/>
        <v>13.537810964698609</v>
      </c>
    </row>
    <row r="51" spans="9:18" ht="18" x14ac:dyDescent="0.35">
      <c r="I51" s="65"/>
      <c r="J51" s="65"/>
      <c r="K51" s="65"/>
      <c r="L51" s="65"/>
      <c r="M51" s="65"/>
      <c r="O51">
        <v>480</v>
      </c>
      <c r="P51">
        <f t="shared" si="0"/>
        <v>1135.9249329758713</v>
      </c>
      <c r="Q51">
        <f t="shared" si="4"/>
        <v>13.186495661168522</v>
      </c>
      <c r="R51">
        <f t="shared" si="5"/>
        <v>13.825849495862411</v>
      </c>
    </row>
    <row r="52" spans="9:18" ht="18" x14ac:dyDescent="0.35">
      <c r="I52" s="65"/>
      <c r="J52" s="65"/>
      <c r="K52" s="65"/>
      <c r="L52" s="65"/>
      <c r="M52" s="65"/>
      <c r="O52">
        <v>490</v>
      </c>
      <c r="P52">
        <f t="shared" si="0"/>
        <v>1151.0723860589812</v>
      </c>
      <c r="Q52">
        <f t="shared" si="4"/>
        <v>13.461214320776199</v>
      </c>
      <c r="R52">
        <f t="shared" si="5"/>
        <v>14.11388802702621</v>
      </c>
    </row>
    <row r="53" spans="9:18" ht="18" x14ac:dyDescent="0.35">
      <c r="I53" s="65"/>
      <c r="J53" s="65" t="s">
        <v>286</v>
      </c>
      <c r="K53" s="65"/>
      <c r="L53" s="65"/>
      <c r="M53" s="65"/>
      <c r="O53">
        <v>500</v>
      </c>
      <c r="P53">
        <f t="shared" si="0"/>
        <v>1166.2198391420914</v>
      </c>
      <c r="Q53">
        <f t="shared" si="4"/>
        <v>13.735932980383875</v>
      </c>
      <c r="R53">
        <f t="shared" si="5"/>
        <v>14.401926558190011</v>
      </c>
    </row>
    <row r="54" spans="9:18" ht="18" x14ac:dyDescent="0.35">
      <c r="I54" s="65"/>
      <c r="J54" s="65"/>
      <c r="K54" s="65"/>
      <c r="L54" s="65"/>
      <c r="M54" s="65"/>
      <c r="O54">
        <v>510</v>
      </c>
      <c r="P54">
        <f t="shared" si="0"/>
        <v>1181.3672922252013</v>
      </c>
      <c r="Q54">
        <f t="shared" si="4"/>
        <v>14.010651639991554</v>
      </c>
      <c r="R54">
        <f t="shared" si="5"/>
        <v>14.689965089353811</v>
      </c>
    </row>
    <row r="55" spans="9:18" ht="18" x14ac:dyDescent="0.35">
      <c r="I55" s="65"/>
      <c r="J55" s="65">
        <v>1830</v>
      </c>
      <c r="K55" s="65" t="s">
        <v>284</v>
      </c>
      <c r="L55" s="65"/>
      <c r="M55" s="65"/>
      <c r="O55">
        <v>520</v>
      </c>
      <c r="P55">
        <f t="shared" si="0"/>
        <v>1196.5147453083111</v>
      </c>
      <c r="Q55">
        <f t="shared" si="4"/>
        <v>14.285370299599231</v>
      </c>
      <c r="R55">
        <f t="shared" si="5"/>
        <v>14.978003620517612</v>
      </c>
    </row>
    <row r="56" spans="9:18" ht="18" x14ac:dyDescent="0.35">
      <c r="I56" s="65"/>
      <c r="J56" s="65"/>
      <c r="K56" s="65"/>
      <c r="L56" s="65"/>
      <c r="M56" s="65"/>
      <c r="O56">
        <v>530</v>
      </c>
      <c r="P56">
        <f t="shared" si="0"/>
        <v>1211.662198391421</v>
      </c>
      <c r="Q56">
        <f t="shared" si="4"/>
        <v>14.560088959206908</v>
      </c>
      <c r="R56">
        <f t="shared" si="5"/>
        <v>15.266042151681411</v>
      </c>
    </row>
    <row r="57" spans="9:18" ht="18" x14ac:dyDescent="0.35">
      <c r="I57" s="65"/>
      <c r="J57" s="65">
        <f>J55/H25</f>
        <v>245.30831099195711</v>
      </c>
      <c r="K57" s="65" t="s">
        <v>285</v>
      </c>
      <c r="L57" s="65"/>
      <c r="M57" s="65"/>
      <c r="O57">
        <v>540</v>
      </c>
      <c r="P57">
        <f t="shared" si="0"/>
        <v>1226.8096514745309</v>
      </c>
      <c r="Q57">
        <f t="shared" si="4"/>
        <v>14.834807618814587</v>
      </c>
      <c r="R57">
        <f t="shared" si="5"/>
        <v>15.554080682845211</v>
      </c>
    </row>
    <row r="58" spans="9:18" ht="18" x14ac:dyDescent="0.35">
      <c r="I58" s="65"/>
      <c r="J58" s="65"/>
      <c r="K58" s="65"/>
      <c r="L58" s="65"/>
      <c r="M58" s="65"/>
      <c r="O58">
        <v>550</v>
      </c>
      <c r="P58">
        <f t="shared" si="0"/>
        <v>1241.9571045576411</v>
      </c>
      <c r="Q58">
        <f t="shared" si="4"/>
        <v>15.109526278422264</v>
      </c>
      <c r="R58">
        <f t="shared" si="5"/>
        <v>15.842119214009012</v>
      </c>
    </row>
    <row r="59" spans="9:18" ht="18" x14ac:dyDescent="0.35">
      <c r="I59" s="65"/>
      <c r="J59" s="65"/>
      <c r="K59" s="65"/>
      <c r="L59" s="65"/>
      <c r="M59" s="65"/>
      <c r="O59">
        <v>560</v>
      </c>
      <c r="P59">
        <f t="shared" si="0"/>
        <v>1257.1045576407507</v>
      </c>
      <c r="Q59">
        <f t="shared" si="4"/>
        <v>15.384244938029941</v>
      </c>
      <c r="R59">
        <f t="shared" si="5"/>
        <v>16.130157745172813</v>
      </c>
    </row>
    <row r="60" spans="9:18" ht="18" x14ac:dyDescent="0.35">
      <c r="I60" s="65"/>
      <c r="J60" s="65" t="s">
        <v>289</v>
      </c>
      <c r="K60" s="65"/>
      <c r="L60" s="65"/>
      <c r="M60" s="65"/>
      <c r="O60">
        <v>570</v>
      </c>
      <c r="P60">
        <f t="shared" si="0"/>
        <v>1272.2520107238608</v>
      </c>
      <c r="Q60">
        <f t="shared" si="4"/>
        <v>15.658963597637618</v>
      </c>
      <c r="R60">
        <f t="shared" si="5"/>
        <v>16.418196276336612</v>
      </c>
    </row>
    <row r="61" spans="9:18" ht="18" x14ac:dyDescent="0.35">
      <c r="I61" s="65"/>
      <c r="J61" s="65">
        <f>1220</f>
        <v>1220</v>
      </c>
      <c r="K61" s="65" t="s">
        <v>284</v>
      </c>
      <c r="L61" s="65"/>
      <c r="M61" s="65"/>
      <c r="O61">
        <v>580</v>
      </c>
      <c r="P61">
        <f t="shared" si="0"/>
        <v>1287.3994638069705</v>
      </c>
      <c r="Q61">
        <f t="shared" si="4"/>
        <v>15.933682257245296</v>
      </c>
      <c r="R61">
        <f t="shared" si="5"/>
        <v>16.706234807500412</v>
      </c>
    </row>
    <row r="62" spans="9:18" ht="18" x14ac:dyDescent="0.35">
      <c r="I62" s="65"/>
      <c r="J62" s="65"/>
      <c r="K62" s="65"/>
      <c r="L62" s="65"/>
      <c r="M62" s="65"/>
      <c r="O62">
        <v>590</v>
      </c>
      <c r="P62">
        <f t="shared" si="0"/>
        <v>1302.5469168900806</v>
      </c>
      <c r="Q62">
        <f t="shared" si="4"/>
        <v>16.208400916852973</v>
      </c>
      <c r="R62">
        <f t="shared" si="5"/>
        <v>16.994273338664211</v>
      </c>
    </row>
    <row r="63" spans="9:18" ht="18" x14ac:dyDescent="0.35">
      <c r="I63" s="65"/>
      <c r="J63" s="65">
        <f>J61/H25</f>
        <v>163.53887399463807</v>
      </c>
      <c r="K63" s="65" t="s">
        <v>285</v>
      </c>
      <c r="L63" s="65"/>
      <c r="M63" s="65"/>
      <c r="O63">
        <v>600</v>
      </c>
      <c r="P63">
        <f t="shared" si="0"/>
        <v>1317.6943699731905</v>
      </c>
      <c r="Q63">
        <f t="shared" si="4"/>
        <v>16.483119576460652</v>
      </c>
      <c r="R63">
        <f t="shared" si="5"/>
        <v>17.282311869828014</v>
      </c>
    </row>
    <row r="64" spans="9:18" ht="18" x14ac:dyDescent="0.35">
      <c r="I64" s="65"/>
      <c r="J64" s="65"/>
      <c r="K64" s="65"/>
      <c r="L64" s="65"/>
      <c r="M64" s="65"/>
      <c r="O64">
        <v>610</v>
      </c>
      <c r="P64">
        <f t="shared" si="0"/>
        <v>1332.8418230563004</v>
      </c>
      <c r="Q64">
        <f t="shared" si="4"/>
        <v>16.757838236068327</v>
      </c>
      <c r="R64">
        <f t="shared" si="5"/>
        <v>17.570350400991813</v>
      </c>
    </row>
    <row r="65" spans="9:18" ht="18" x14ac:dyDescent="0.35">
      <c r="I65" s="65"/>
      <c r="J65" s="65"/>
      <c r="K65" s="65"/>
      <c r="L65" s="65"/>
      <c r="M65" s="65"/>
      <c r="O65">
        <v>620</v>
      </c>
      <c r="P65">
        <f t="shared" si="0"/>
        <v>1347.9892761394103</v>
      </c>
      <c r="Q65">
        <f t="shared" si="4"/>
        <v>17.032556895676006</v>
      </c>
      <c r="R65">
        <f t="shared" si="5"/>
        <v>17.858388932155613</v>
      </c>
    </row>
    <row r="66" spans="9:18" ht="18" x14ac:dyDescent="0.35">
      <c r="I66" s="65"/>
      <c r="J66" s="65"/>
      <c r="K66" s="65"/>
      <c r="L66" s="65"/>
      <c r="M66" s="65"/>
      <c r="O66">
        <v>630</v>
      </c>
      <c r="P66">
        <f t="shared" si="0"/>
        <v>1363.1367292225202</v>
      </c>
      <c r="Q66">
        <f t="shared" si="4"/>
        <v>17.307275555283685</v>
      </c>
      <c r="R66">
        <f t="shared" si="5"/>
        <v>18.146427463319412</v>
      </c>
    </row>
    <row r="67" spans="9:18" ht="18" x14ac:dyDescent="0.35">
      <c r="I67" s="65"/>
      <c r="J67" s="65"/>
      <c r="K67" s="65"/>
      <c r="L67" s="65"/>
      <c r="M67" s="65"/>
      <c r="O67">
        <v>640</v>
      </c>
      <c r="P67">
        <f t="shared" si="0"/>
        <v>1378.2841823056303</v>
      </c>
      <c r="Q67">
        <f t="shared" si="4"/>
        <v>17.58199421489136</v>
      </c>
      <c r="R67">
        <f t="shared" si="5"/>
        <v>18.434465994483212</v>
      </c>
    </row>
    <row r="68" spans="9:18" x14ac:dyDescent="0.3">
      <c r="O68">
        <v>650</v>
      </c>
      <c r="P68">
        <f t="shared" si="0"/>
        <v>1393.43163538874</v>
      </c>
      <c r="Q68">
        <f t="shared" si="4"/>
        <v>17.856712874499038</v>
      </c>
      <c r="R68">
        <f t="shared" si="5"/>
        <v>18.722504525647015</v>
      </c>
    </row>
    <row r="69" spans="9:18" x14ac:dyDescent="0.3">
      <c r="O69">
        <v>660</v>
      </c>
      <c r="P69">
        <f t="shared" ref="P69:P103" si="7">$E$27*O69+$J$57+$J$63</f>
        <v>1408.5790884718501</v>
      </c>
      <c r="Q69">
        <f t="shared" si="4"/>
        <v>18.131431534106717</v>
      </c>
      <c r="R69">
        <f t="shared" si="5"/>
        <v>19.010543056810814</v>
      </c>
    </row>
    <row r="70" spans="9:18" x14ac:dyDescent="0.3">
      <c r="O70">
        <v>670</v>
      </c>
      <c r="P70">
        <f t="shared" si="7"/>
        <v>1423.7265415549598</v>
      </c>
      <c r="Q70">
        <f t="shared" si="4"/>
        <v>18.406150193714392</v>
      </c>
      <c r="R70">
        <f t="shared" si="5"/>
        <v>19.298581587974613</v>
      </c>
    </row>
    <row r="71" spans="9:18" x14ac:dyDescent="0.3">
      <c r="O71">
        <v>680</v>
      </c>
      <c r="P71">
        <f t="shared" si="7"/>
        <v>1438.8739946380699</v>
      </c>
      <c r="Q71">
        <f t="shared" si="4"/>
        <v>18.680868853322071</v>
      </c>
      <c r="R71">
        <f t="shared" si="5"/>
        <v>19.586620119138413</v>
      </c>
    </row>
    <row r="72" spans="9:18" x14ac:dyDescent="0.3">
      <c r="O72">
        <v>690</v>
      </c>
      <c r="P72">
        <f t="shared" si="7"/>
        <v>1454.0214477211798</v>
      </c>
      <c r="Q72">
        <f t="shared" si="4"/>
        <v>18.95558751292975</v>
      </c>
      <c r="R72">
        <f t="shared" si="5"/>
        <v>19.874658650302216</v>
      </c>
    </row>
    <row r="73" spans="9:18" x14ac:dyDescent="0.3">
      <c r="O73">
        <v>700</v>
      </c>
      <c r="P73">
        <f t="shared" si="7"/>
        <v>1469.1689008042897</v>
      </c>
      <c r="Q73">
        <f t="shared" si="4"/>
        <v>19.230306172537425</v>
      </c>
      <c r="R73">
        <f t="shared" si="5"/>
        <v>20.162697181466015</v>
      </c>
    </row>
    <row r="74" spans="9:18" x14ac:dyDescent="0.3">
      <c r="O74">
        <v>710</v>
      </c>
      <c r="P74">
        <f t="shared" si="7"/>
        <v>1484.3163538873996</v>
      </c>
      <c r="Q74">
        <f t="shared" si="4"/>
        <v>19.505024832145104</v>
      </c>
      <c r="R74">
        <f t="shared" si="5"/>
        <v>20.450735712629815</v>
      </c>
    </row>
    <row r="75" spans="9:18" x14ac:dyDescent="0.3">
      <c r="O75">
        <v>720</v>
      </c>
      <c r="P75">
        <f t="shared" si="7"/>
        <v>1499.4638069705095</v>
      </c>
      <c r="Q75">
        <f t="shared" si="4"/>
        <v>19.779743491752782</v>
      </c>
      <c r="R75">
        <f t="shared" si="5"/>
        <v>20.738774243793614</v>
      </c>
    </row>
    <row r="76" spans="9:18" x14ac:dyDescent="0.3">
      <c r="O76">
        <v>730</v>
      </c>
      <c r="P76">
        <f t="shared" si="7"/>
        <v>1514.6112600536194</v>
      </c>
      <c r="Q76">
        <f t="shared" si="4"/>
        <v>20.054462151360458</v>
      </c>
      <c r="R76">
        <f t="shared" si="5"/>
        <v>21.026812774957417</v>
      </c>
    </row>
    <row r="77" spans="9:18" x14ac:dyDescent="0.3">
      <c r="O77">
        <v>740</v>
      </c>
      <c r="P77">
        <f t="shared" si="7"/>
        <v>1529.7587131367295</v>
      </c>
      <c r="Q77">
        <f t="shared" si="4"/>
        <v>20.329180810968136</v>
      </c>
      <c r="R77">
        <f t="shared" si="5"/>
        <v>21.314851306121216</v>
      </c>
    </row>
    <row r="78" spans="9:18" x14ac:dyDescent="0.3">
      <c r="O78">
        <v>750</v>
      </c>
      <c r="P78">
        <f t="shared" si="7"/>
        <v>1544.9061662198394</v>
      </c>
      <c r="Q78">
        <f t="shared" si="4"/>
        <v>20.603899470575815</v>
      </c>
      <c r="R78">
        <f t="shared" si="5"/>
        <v>21.602889837285016</v>
      </c>
    </row>
    <row r="79" spans="9:18" x14ac:dyDescent="0.3">
      <c r="O79">
        <v>760</v>
      </c>
      <c r="P79">
        <f t="shared" si="7"/>
        <v>1560.0536193029493</v>
      </c>
      <c r="Q79">
        <f t="shared" si="4"/>
        <v>20.87861813018349</v>
      </c>
      <c r="R79">
        <f t="shared" si="5"/>
        <v>21.890928368448815</v>
      </c>
    </row>
    <row r="80" spans="9:18" x14ac:dyDescent="0.3">
      <c r="O80">
        <v>770</v>
      </c>
      <c r="P80">
        <f t="shared" si="7"/>
        <v>1575.2010723860592</v>
      </c>
      <c r="Q80">
        <f t="shared" ref="Q80:Q103" si="8">$H$8*O80</f>
        <v>21.153336789791169</v>
      </c>
      <c r="R80">
        <f t="shared" ref="R80:R103" si="9">$I$8*O80</f>
        <v>22.178966899612615</v>
      </c>
    </row>
    <row r="81" spans="15:18" x14ac:dyDescent="0.3">
      <c r="O81">
        <v>780</v>
      </c>
      <c r="P81">
        <f t="shared" si="7"/>
        <v>1590.3485254691691</v>
      </c>
      <c r="Q81">
        <f t="shared" si="8"/>
        <v>21.428055449398848</v>
      </c>
      <c r="R81">
        <f t="shared" si="9"/>
        <v>22.467005430776418</v>
      </c>
    </row>
    <row r="82" spans="15:18" x14ac:dyDescent="0.3">
      <c r="O82">
        <v>790</v>
      </c>
      <c r="P82">
        <f t="shared" si="7"/>
        <v>1605.495978552279</v>
      </c>
      <c r="Q82">
        <f t="shared" si="8"/>
        <v>21.702774109006523</v>
      </c>
      <c r="R82">
        <f t="shared" si="9"/>
        <v>22.755043961940217</v>
      </c>
    </row>
    <row r="83" spans="15:18" x14ac:dyDescent="0.3">
      <c r="O83">
        <v>800</v>
      </c>
      <c r="P83">
        <f t="shared" si="7"/>
        <v>1620.6434316353889</v>
      </c>
      <c r="Q83">
        <f t="shared" si="8"/>
        <v>21.977492768614201</v>
      </c>
      <c r="R83">
        <f t="shared" si="9"/>
        <v>23.043082493104016</v>
      </c>
    </row>
    <row r="84" spans="15:18" x14ac:dyDescent="0.3">
      <c r="O84">
        <v>810</v>
      </c>
      <c r="P84">
        <f t="shared" si="7"/>
        <v>1635.7908847184988</v>
      </c>
      <c r="Q84">
        <f t="shared" si="8"/>
        <v>22.25221142822188</v>
      </c>
      <c r="R84">
        <f t="shared" si="9"/>
        <v>23.331121024267816</v>
      </c>
    </row>
    <row r="85" spans="15:18" x14ac:dyDescent="0.3">
      <c r="O85">
        <v>820</v>
      </c>
      <c r="P85">
        <f t="shared" si="7"/>
        <v>1650.9383378016087</v>
      </c>
      <c r="Q85">
        <f t="shared" si="8"/>
        <v>22.526930087829555</v>
      </c>
      <c r="R85">
        <f t="shared" si="9"/>
        <v>23.619159555431619</v>
      </c>
    </row>
    <row r="86" spans="15:18" x14ac:dyDescent="0.3">
      <c r="O86">
        <v>830</v>
      </c>
      <c r="P86">
        <f t="shared" si="7"/>
        <v>1666.0857908847188</v>
      </c>
      <c r="Q86">
        <f t="shared" si="8"/>
        <v>22.801648747437234</v>
      </c>
      <c r="R86">
        <f t="shared" si="9"/>
        <v>23.907198086595418</v>
      </c>
    </row>
    <row r="87" spans="15:18" x14ac:dyDescent="0.3">
      <c r="O87">
        <v>840</v>
      </c>
      <c r="P87">
        <f t="shared" si="7"/>
        <v>1681.2332439678287</v>
      </c>
      <c r="Q87">
        <f t="shared" si="8"/>
        <v>23.076367407044913</v>
      </c>
      <c r="R87">
        <f t="shared" si="9"/>
        <v>24.195236617759218</v>
      </c>
    </row>
    <row r="88" spans="15:18" x14ac:dyDescent="0.3">
      <c r="O88">
        <v>850</v>
      </c>
      <c r="P88">
        <f t="shared" si="7"/>
        <v>1696.3806970509386</v>
      </c>
      <c r="Q88">
        <f t="shared" si="8"/>
        <v>23.351086066652588</v>
      </c>
      <c r="R88">
        <f t="shared" si="9"/>
        <v>24.483275148923017</v>
      </c>
    </row>
    <row r="89" spans="15:18" x14ac:dyDescent="0.3">
      <c r="O89">
        <v>860</v>
      </c>
      <c r="P89">
        <f t="shared" si="7"/>
        <v>1711.5281501340485</v>
      </c>
      <c r="Q89">
        <f t="shared" si="8"/>
        <v>23.625804726260267</v>
      </c>
      <c r="R89">
        <f t="shared" si="9"/>
        <v>24.771313680086816</v>
      </c>
    </row>
    <row r="90" spans="15:18" x14ac:dyDescent="0.3">
      <c r="O90">
        <v>870</v>
      </c>
      <c r="P90">
        <f t="shared" si="7"/>
        <v>1726.6756032171584</v>
      </c>
      <c r="Q90">
        <f t="shared" si="8"/>
        <v>23.900523385867945</v>
      </c>
      <c r="R90">
        <f t="shared" si="9"/>
        <v>25.059352211250619</v>
      </c>
    </row>
    <row r="91" spans="15:18" x14ac:dyDescent="0.3">
      <c r="O91">
        <v>880</v>
      </c>
      <c r="P91">
        <f t="shared" si="7"/>
        <v>1741.8230563002683</v>
      </c>
      <c r="Q91">
        <f t="shared" si="8"/>
        <v>24.175242045475621</v>
      </c>
      <c r="R91">
        <f t="shared" si="9"/>
        <v>25.347390742414419</v>
      </c>
    </row>
    <row r="92" spans="15:18" x14ac:dyDescent="0.3">
      <c r="O92">
        <v>890</v>
      </c>
      <c r="P92">
        <f t="shared" si="7"/>
        <v>1756.9705093833782</v>
      </c>
      <c r="Q92">
        <f t="shared" si="8"/>
        <v>24.449960705083299</v>
      </c>
      <c r="R92">
        <f t="shared" si="9"/>
        <v>25.635429273578218</v>
      </c>
    </row>
    <row r="93" spans="15:18" x14ac:dyDescent="0.3">
      <c r="O93">
        <v>900</v>
      </c>
      <c r="P93">
        <f t="shared" si="7"/>
        <v>1772.1179624664881</v>
      </c>
      <c r="Q93">
        <f t="shared" si="8"/>
        <v>24.724679364690978</v>
      </c>
      <c r="R93">
        <f t="shared" si="9"/>
        <v>25.923467804742018</v>
      </c>
    </row>
    <row r="94" spans="15:18" x14ac:dyDescent="0.3">
      <c r="O94">
        <v>910</v>
      </c>
      <c r="P94">
        <f t="shared" si="7"/>
        <v>1787.2654155495979</v>
      </c>
      <c r="Q94">
        <f t="shared" si="8"/>
        <v>24.999398024298653</v>
      </c>
      <c r="R94">
        <f t="shared" si="9"/>
        <v>26.21150633590582</v>
      </c>
    </row>
    <row r="95" spans="15:18" x14ac:dyDescent="0.3">
      <c r="O95">
        <v>920</v>
      </c>
      <c r="P95">
        <f t="shared" si="7"/>
        <v>1802.4128686327081</v>
      </c>
      <c r="Q95">
        <f t="shared" si="8"/>
        <v>25.274116683906332</v>
      </c>
      <c r="R95">
        <f t="shared" si="9"/>
        <v>26.49954486706962</v>
      </c>
    </row>
    <row r="96" spans="15:18" x14ac:dyDescent="0.3">
      <c r="O96">
        <v>930</v>
      </c>
      <c r="P96">
        <f t="shared" si="7"/>
        <v>1817.560321715818</v>
      </c>
      <c r="Q96">
        <f t="shared" si="8"/>
        <v>25.548835343514011</v>
      </c>
      <c r="R96">
        <f t="shared" si="9"/>
        <v>26.787583398233419</v>
      </c>
    </row>
    <row r="97" spans="15:18" x14ac:dyDescent="0.3">
      <c r="O97">
        <v>940</v>
      </c>
      <c r="P97">
        <f t="shared" si="7"/>
        <v>1832.7077747989279</v>
      </c>
      <c r="Q97">
        <f t="shared" si="8"/>
        <v>25.823554003121686</v>
      </c>
      <c r="R97">
        <f t="shared" si="9"/>
        <v>27.075621929397219</v>
      </c>
    </row>
    <row r="98" spans="15:18" x14ac:dyDescent="0.3">
      <c r="O98">
        <v>950</v>
      </c>
      <c r="P98">
        <f t="shared" si="7"/>
        <v>1847.8552278820378</v>
      </c>
      <c r="Q98">
        <f t="shared" si="8"/>
        <v>26.098272662729364</v>
      </c>
      <c r="R98">
        <f t="shared" si="9"/>
        <v>27.363660460561022</v>
      </c>
    </row>
    <row r="99" spans="15:18" x14ac:dyDescent="0.3">
      <c r="O99">
        <v>960</v>
      </c>
      <c r="P99">
        <f t="shared" si="7"/>
        <v>1863.0026809651476</v>
      </c>
      <c r="Q99">
        <f t="shared" si="8"/>
        <v>26.372991322337043</v>
      </c>
      <c r="R99">
        <f t="shared" si="9"/>
        <v>27.651698991724821</v>
      </c>
    </row>
    <row r="100" spans="15:18" x14ac:dyDescent="0.3">
      <c r="O100">
        <v>970</v>
      </c>
      <c r="P100">
        <f t="shared" si="7"/>
        <v>1878.1501340482575</v>
      </c>
      <c r="Q100">
        <f t="shared" si="8"/>
        <v>26.647709981944718</v>
      </c>
      <c r="R100">
        <f t="shared" si="9"/>
        <v>27.93973752288862</v>
      </c>
    </row>
    <row r="101" spans="15:18" x14ac:dyDescent="0.3">
      <c r="O101">
        <v>980</v>
      </c>
      <c r="P101">
        <f t="shared" si="7"/>
        <v>1893.2975871313674</v>
      </c>
      <c r="Q101">
        <f t="shared" si="8"/>
        <v>26.922428641552397</v>
      </c>
      <c r="R101">
        <f t="shared" si="9"/>
        <v>28.22777605405242</v>
      </c>
    </row>
    <row r="102" spans="15:18" x14ac:dyDescent="0.3">
      <c r="O102">
        <v>990</v>
      </c>
      <c r="P102">
        <f t="shared" si="7"/>
        <v>1908.4450402144773</v>
      </c>
      <c r="Q102">
        <f t="shared" si="8"/>
        <v>27.197147301160076</v>
      </c>
      <c r="R102">
        <f t="shared" si="9"/>
        <v>28.515814585216219</v>
      </c>
    </row>
    <row r="103" spans="15:18" x14ac:dyDescent="0.3">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abSelected="1" topLeftCell="B1" zoomScale="71" workbookViewId="0">
      <selection activeCell="C11" sqref="C11"/>
    </sheetView>
  </sheetViews>
  <sheetFormatPr defaultRowHeight="14.4" x14ac:dyDescent="0.3"/>
  <cols>
    <col min="3" max="3" width="11.886718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182</v>
      </c>
      <c r="D7" s="72"/>
      <c r="E7" s="72"/>
      <c r="F7" s="72"/>
      <c r="G7" s="71"/>
      <c r="H7" s="71"/>
      <c r="I7" s="71"/>
      <c r="J7" s="71"/>
      <c r="K7" s="71"/>
      <c r="L7" s="71"/>
      <c r="M7" s="72"/>
      <c r="N7" s="72"/>
      <c r="O7" s="72"/>
      <c r="P7" s="72"/>
      <c r="Q7" s="72"/>
      <c r="R7" s="72"/>
      <c r="S7" s="72"/>
      <c r="T7" s="72"/>
      <c r="Y7" s="68"/>
      <c r="AC7" s="68"/>
      <c r="AD7" s="68"/>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21.6" x14ac:dyDescent="0.3">
      <c r="C10" s="73" t="s">
        <v>218</v>
      </c>
      <c r="D10" s="73"/>
      <c r="E10" s="73"/>
      <c r="F10" s="73"/>
      <c r="G10" s="73"/>
      <c r="H10" s="73"/>
      <c r="I10" s="73"/>
      <c r="J10" s="73"/>
      <c r="K10" s="73" t="s">
        <v>219</v>
      </c>
      <c r="L10" s="73" t="s">
        <v>220</v>
      </c>
      <c r="M10" s="73" t="s">
        <v>220</v>
      </c>
      <c r="N10" s="73" t="s">
        <v>221</v>
      </c>
      <c r="O10" s="73" t="s">
        <v>222</v>
      </c>
      <c r="P10" s="73" t="s">
        <v>223</v>
      </c>
      <c r="Q10" s="73" t="s">
        <v>255</v>
      </c>
      <c r="R10" s="73" t="s">
        <v>255</v>
      </c>
      <c r="S10" s="73" t="s">
        <v>224</v>
      </c>
      <c r="T10" s="73" t="s">
        <v>222</v>
      </c>
    </row>
    <row r="11" spans="3:32" x14ac:dyDescent="0.3">
      <c r="C11" t="s">
        <v>307</v>
      </c>
      <c r="D11" s="80" t="s">
        <v>273</v>
      </c>
      <c r="E11" s="80"/>
      <c r="F11" s="80" t="s">
        <v>274</v>
      </c>
      <c r="G11" t="s">
        <v>306</v>
      </c>
      <c r="H11" s="80"/>
      <c r="I11" s="80">
        <v>2020</v>
      </c>
      <c r="J11" s="80">
        <v>2030</v>
      </c>
      <c r="K11" s="80">
        <v>1</v>
      </c>
      <c r="L11" s="80"/>
      <c r="M11" s="80"/>
      <c r="N11" s="80"/>
      <c r="O11" s="81">
        <v>20</v>
      </c>
      <c r="P11" s="80">
        <v>1</v>
      </c>
      <c r="Q11" s="80">
        <f>'JET FUEL'!J18</f>
        <v>18.136342649856541</v>
      </c>
      <c r="R11" s="80">
        <f>'JET FUEL'!J19</f>
        <v>9.8872405206880537E-2</v>
      </c>
      <c r="S11" s="80"/>
      <c r="T11" s="82"/>
      <c r="Y11" s="67" t="s">
        <v>225</v>
      </c>
      <c r="Z11" s="68"/>
      <c r="AA11" s="68"/>
      <c r="AB11" s="68"/>
      <c r="AC11" s="68"/>
      <c r="AD11" s="68"/>
      <c r="AE11" s="68"/>
      <c r="AF11" s="68"/>
    </row>
    <row r="12" spans="3:32" x14ac:dyDescent="0.3">
      <c r="E12" t="s">
        <v>267</v>
      </c>
      <c r="I12">
        <v>2020</v>
      </c>
      <c r="J12" s="72"/>
      <c r="L12">
        <f>'JET FUEL'!$J$59/'JET FUEL'!$S$22</f>
        <v>3.9865178986517899E-4</v>
      </c>
      <c r="T12" s="76"/>
      <c r="Y12" s="69" t="s">
        <v>226</v>
      </c>
      <c r="Z12" s="69" t="s">
        <v>184</v>
      </c>
      <c r="AA12" s="69" t="s">
        <v>185</v>
      </c>
      <c r="AB12" s="69" t="s">
        <v>227</v>
      </c>
      <c r="AC12" s="69" t="s">
        <v>228</v>
      </c>
      <c r="AD12" s="69" t="s">
        <v>229</v>
      </c>
      <c r="AE12" s="69" t="s">
        <v>230</v>
      </c>
      <c r="AF12" s="69" t="s">
        <v>231</v>
      </c>
    </row>
    <row r="13" spans="3:32" ht="42.6" thickBot="1" x14ac:dyDescent="0.35">
      <c r="F13" t="s">
        <v>274</v>
      </c>
      <c r="G13" t="s">
        <v>306</v>
      </c>
      <c r="I13" s="72">
        <v>2030</v>
      </c>
      <c r="K13">
        <v>1</v>
      </c>
      <c r="O13" s="77">
        <v>20</v>
      </c>
      <c r="P13" s="79">
        <v>1</v>
      </c>
      <c r="Q13">
        <f>Q11</f>
        <v>18.136342649856541</v>
      </c>
      <c r="R13">
        <f>R11</f>
        <v>9.8872405206880537E-2</v>
      </c>
      <c r="T13" s="76"/>
      <c r="Y13" s="70" t="s">
        <v>232</v>
      </c>
      <c r="Z13" s="70" t="s">
        <v>233</v>
      </c>
      <c r="AA13" s="70" t="s">
        <v>203</v>
      </c>
      <c r="AB13" s="70" t="s">
        <v>234</v>
      </c>
      <c r="AC13" s="70" t="s">
        <v>235</v>
      </c>
      <c r="AD13" s="70" t="s">
        <v>236</v>
      </c>
      <c r="AE13" s="70" t="s">
        <v>237</v>
      </c>
      <c r="AF13" s="70" t="s">
        <v>238</v>
      </c>
    </row>
    <row r="14" spans="3:32" ht="15" thickBot="1" x14ac:dyDescent="0.35">
      <c r="E14" t="s">
        <v>267</v>
      </c>
      <c r="I14" s="72">
        <v>2030</v>
      </c>
      <c r="L14">
        <f>'JET FUEL'!$J$59/'JET FUEL'!$S$22</f>
        <v>3.9865178986517899E-4</v>
      </c>
      <c r="Y14" s="70" t="s">
        <v>239</v>
      </c>
      <c r="Z14" s="70"/>
      <c r="AA14" s="70"/>
      <c r="AB14" s="70"/>
      <c r="AC14" s="70"/>
      <c r="AD14" s="70"/>
      <c r="AE14" s="70"/>
      <c r="AF14" s="70"/>
    </row>
    <row r="15" spans="3:32" x14ac:dyDescent="0.3">
      <c r="F15" t="s">
        <v>274</v>
      </c>
      <c r="G15" t="s">
        <v>306</v>
      </c>
      <c r="I15">
        <v>2050</v>
      </c>
      <c r="K15">
        <v>1</v>
      </c>
      <c r="O15" s="77">
        <v>20</v>
      </c>
      <c r="P15" s="79">
        <v>1</v>
      </c>
      <c r="Q15">
        <f>Q13</f>
        <v>18.136342649856541</v>
      </c>
      <c r="R15">
        <f>R13</f>
        <v>9.8872405206880537E-2</v>
      </c>
      <c r="Y15" t="s">
        <v>240</v>
      </c>
      <c r="Z15" t="s">
        <v>307</v>
      </c>
      <c r="AA15" t="s">
        <v>273</v>
      </c>
      <c r="AB15" t="s">
        <v>183</v>
      </c>
      <c r="AC15" t="s">
        <v>249</v>
      </c>
      <c r="AD15" s="72" t="s">
        <v>181</v>
      </c>
      <c r="AE15" t="s">
        <v>306</v>
      </c>
      <c r="AF15" t="s">
        <v>241</v>
      </c>
    </row>
    <row r="16" spans="3:32" x14ac:dyDescent="0.3">
      <c r="E16" t="s">
        <v>267</v>
      </c>
      <c r="I16">
        <v>2050</v>
      </c>
      <c r="L16">
        <f>'JET FUEL'!$J$59/'JET FUEL'!$S$22</f>
        <v>3.9865178986517899E-4</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x14ac:dyDescent="0.3"/>
  <cols>
    <col min="2" max="2" width="44.88671875" customWidth="1"/>
  </cols>
  <sheetData>
    <row r="1" spans="1:15" x14ac:dyDescent="0.3">
      <c r="A1" s="12" t="s">
        <v>2</v>
      </c>
      <c r="B1" s="13"/>
      <c r="C1" s="99" t="s">
        <v>3</v>
      </c>
      <c r="D1" s="99"/>
      <c r="E1" s="99"/>
      <c r="F1" s="99"/>
      <c r="G1" s="99"/>
      <c r="H1" s="99"/>
      <c r="I1" s="99"/>
      <c r="J1" s="99"/>
      <c r="K1" s="99"/>
      <c r="L1" s="99"/>
    </row>
    <row r="2" spans="1:15" x14ac:dyDescent="0.3">
      <c r="A2" s="14" t="s">
        <v>4</v>
      </c>
      <c r="B2" s="13"/>
      <c r="C2" s="15">
        <v>2015</v>
      </c>
      <c r="D2" s="15">
        <v>2020</v>
      </c>
      <c r="E2" s="16">
        <v>2030</v>
      </c>
      <c r="F2" s="16">
        <v>2050</v>
      </c>
      <c r="G2" s="17">
        <v>2020</v>
      </c>
      <c r="H2" s="17">
        <v>2020</v>
      </c>
      <c r="I2" s="17">
        <v>2050</v>
      </c>
      <c r="J2" s="17">
        <v>2050</v>
      </c>
      <c r="K2" s="18" t="s">
        <v>5</v>
      </c>
      <c r="L2" s="18" t="s">
        <v>6</v>
      </c>
      <c r="O2" t="s">
        <v>276</v>
      </c>
    </row>
    <row r="3" spans="1:15" x14ac:dyDescent="0.3">
      <c r="A3" s="12" t="s">
        <v>7</v>
      </c>
      <c r="B3" s="13"/>
      <c r="C3" s="19" t="s">
        <v>8</v>
      </c>
      <c r="D3" s="19" t="s">
        <v>8</v>
      </c>
      <c r="E3" s="20" t="s">
        <v>8</v>
      </c>
      <c r="F3" s="20" t="s">
        <v>8</v>
      </c>
      <c r="G3" s="20" t="s">
        <v>9</v>
      </c>
      <c r="H3" s="20" t="s">
        <v>10</v>
      </c>
      <c r="I3" s="20" t="s">
        <v>9</v>
      </c>
      <c r="J3" s="20" t="s">
        <v>10</v>
      </c>
      <c r="K3" s="18" t="s">
        <v>11</v>
      </c>
      <c r="L3" s="18" t="s">
        <v>11</v>
      </c>
    </row>
    <row r="4" spans="1:15" x14ac:dyDescent="0.3">
      <c r="A4" s="21" t="s">
        <v>12</v>
      </c>
      <c r="B4" s="21" t="s">
        <v>13</v>
      </c>
      <c r="C4" s="22"/>
      <c r="D4" s="23"/>
      <c r="E4" s="23"/>
      <c r="F4" s="23"/>
      <c r="G4" s="22"/>
      <c r="H4" s="22"/>
      <c r="I4" s="22"/>
      <c r="J4" s="22"/>
      <c r="K4" s="24"/>
      <c r="L4" s="24"/>
    </row>
    <row r="5" spans="1:15" x14ac:dyDescent="0.3">
      <c r="A5" s="25" t="s">
        <v>14</v>
      </c>
      <c r="B5" s="26"/>
      <c r="C5" s="23"/>
      <c r="D5" s="23"/>
      <c r="E5" s="23"/>
      <c r="F5" s="23"/>
      <c r="G5" s="22"/>
      <c r="H5" s="22"/>
      <c r="I5" s="22"/>
      <c r="J5" s="22"/>
      <c r="K5" s="24"/>
      <c r="L5" s="24"/>
    </row>
    <row r="6" spans="1:15" x14ac:dyDescent="0.3">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x14ac:dyDescent="0.3">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x14ac:dyDescent="0.3">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x14ac:dyDescent="0.3">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x14ac:dyDescent="0.3">
      <c r="A10" s="25"/>
      <c r="B10" s="27" t="s">
        <v>21</v>
      </c>
      <c r="C10" s="22" t="s">
        <v>22</v>
      </c>
      <c r="D10" s="22" t="s">
        <v>22</v>
      </c>
      <c r="E10" s="22" t="s">
        <v>22</v>
      </c>
      <c r="F10" s="22" t="s">
        <v>22</v>
      </c>
      <c r="G10" s="22" t="s">
        <v>22</v>
      </c>
      <c r="H10" s="22" t="s">
        <v>22</v>
      </c>
      <c r="I10" s="22" t="s">
        <v>22</v>
      </c>
      <c r="J10" s="22" t="s">
        <v>22</v>
      </c>
      <c r="K10" s="30" t="s">
        <v>23</v>
      </c>
      <c r="L10" s="30"/>
    </row>
    <row r="11" spans="1:15" x14ac:dyDescent="0.3">
      <c r="A11" s="25"/>
      <c r="B11" s="27" t="s">
        <v>24</v>
      </c>
      <c r="C11" s="22" t="s">
        <v>22</v>
      </c>
      <c r="D11" s="22" t="s">
        <v>22</v>
      </c>
      <c r="E11" s="22" t="s">
        <v>22</v>
      </c>
      <c r="F11" s="22" t="s">
        <v>22</v>
      </c>
      <c r="G11" s="22" t="s">
        <v>22</v>
      </c>
      <c r="H11" s="22" t="s">
        <v>22</v>
      </c>
      <c r="I11" s="22" t="s">
        <v>22</v>
      </c>
      <c r="J11" s="22" t="s">
        <v>22</v>
      </c>
      <c r="K11" s="30" t="s">
        <v>23</v>
      </c>
      <c r="L11" s="30">
        <v>4</v>
      </c>
    </row>
    <row r="12" spans="1:15" x14ac:dyDescent="0.3">
      <c r="A12" s="25"/>
      <c r="B12" s="27" t="s">
        <v>25</v>
      </c>
      <c r="C12" s="22">
        <v>40</v>
      </c>
      <c r="D12" s="22">
        <v>40</v>
      </c>
      <c r="E12" s="22">
        <v>40</v>
      </c>
      <c r="F12" s="22">
        <v>40</v>
      </c>
      <c r="G12" s="22">
        <v>35</v>
      </c>
      <c r="H12" s="22">
        <v>40</v>
      </c>
      <c r="I12" s="22">
        <v>40</v>
      </c>
      <c r="J12" s="22">
        <v>50</v>
      </c>
      <c r="K12" s="30" t="s">
        <v>26</v>
      </c>
      <c r="L12" s="30">
        <v>5</v>
      </c>
    </row>
    <row r="13" spans="1:15" x14ac:dyDescent="0.3">
      <c r="A13" s="25"/>
      <c r="B13" s="27" t="s">
        <v>27</v>
      </c>
      <c r="C13" s="31">
        <v>0.45</v>
      </c>
      <c r="D13" s="31">
        <v>0.45</v>
      </c>
      <c r="E13" s="31">
        <v>0.45</v>
      </c>
      <c r="F13" s="31">
        <v>0.45</v>
      </c>
      <c r="G13" s="31">
        <v>0.45</v>
      </c>
      <c r="H13" s="31">
        <v>0.45</v>
      </c>
      <c r="I13" s="32">
        <f>C13*0.94</f>
        <v>0.42299999999999999</v>
      </c>
      <c r="J13" s="32">
        <f>C13*1.2</f>
        <v>0.54</v>
      </c>
      <c r="K13" s="30" t="s">
        <v>28</v>
      </c>
      <c r="L13" s="30"/>
    </row>
    <row r="14" spans="1:15" x14ac:dyDescent="0.3">
      <c r="A14" s="25"/>
      <c r="B14" s="27" t="s">
        <v>29</v>
      </c>
      <c r="C14" s="22">
        <v>1.5</v>
      </c>
      <c r="D14" s="22">
        <v>1.5</v>
      </c>
      <c r="E14" s="22">
        <v>1.5</v>
      </c>
      <c r="F14" s="22">
        <v>1.5</v>
      </c>
      <c r="G14" s="22">
        <v>1</v>
      </c>
      <c r="H14" s="22">
        <v>5</v>
      </c>
      <c r="I14" s="22">
        <v>1</v>
      </c>
      <c r="J14" s="22">
        <v>5</v>
      </c>
      <c r="K14" s="30" t="s">
        <v>30</v>
      </c>
      <c r="L14" s="30"/>
    </row>
    <row r="15" spans="1:15" x14ac:dyDescent="0.3">
      <c r="A15" s="25" t="s">
        <v>31</v>
      </c>
      <c r="B15" s="26"/>
      <c r="C15" s="23"/>
      <c r="D15" s="23"/>
      <c r="E15" s="23"/>
      <c r="F15" s="23"/>
      <c r="G15" s="23"/>
      <c r="H15" s="23"/>
      <c r="I15" s="23"/>
      <c r="J15" s="23"/>
      <c r="K15" s="24"/>
      <c r="L15" s="24"/>
    </row>
    <row r="16" spans="1:15" x14ac:dyDescent="0.3">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x14ac:dyDescent="0.3">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x14ac:dyDescent="0.3">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x14ac:dyDescent="0.3">
      <c r="A19" s="25"/>
      <c r="B19" s="27" t="s">
        <v>39</v>
      </c>
      <c r="C19" s="22" t="s">
        <v>22</v>
      </c>
      <c r="D19" s="22" t="s">
        <v>22</v>
      </c>
      <c r="E19" s="22" t="s">
        <v>22</v>
      </c>
      <c r="F19" s="22" t="s">
        <v>22</v>
      </c>
      <c r="G19" s="22" t="s">
        <v>22</v>
      </c>
      <c r="H19" s="22" t="s">
        <v>22</v>
      </c>
      <c r="I19" s="22" t="s">
        <v>22</v>
      </c>
      <c r="J19" s="22" t="s">
        <v>22</v>
      </c>
      <c r="K19" s="30" t="s">
        <v>40</v>
      </c>
      <c r="L19" s="30">
        <v>6</v>
      </c>
    </row>
    <row r="20" spans="1:12" x14ac:dyDescent="0.3">
      <c r="A20" s="25"/>
      <c r="B20" s="27" t="s">
        <v>41</v>
      </c>
      <c r="C20" s="22" t="s">
        <v>22</v>
      </c>
      <c r="D20" s="22" t="s">
        <v>22</v>
      </c>
      <c r="E20" s="22" t="s">
        <v>22</v>
      </c>
      <c r="F20" s="22" t="s">
        <v>22</v>
      </c>
      <c r="G20" s="22" t="s">
        <v>22</v>
      </c>
      <c r="H20" s="22" t="s">
        <v>22</v>
      </c>
      <c r="I20" s="22" t="s">
        <v>22</v>
      </c>
      <c r="J20" s="22" t="s">
        <v>22</v>
      </c>
      <c r="K20" s="30" t="s">
        <v>40</v>
      </c>
      <c r="L20" s="30">
        <v>7</v>
      </c>
    </row>
    <row r="21" spans="1:12" x14ac:dyDescent="0.3">
      <c r="A21" s="25"/>
      <c r="B21" s="27" t="s">
        <v>42</v>
      </c>
      <c r="C21" s="22" t="s">
        <v>22</v>
      </c>
      <c r="D21" s="22" t="s">
        <v>22</v>
      </c>
      <c r="E21" s="22" t="s">
        <v>22</v>
      </c>
      <c r="F21" s="22" t="s">
        <v>22</v>
      </c>
      <c r="G21" s="22" t="s">
        <v>22</v>
      </c>
      <c r="H21" s="22" t="s">
        <v>22</v>
      </c>
      <c r="I21" s="22" t="s">
        <v>22</v>
      </c>
      <c r="J21" s="22" t="s">
        <v>22</v>
      </c>
      <c r="K21" s="30" t="s">
        <v>40</v>
      </c>
      <c r="L21" s="30">
        <v>8</v>
      </c>
    </row>
    <row r="22" spans="1:12" x14ac:dyDescent="0.3">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x14ac:dyDescent="0.3">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x14ac:dyDescent="0.3">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x14ac:dyDescent="0.3">
      <c r="A25" s="25"/>
      <c r="B25" s="27" t="s">
        <v>49</v>
      </c>
      <c r="C25" s="31">
        <v>0.42</v>
      </c>
      <c r="D25" s="31">
        <v>0.42</v>
      </c>
      <c r="E25" s="31">
        <v>0.42</v>
      </c>
      <c r="F25" s="31">
        <v>0.42</v>
      </c>
      <c r="G25" s="31">
        <v>0.37370421561852107</v>
      </c>
      <c r="H25" s="31">
        <v>0.42</v>
      </c>
      <c r="I25" s="31">
        <v>0.32961145944602421</v>
      </c>
      <c r="J25" s="31">
        <v>0.42</v>
      </c>
      <c r="K25" s="30" t="s">
        <v>50</v>
      </c>
      <c r="L25" s="30">
        <v>6</v>
      </c>
    </row>
    <row r="26" spans="1:12" x14ac:dyDescent="0.3">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x14ac:dyDescent="0.3">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x14ac:dyDescent="0.3">
      <c r="A28" s="25"/>
      <c r="B28" s="27" t="s">
        <v>54</v>
      </c>
      <c r="C28" s="22" t="s">
        <v>22</v>
      </c>
      <c r="D28" s="22" t="s">
        <v>22</v>
      </c>
      <c r="E28" s="22" t="s">
        <v>22</v>
      </c>
      <c r="F28" s="22" t="s">
        <v>22</v>
      </c>
      <c r="G28" s="22" t="s">
        <v>22</v>
      </c>
      <c r="H28" s="22" t="s">
        <v>22</v>
      </c>
      <c r="I28" s="22" t="s">
        <v>22</v>
      </c>
      <c r="J28" s="22" t="s">
        <v>22</v>
      </c>
      <c r="K28" s="30" t="s">
        <v>55</v>
      </c>
      <c r="L28" s="30"/>
    </row>
    <row r="29" spans="1:12" x14ac:dyDescent="0.3">
      <c r="A29" s="25" t="s">
        <v>56</v>
      </c>
      <c r="B29" s="26"/>
      <c r="C29" s="22"/>
      <c r="D29" s="22"/>
      <c r="E29" s="22"/>
      <c r="F29" s="22"/>
      <c r="G29" s="22"/>
      <c r="H29" s="22"/>
      <c r="I29" s="22"/>
      <c r="J29" s="22"/>
      <c r="K29" s="30"/>
      <c r="L29" s="30"/>
    </row>
    <row r="30" spans="1:12" x14ac:dyDescent="0.3">
      <c r="A30" s="2"/>
      <c r="B30" s="3"/>
      <c r="C30" s="1"/>
      <c r="D30" s="1"/>
      <c r="E30" s="1"/>
      <c r="F30" s="1"/>
      <c r="G30" s="1"/>
      <c r="H30" s="1"/>
      <c r="I30" s="1"/>
      <c r="J30" s="1"/>
      <c r="K30" s="5"/>
      <c r="L30" s="5"/>
    </row>
    <row r="31" spans="1:12" x14ac:dyDescent="0.3">
      <c r="A31" s="6" t="s">
        <v>57</v>
      </c>
      <c r="B31" s="7"/>
      <c r="C31" s="7"/>
      <c r="D31" s="7"/>
      <c r="E31" s="7"/>
      <c r="F31" s="7"/>
      <c r="G31" s="7"/>
      <c r="H31" s="7"/>
      <c r="I31" s="7"/>
      <c r="J31" s="7"/>
      <c r="K31" s="7"/>
      <c r="L31" s="7"/>
    </row>
    <row r="32" spans="1:12" x14ac:dyDescent="0.3">
      <c r="A32" s="1"/>
      <c r="B32" s="8" t="s">
        <v>58</v>
      </c>
      <c r="C32" s="7"/>
      <c r="D32" s="7"/>
      <c r="E32" s="7"/>
      <c r="F32" s="7"/>
      <c r="G32" s="7"/>
      <c r="H32" s="7"/>
      <c r="I32" s="7"/>
      <c r="J32" s="7"/>
      <c r="K32" s="7"/>
      <c r="L32" s="7"/>
    </row>
    <row r="33" spans="1:12" x14ac:dyDescent="0.3">
      <c r="A33" s="1"/>
      <c r="B33" s="8" t="s">
        <v>59</v>
      </c>
      <c r="C33" s="7"/>
      <c r="D33" s="7"/>
      <c r="E33" s="7"/>
      <c r="F33" s="7"/>
      <c r="G33" s="7"/>
      <c r="H33" s="7"/>
      <c r="I33" s="7"/>
      <c r="J33" s="7"/>
      <c r="K33" s="7"/>
      <c r="L33" s="7"/>
    </row>
    <row r="34" spans="1:12" x14ac:dyDescent="0.3">
      <c r="A34" s="1"/>
      <c r="B34" s="8" t="s">
        <v>60</v>
      </c>
      <c r="C34" s="7"/>
      <c r="D34" s="7"/>
      <c r="E34" s="7"/>
      <c r="F34" s="7"/>
      <c r="G34" s="7"/>
      <c r="H34" s="7"/>
      <c r="I34" s="7"/>
      <c r="J34" s="7"/>
      <c r="K34" s="7"/>
      <c r="L34" s="7"/>
    </row>
    <row r="35" spans="1:12" x14ac:dyDescent="0.3">
      <c r="A35" s="1"/>
      <c r="B35" s="8" t="s">
        <v>61</v>
      </c>
      <c r="C35" s="7"/>
      <c r="D35" s="7"/>
      <c r="E35" s="7"/>
      <c r="F35" s="7"/>
      <c r="G35" s="7"/>
      <c r="H35" s="7"/>
      <c r="I35" s="7"/>
      <c r="J35" s="7"/>
      <c r="K35" s="7"/>
      <c r="L35" s="7"/>
    </row>
    <row r="36" spans="1:12" x14ac:dyDescent="0.3">
      <c r="A36" s="1"/>
      <c r="B36" s="8" t="s">
        <v>62</v>
      </c>
      <c r="C36" s="7"/>
      <c r="D36" s="7"/>
      <c r="E36" s="7"/>
      <c r="F36" s="7"/>
      <c r="G36" s="7"/>
      <c r="H36" s="7"/>
      <c r="I36" s="7"/>
      <c r="J36" s="7"/>
      <c r="K36" s="7"/>
      <c r="L36" s="7"/>
    </row>
    <row r="37" spans="1:12" x14ac:dyDescent="0.3">
      <c r="A37" s="1"/>
      <c r="B37" s="8" t="s">
        <v>63</v>
      </c>
      <c r="C37" s="7"/>
      <c r="D37" s="7"/>
      <c r="E37" s="7"/>
      <c r="F37" s="7"/>
      <c r="G37" s="7"/>
      <c r="H37" s="7"/>
      <c r="I37" s="7"/>
      <c r="J37" s="7"/>
      <c r="K37" s="7"/>
      <c r="L37" s="7"/>
    </row>
    <row r="38" spans="1:12" x14ac:dyDescent="0.3">
      <c r="A38" s="1"/>
      <c r="B38" s="8" t="s">
        <v>64</v>
      </c>
      <c r="C38" s="7"/>
      <c r="D38" s="7"/>
      <c r="E38" s="7"/>
      <c r="F38" s="7"/>
      <c r="G38" s="7"/>
      <c r="H38" s="7"/>
      <c r="I38" s="7"/>
      <c r="J38" s="7"/>
      <c r="K38" s="7"/>
      <c r="L38" s="7"/>
    </row>
    <row r="39" spans="1:12" x14ac:dyDescent="0.3">
      <c r="A39" s="1"/>
      <c r="B39" s="8" t="s">
        <v>65</v>
      </c>
      <c r="C39" s="7"/>
      <c r="D39" s="7"/>
      <c r="E39" s="7"/>
      <c r="F39" s="7"/>
      <c r="G39" s="7"/>
      <c r="H39" s="7"/>
      <c r="I39" s="7"/>
      <c r="J39" s="7"/>
      <c r="K39" s="7"/>
      <c r="L39" s="7"/>
    </row>
    <row r="40" spans="1:12" x14ac:dyDescent="0.3">
      <c r="A40" s="1"/>
      <c r="B40" s="8" t="s">
        <v>66</v>
      </c>
      <c r="C40" s="7"/>
      <c r="D40" s="7"/>
      <c r="E40" s="7"/>
      <c r="F40" s="7"/>
      <c r="G40" s="7"/>
      <c r="H40" s="7"/>
      <c r="I40" s="7"/>
      <c r="J40" s="7"/>
      <c r="K40" s="7"/>
      <c r="L40" s="7"/>
    </row>
    <row r="41" spans="1:12" x14ac:dyDescent="0.3">
      <c r="A41" s="1"/>
      <c r="B41" s="8"/>
      <c r="C41" s="7"/>
      <c r="D41" s="7"/>
      <c r="E41" s="7"/>
      <c r="F41" s="7"/>
      <c r="G41" s="7"/>
      <c r="H41" s="7"/>
      <c r="I41" s="7"/>
      <c r="J41" s="7"/>
      <c r="K41" s="7"/>
      <c r="L41" s="7"/>
    </row>
    <row r="42" spans="1:12" x14ac:dyDescent="0.3">
      <c r="A42" s="6" t="s">
        <v>67</v>
      </c>
      <c r="B42" s="7"/>
      <c r="C42" s="9"/>
      <c r="D42" s="9"/>
      <c r="E42" s="9"/>
      <c r="F42" s="9"/>
      <c r="G42" s="9"/>
      <c r="H42" s="9"/>
      <c r="I42" s="9"/>
      <c r="J42" s="9"/>
      <c r="K42" s="9"/>
      <c r="L42" s="9"/>
    </row>
    <row r="43" spans="1:12" x14ac:dyDescent="0.3">
      <c r="A43" s="1"/>
      <c r="B43" s="8" t="s">
        <v>68</v>
      </c>
      <c r="C43" s="10"/>
      <c r="D43" s="10"/>
      <c r="E43" s="10"/>
      <c r="F43" s="10"/>
      <c r="G43" s="10"/>
      <c r="H43" s="10"/>
      <c r="I43" s="10"/>
      <c r="J43" s="10"/>
      <c r="K43" s="10"/>
      <c r="L43" s="10"/>
    </row>
    <row r="44" spans="1:12" x14ac:dyDescent="0.3">
      <c r="A44" s="1"/>
      <c r="B44" s="8" t="s">
        <v>69</v>
      </c>
      <c r="C44" s="10"/>
      <c r="D44" s="10"/>
      <c r="E44" s="10"/>
      <c r="F44" s="10"/>
      <c r="G44" s="10"/>
      <c r="H44" s="10"/>
      <c r="I44" s="10"/>
      <c r="J44" s="10"/>
      <c r="K44" s="10"/>
      <c r="L44" s="10"/>
    </row>
    <row r="45" spans="1:12" x14ac:dyDescent="0.3">
      <c r="A45" s="1"/>
      <c r="B45" s="8" t="s">
        <v>70</v>
      </c>
      <c r="C45" s="11"/>
      <c r="D45" s="11"/>
      <c r="E45" s="11"/>
      <c r="F45" s="11"/>
      <c r="G45" s="11"/>
      <c r="H45" s="11"/>
      <c r="I45" s="11"/>
      <c r="J45" s="11"/>
      <c r="K45" s="11"/>
      <c r="L45" s="11"/>
    </row>
    <row r="46" spans="1:12" x14ac:dyDescent="0.3">
      <c r="A46" s="1"/>
      <c r="B46" s="8" t="s">
        <v>71</v>
      </c>
      <c r="C46" s="11"/>
      <c r="D46" s="11"/>
      <c r="E46" s="11"/>
      <c r="F46" s="11"/>
      <c r="G46" s="11"/>
      <c r="H46" s="11"/>
      <c r="I46" s="11"/>
      <c r="J46" s="11"/>
      <c r="K46" s="11"/>
      <c r="L46" s="11"/>
    </row>
    <row r="47" spans="1:12" x14ac:dyDescent="0.3">
      <c r="A47" s="1"/>
      <c r="B47" s="8" t="s">
        <v>72</v>
      </c>
      <c r="C47" s="11"/>
      <c r="D47" s="11"/>
      <c r="E47" s="11"/>
      <c r="F47" s="11"/>
      <c r="G47" s="11"/>
      <c r="H47" s="11"/>
      <c r="I47" s="11"/>
      <c r="J47" s="11"/>
      <c r="K47" s="11"/>
      <c r="L47" s="11"/>
    </row>
    <row r="48" spans="1:12" x14ac:dyDescent="0.3">
      <c r="A48" s="1"/>
      <c r="B48" s="8" t="s">
        <v>73</v>
      </c>
      <c r="C48" s="10"/>
      <c r="D48" s="10"/>
      <c r="E48" s="10"/>
      <c r="F48" s="10"/>
      <c r="G48" s="10"/>
      <c r="H48" s="10"/>
      <c r="I48" s="10"/>
      <c r="J48" s="10"/>
      <c r="K48" s="10"/>
      <c r="L48" s="10"/>
    </row>
    <row r="49" spans="1:12" x14ac:dyDescent="0.3">
      <c r="A49" s="1"/>
      <c r="B49" s="8" t="s">
        <v>74</v>
      </c>
      <c r="C49" s="10"/>
      <c r="D49" s="10"/>
      <c r="E49" s="10"/>
      <c r="F49" s="10"/>
      <c r="G49" s="10"/>
      <c r="H49" s="10"/>
      <c r="I49" s="10"/>
      <c r="J49" s="10"/>
      <c r="K49" s="10"/>
      <c r="L49" s="10"/>
    </row>
    <row r="50" spans="1:12" x14ac:dyDescent="0.3">
      <c r="A50" s="1"/>
      <c r="B50" s="8" t="s">
        <v>75</v>
      </c>
      <c r="C50" s="10"/>
      <c r="D50" s="10"/>
      <c r="E50" s="10"/>
      <c r="F50" s="10"/>
      <c r="G50" s="10"/>
      <c r="H50" s="10"/>
      <c r="I50" s="10"/>
      <c r="J50" s="10"/>
      <c r="K50" s="10"/>
      <c r="L50" s="10"/>
    </row>
    <row r="51" spans="1:12" x14ac:dyDescent="0.3">
      <c r="A51" s="1"/>
      <c r="B51" s="8" t="s">
        <v>76</v>
      </c>
      <c r="C51" s="10"/>
      <c r="D51" s="10"/>
      <c r="E51" s="10"/>
      <c r="F51" s="10"/>
      <c r="G51" s="10"/>
      <c r="H51" s="10"/>
      <c r="I51" s="10"/>
      <c r="J51" s="10"/>
      <c r="K51" s="10"/>
      <c r="L51" s="10"/>
    </row>
    <row r="52" spans="1:12" x14ac:dyDescent="0.3">
      <c r="A52" s="1"/>
      <c r="B52" s="8" t="s">
        <v>77</v>
      </c>
      <c r="C52" s="10"/>
      <c r="D52" s="10"/>
      <c r="E52" s="10"/>
      <c r="F52" s="10"/>
      <c r="G52" s="10"/>
      <c r="H52" s="10"/>
      <c r="I52" s="10"/>
      <c r="J52" s="10"/>
      <c r="K52" s="10"/>
      <c r="L52" s="10"/>
    </row>
    <row r="53" spans="1:12" x14ac:dyDescent="0.3">
      <c r="A53" s="1"/>
      <c r="B53" s="8" t="s">
        <v>78</v>
      </c>
      <c r="C53" s="10"/>
      <c r="D53" s="10"/>
      <c r="E53" s="10"/>
      <c r="F53" s="10"/>
      <c r="G53" s="10"/>
      <c r="H53" s="10"/>
      <c r="I53" s="10"/>
      <c r="J53" s="10"/>
      <c r="K53" s="10"/>
      <c r="L53" s="10"/>
    </row>
    <row r="54" spans="1:12" x14ac:dyDescent="0.3">
      <c r="A54" s="1"/>
      <c r="B54" s="8" t="s">
        <v>79</v>
      </c>
      <c r="C54" s="10"/>
      <c r="D54" s="10"/>
      <c r="E54" s="10"/>
      <c r="F54" s="10"/>
      <c r="G54" s="10"/>
      <c r="H54" s="10"/>
      <c r="I54" s="10"/>
      <c r="J54" s="10"/>
      <c r="K54" s="10"/>
      <c r="L54" s="10"/>
    </row>
    <row r="55" spans="1:12" x14ac:dyDescent="0.3">
      <c r="A55" s="1"/>
      <c r="B55" s="8" t="s">
        <v>80</v>
      </c>
      <c r="C55" s="10"/>
      <c r="D55" s="10"/>
      <c r="E55" s="10"/>
      <c r="F55" s="10"/>
      <c r="G55" s="10"/>
      <c r="H55" s="10"/>
      <c r="I55" s="10"/>
      <c r="J55" s="10"/>
      <c r="K55" s="10"/>
      <c r="L55" s="10"/>
    </row>
    <row r="56" spans="1:12" x14ac:dyDescent="0.3">
      <c r="A56" s="1"/>
      <c r="B56" s="8" t="s">
        <v>81</v>
      </c>
      <c r="C56" s="10"/>
      <c r="D56" s="10"/>
      <c r="E56" s="10"/>
      <c r="F56" s="10"/>
      <c r="G56" s="10"/>
      <c r="H56" s="10"/>
      <c r="I56" s="10"/>
      <c r="J56" s="10"/>
      <c r="K56" s="10"/>
      <c r="L56" s="10"/>
    </row>
    <row r="57" spans="1:12" x14ac:dyDescent="0.3">
      <c r="A57" s="1"/>
      <c r="B57" s="8" t="s">
        <v>82</v>
      </c>
      <c r="C57" s="10"/>
      <c r="D57" s="10"/>
      <c r="E57" s="10"/>
      <c r="F57" s="10"/>
      <c r="G57" s="10"/>
      <c r="H57" s="10"/>
      <c r="I57" s="10"/>
      <c r="J57" s="10"/>
      <c r="K57" s="10"/>
      <c r="L57" s="10"/>
    </row>
    <row r="58" spans="1:12" x14ac:dyDescent="0.3">
      <c r="A58" s="1"/>
      <c r="B58" s="8" t="s">
        <v>83</v>
      </c>
      <c r="C58" s="10"/>
      <c r="D58" s="10"/>
      <c r="E58" s="10"/>
      <c r="F58" s="10"/>
      <c r="G58" s="10"/>
      <c r="H58" s="10"/>
      <c r="I58" s="10"/>
      <c r="J58" s="10"/>
      <c r="K58" s="10"/>
      <c r="L58" s="10"/>
    </row>
    <row r="59" spans="1:12" x14ac:dyDescent="0.3">
      <c r="A59" s="1"/>
      <c r="B59" s="8" t="s">
        <v>84</v>
      </c>
      <c r="C59" s="11"/>
      <c r="D59" s="11"/>
      <c r="E59" s="11"/>
      <c r="F59" s="11"/>
      <c r="G59" s="11"/>
      <c r="H59" s="11"/>
      <c r="I59" s="11"/>
      <c r="J59" s="11"/>
      <c r="K59" s="11"/>
      <c r="L59" s="11"/>
    </row>
    <row r="60" spans="1:12" x14ac:dyDescent="0.3">
      <c r="A60" s="1"/>
      <c r="B60" s="8" t="s">
        <v>85</v>
      </c>
      <c r="C60" s="11"/>
      <c r="D60" s="11"/>
      <c r="E60" s="11"/>
      <c r="F60" s="11"/>
      <c r="G60" s="11"/>
      <c r="H60" s="11"/>
      <c r="I60" s="11"/>
      <c r="J60" s="11"/>
      <c r="K60" s="11"/>
      <c r="L60" s="11"/>
    </row>
    <row r="61" spans="1:12" x14ac:dyDescent="0.3">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7" workbookViewId="0">
      <selection activeCell="D13" sqref="D13:E13"/>
    </sheetView>
  </sheetViews>
  <sheetFormatPr defaultRowHeight="14.4" x14ac:dyDescent="0.3"/>
  <cols>
    <col min="2" max="2" width="41.6640625" customWidth="1"/>
  </cols>
  <sheetData>
    <row r="1" spans="1:11" x14ac:dyDescent="0.3">
      <c r="A1" s="12" t="s">
        <v>2</v>
      </c>
      <c r="B1" s="13"/>
      <c r="C1" s="100" t="s">
        <v>86</v>
      </c>
      <c r="D1" s="100"/>
      <c r="E1" s="100"/>
      <c r="F1" s="100"/>
      <c r="G1" s="100"/>
      <c r="H1" s="100"/>
      <c r="I1" s="100"/>
      <c r="J1" s="100"/>
      <c r="K1" s="100"/>
    </row>
    <row r="2" spans="1:11" x14ac:dyDescent="0.3">
      <c r="A2" s="14" t="s">
        <v>4</v>
      </c>
      <c r="B2" s="13"/>
      <c r="C2" s="15">
        <v>2020</v>
      </c>
      <c r="D2" s="16">
        <v>2030</v>
      </c>
      <c r="E2" s="16">
        <v>2050</v>
      </c>
      <c r="F2" s="17">
        <v>2020</v>
      </c>
      <c r="G2" s="17">
        <v>2020</v>
      </c>
      <c r="H2" s="17">
        <v>2050</v>
      </c>
      <c r="I2" s="17">
        <v>2050</v>
      </c>
      <c r="J2" s="18" t="s">
        <v>5</v>
      </c>
      <c r="K2" s="18" t="s">
        <v>6</v>
      </c>
    </row>
    <row r="3" spans="1:11" x14ac:dyDescent="0.3">
      <c r="A3" s="12" t="s">
        <v>7</v>
      </c>
      <c r="B3" s="13"/>
      <c r="C3" s="19" t="s">
        <v>8</v>
      </c>
      <c r="D3" s="20" t="s">
        <v>8</v>
      </c>
      <c r="E3" s="20" t="s">
        <v>8</v>
      </c>
      <c r="F3" s="20" t="s">
        <v>9</v>
      </c>
      <c r="G3" s="20" t="s">
        <v>10</v>
      </c>
      <c r="H3" s="20" t="s">
        <v>9</v>
      </c>
      <c r="I3" s="20" t="s">
        <v>10</v>
      </c>
      <c r="J3" s="18" t="s">
        <v>11</v>
      </c>
      <c r="K3" s="18" t="s">
        <v>11</v>
      </c>
    </row>
    <row r="4" spans="1:11" x14ac:dyDescent="0.3">
      <c r="A4" s="21" t="s">
        <v>12</v>
      </c>
      <c r="B4" s="21" t="s">
        <v>13</v>
      </c>
      <c r="C4" s="42"/>
      <c r="D4" s="43"/>
      <c r="E4" s="43"/>
      <c r="F4" s="42"/>
      <c r="G4" s="42"/>
      <c r="H4" s="42"/>
      <c r="I4" s="42"/>
      <c r="J4" s="44"/>
      <c r="K4" s="44"/>
    </row>
    <row r="5" spans="1:11" x14ac:dyDescent="0.3">
      <c r="A5" s="45" t="s">
        <v>14</v>
      </c>
      <c r="B5" s="46"/>
      <c r="C5" s="43"/>
      <c r="D5" s="43"/>
      <c r="E5" s="43"/>
      <c r="F5" s="42"/>
      <c r="G5" s="42"/>
      <c r="H5" s="42"/>
      <c r="I5" s="42"/>
      <c r="J5" s="44"/>
      <c r="K5" s="44"/>
    </row>
    <row r="6" spans="1:11" x14ac:dyDescent="0.3">
      <c r="A6" s="45"/>
      <c r="B6" s="47" t="s">
        <v>87</v>
      </c>
      <c r="C6" s="48">
        <v>7.5</v>
      </c>
      <c r="D6" s="48">
        <v>7</v>
      </c>
      <c r="E6" s="48">
        <v>6.3</v>
      </c>
      <c r="F6" s="48">
        <v>6.2</v>
      </c>
      <c r="G6" s="48">
        <v>12.3</v>
      </c>
      <c r="H6" s="48">
        <v>5.5</v>
      </c>
      <c r="I6" s="48">
        <v>10.3</v>
      </c>
      <c r="J6" s="49" t="s">
        <v>88</v>
      </c>
      <c r="K6" s="49"/>
    </row>
    <row r="7" spans="1:11" x14ac:dyDescent="0.3">
      <c r="A7" s="45"/>
      <c r="B7" s="47" t="s">
        <v>89</v>
      </c>
      <c r="C7" s="48">
        <v>6.4</v>
      </c>
      <c r="D7" s="48">
        <v>5.9</v>
      </c>
      <c r="E7" s="48">
        <v>5.3</v>
      </c>
      <c r="F7" s="48">
        <v>5.2</v>
      </c>
      <c r="G7" s="48">
        <v>10.4</v>
      </c>
      <c r="H7" s="48">
        <v>4.5999999999999996</v>
      </c>
      <c r="I7" s="48">
        <v>8.6999999999999993</v>
      </c>
      <c r="J7" s="49" t="s">
        <v>88</v>
      </c>
      <c r="K7" s="49"/>
    </row>
    <row r="8" spans="1:11" x14ac:dyDescent="0.3">
      <c r="A8" s="45"/>
      <c r="B8" s="47" t="s">
        <v>90</v>
      </c>
      <c r="C8" s="48">
        <v>5.0999999999999996</v>
      </c>
      <c r="D8" s="48">
        <v>4.7</v>
      </c>
      <c r="E8" s="48">
        <v>4.2</v>
      </c>
      <c r="F8" s="48">
        <v>4.0999999999999996</v>
      </c>
      <c r="G8" s="48">
        <v>8.3000000000000007</v>
      </c>
      <c r="H8" s="48">
        <v>3.7</v>
      </c>
      <c r="I8" s="48">
        <v>6.9</v>
      </c>
      <c r="J8" s="49" t="s">
        <v>88</v>
      </c>
      <c r="K8" s="49"/>
    </row>
    <row r="9" spans="1:11" x14ac:dyDescent="0.3">
      <c r="A9" s="45"/>
      <c r="B9" s="47" t="s">
        <v>91</v>
      </c>
      <c r="C9" s="48">
        <v>3.8</v>
      </c>
      <c r="D9" s="48">
        <v>3.5</v>
      </c>
      <c r="E9" s="48">
        <v>3.1</v>
      </c>
      <c r="F9" s="48">
        <v>3.1</v>
      </c>
      <c r="G9" s="48">
        <v>6.2</v>
      </c>
      <c r="H9" s="48">
        <v>2.7</v>
      </c>
      <c r="I9" s="48">
        <v>5.2</v>
      </c>
      <c r="J9" s="49" t="s">
        <v>88</v>
      </c>
      <c r="K9" s="49"/>
    </row>
    <row r="10" spans="1:11" x14ac:dyDescent="0.3">
      <c r="A10" s="45"/>
      <c r="B10" s="47" t="s">
        <v>92</v>
      </c>
      <c r="C10" s="48">
        <v>2.7</v>
      </c>
      <c r="D10" s="48">
        <v>2.5</v>
      </c>
      <c r="E10" s="48">
        <v>2.2000000000000002</v>
      </c>
      <c r="F10" s="48">
        <v>2.2000000000000002</v>
      </c>
      <c r="G10" s="48">
        <v>4.3</v>
      </c>
      <c r="H10" s="48">
        <v>1.9</v>
      </c>
      <c r="I10" s="48">
        <v>3.6</v>
      </c>
      <c r="J10" s="49" t="s">
        <v>88</v>
      </c>
      <c r="K10" s="49"/>
    </row>
    <row r="11" spans="1:11" x14ac:dyDescent="0.3">
      <c r="A11" s="45"/>
      <c r="B11" s="47" t="s">
        <v>93</v>
      </c>
      <c r="C11" s="50">
        <v>2.1</v>
      </c>
      <c r="D11" s="48">
        <v>1.9</v>
      </c>
      <c r="E11" s="48">
        <v>1.7</v>
      </c>
      <c r="F11" s="48">
        <v>1.7</v>
      </c>
      <c r="G11" s="48">
        <v>3.4</v>
      </c>
      <c r="H11" s="48">
        <v>1.5</v>
      </c>
      <c r="I11" s="48">
        <v>2.8</v>
      </c>
      <c r="J11" s="49" t="s">
        <v>88</v>
      </c>
      <c r="K11" s="49"/>
    </row>
    <row r="12" spans="1:11" x14ac:dyDescent="0.3">
      <c r="A12" s="45"/>
      <c r="B12" s="47" t="s">
        <v>94</v>
      </c>
      <c r="C12" s="51">
        <v>1.5</v>
      </c>
      <c r="D12" s="51">
        <v>1.4</v>
      </c>
      <c r="E12" s="51">
        <v>1.3</v>
      </c>
      <c r="F12" s="51">
        <v>1.3</v>
      </c>
      <c r="G12" s="51">
        <v>2.5</v>
      </c>
      <c r="H12" s="51">
        <v>1.1000000000000001</v>
      </c>
      <c r="I12" s="51">
        <v>2.1</v>
      </c>
      <c r="J12" s="49" t="s">
        <v>88</v>
      </c>
      <c r="K12" s="49"/>
    </row>
    <row r="13" spans="1:11" x14ac:dyDescent="0.3">
      <c r="A13" s="45"/>
      <c r="B13" s="47" t="s">
        <v>95</v>
      </c>
      <c r="C13" s="50">
        <v>2.1</v>
      </c>
      <c r="D13" s="51">
        <v>1.6800000000000002</v>
      </c>
      <c r="E13" s="51">
        <v>1.47</v>
      </c>
      <c r="F13" s="51">
        <v>1.47</v>
      </c>
      <c r="G13" s="51">
        <v>3.7</v>
      </c>
      <c r="H13" s="51">
        <v>0.9</v>
      </c>
      <c r="I13" s="51">
        <v>2.5</v>
      </c>
      <c r="J13" s="49" t="s">
        <v>96</v>
      </c>
      <c r="K13" s="49"/>
    </row>
    <row r="14" spans="1:11" x14ac:dyDescent="0.3">
      <c r="A14" s="45"/>
      <c r="B14" s="47" t="s">
        <v>25</v>
      </c>
      <c r="C14" s="52">
        <v>50</v>
      </c>
      <c r="D14" s="52">
        <v>50</v>
      </c>
      <c r="E14" s="52">
        <v>50</v>
      </c>
      <c r="F14" s="52">
        <v>45</v>
      </c>
      <c r="G14" s="52">
        <v>55</v>
      </c>
      <c r="H14" s="52">
        <v>45</v>
      </c>
      <c r="I14" s="52">
        <v>55</v>
      </c>
      <c r="J14" s="49"/>
      <c r="K14" s="49"/>
    </row>
    <row r="15" spans="1:11" x14ac:dyDescent="0.3">
      <c r="A15" s="45"/>
      <c r="B15" s="47" t="s">
        <v>29</v>
      </c>
      <c r="C15" s="52">
        <v>1</v>
      </c>
      <c r="D15" s="52">
        <v>1</v>
      </c>
      <c r="E15" s="52">
        <v>1</v>
      </c>
      <c r="F15" s="52">
        <v>0.5</v>
      </c>
      <c r="G15" s="52">
        <v>2</v>
      </c>
      <c r="H15" s="52">
        <v>0.5</v>
      </c>
      <c r="I15" s="52">
        <v>2</v>
      </c>
      <c r="J15" s="49"/>
      <c r="K15" s="49"/>
    </row>
    <row r="16" spans="1:11" x14ac:dyDescent="0.3">
      <c r="A16" s="45" t="s">
        <v>31</v>
      </c>
      <c r="B16" s="46"/>
      <c r="C16" s="43"/>
      <c r="D16" s="43"/>
      <c r="E16" s="43"/>
      <c r="F16" s="43"/>
      <c r="G16" s="43"/>
      <c r="H16" s="43"/>
      <c r="I16" s="43"/>
      <c r="J16" s="44"/>
      <c r="K16" s="44"/>
    </row>
    <row r="17" spans="1:11" x14ac:dyDescent="0.3">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x14ac:dyDescent="0.3">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x14ac:dyDescent="0.3">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x14ac:dyDescent="0.3">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x14ac:dyDescent="0.3">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x14ac:dyDescent="0.3">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x14ac:dyDescent="0.3">
      <c r="A23" s="45"/>
      <c r="B23" s="27" t="s">
        <v>100</v>
      </c>
      <c r="C23" s="53">
        <v>0.77500000000000002</v>
      </c>
      <c r="D23" s="53">
        <v>0.77500000000000002</v>
      </c>
      <c r="E23" s="53">
        <v>0.77500000000000002</v>
      </c>
      <c r="F23" s="53">
        <v>0.75</v>
      </c>
      <c r="G23" s="53">
        <v>0.8</v>
      </c>
      <c r="H23" s="53">
        <v>0.7</v>
      </c>
      <c r="I23" s="53">
        <v>0.8</v>
      </c>
      <c r="J23" s="49" t="s">
        <v>28</v>
      </c>
      <c r="K23" s="49">
        <v>0</v>
      </c>
    </row>
    <row r="24" spans="1:11" x14ac:dyDescent="0.3">
      <c r="A24" s="45"/>
      <c r="B24" s="27" t="s">
        <v>101</v>
      </c>
      <c r="C24" s="53">
        <v>0.22500000000000001</v>
      </c>
      <c r="D24" s="53">
        <v>0.22500000000000001</v>
      </c>
      <c r="E24" s="53">
        <v>0.22500000000000001</v>
      </c>
      <c r="F24" s="53">
        <v>0.2</v>
      </c>
      <c r="G24" s="53">
        <v>0.25</v>
      </c>
      <c r="H24" s="53">
        <v>0.2</v>
      </c>
      <c r="I24" s="53">
        <v>0.3</v>
      </c>
      <c r="J24" s="49" t="s">
        <v>28</v>
      </c>
      <c r="K24" s="49">
        <v>0</v>
      </c>
    </row>
    <row r="25" spans="1:11" x14ac:dyDescent="0.3">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x14ac:dyDescent="0.3">
      <c r="A26" s="45"/>
      <c r="B26" s="27" t="s">
        <v>103</v>
      </c>
      <c r="C26" s="52">
        <v>0</v>
      </c>
      <c r="D26" s="52">
        <v>0</v>
      </c>
      <c r="E26" s="52">
        <v>0</v>
      </c>
      <c r="F26" s="55">
        <v>0</v>
      </c>
      <c r="G26" s="55">
        <v>0</v>
      </c>
      <c r="H26" s="55">
        <v>0</v>
      </c>
      <c r="I26" s="55">
        <v>0</v>
      </c>
      <c r="J26" s="49">
        <v>0</v>
      </c>
      <c r="K26" s="49">
        <v>0</v>
      </c>
    </row>
    <row r="27" spans="1:11" x14ac:dyDescent="0.3">
      <c r="A27" s="45" t="s">
        <v>56</v>
      </c>
      <c r="B27" s="46"/>
      <c r="C27" s="52"/>
      <c r="D27" s="52"/>
      <c r="E27" s="52"/>
      <c r="F27" s="52"/>
      <c r="G27" s="52"/>
      <c r="H27" s="52"/>
      <c r="I27" s="52"/>
      <c r="J27" s="49"/>
      <c r="K27" s="49"/>
    </row>
    <row r="28" spans="1:11" x14ac:dyDescent="0.3">
      <c r="A28" s="45"/>
      <c r="B28" s="56"/>
      <c r="C28" s="42"/>
      <c r="D28" s="42"/>
      <c r="E28" s="42"/>
      <c r="F28" s="42"/>
      <c r="G28" s="42"/>
      <c r="H28" s="42"/>
      <c r="I28" s="42"/>
      <c r="J28" s="57"/>
      <c r="K28" s="57"/>
    </row>
    <row r="29" spans="1:11" x14ac:dyDescent="0.3">
      <c r="A29" s="6" t="s">
        <v>67</v>
      </c>
      <c r="B29" s="35"/>
      <c r="C29" s="9"/>
      <c r="D29" s="9"/>
      <c r="E29" s="9"/>
      <c r="F29" s="9"/>
      <c r="G29" s="9"/>
      <c r="H29" s="9"/>
      <c r="I29" s="9"/>
      <c r="J29" s="9"/>
      <c r="K29" s="9"/>
    </row>
    <row r="30" spans="1:11" x14ac:dyDescent="0.3">
      <c r="A30" s="1"/>
      <c r="B30" s="8" t="s">
        <v>104</v>
      </c>
      <c r="C30" s="36"/>
      <c r="D30" s="36"/>
      <c r="E30" s="36"/>
      <c r="F30" s="36"/>
      <c r="G30" s="36"/>
      <c r="H30" s="36"/>
      <c r="I30" s="36"/>
      <c r="J30" s="36"/>
      <c r="K30" s="36"/>
    </row>
    <row r="31" spans="1:11" x14ac:dyDescent="0.3">
      <c r="A31" s="1"/>
      <c r="B31" s="4" t="s">
        <v>105</v>
      </c>
      <c r="C31" s="37"/>
      <c r="D31" s="37"/>
      <c r="E31" s="37"/>
      <c r="F31" s="37"/>
      <c r="G31" s="37"/>
      <c r="H31" s="37"/>
      <c r="I31" s="37"/>
      <c r="J31" s="37"/>
      <c r="K31" s="37"/>
    </row>
    <row r="32" spans="1:11" x14ac:dyDescent="0.3">
      <c r="A32" s="1"/>
      <c r="B32" s="8" t="s">
        <v>106</v>
      </c>
      <c r="C32" s="10"/>
      <c r="D32" s="10"/>
      <c r="E32" s="10"/>
      <c r="F32" s="10"/>
      <c r="G32" s="10"/>
      <c r="H32" s="10"/>
      <c r="I32" s="10"/>
      <c r="J32" s="10"/>
      <c r="K32" s="10"/>
    </row>
    <row r="33" spans="1:11" x14ac:dyDescent="0.3">
      <c r="A33" s="1"/>
      <c r="B33" s="38" t="s">
        <v>107</v>
      </c>
      <c r="C33" s="39"/>
      <c r="D33" s="39"/>
      <c r="E33" s="39"/>
      <c r="F33" s="39"/>
      <c r="G33" s="39"/>
      <c r="H33" s="39"/>
      <c r="I33" s="39"/>
      <c r="J33" s="39"/>
      <c r="K33" s="39"/>
    </row>
    <row r="34" spans="1:11" x14ac:dyDescent="0.3">
      <c r="A34" s="1"/>
      <c r="B34" s="8" t="s">
        <v>108</v>
      </c>
      <c r="C34" s="10"/>
      <c r="D34" s="10"/>
      <c r="E34" s="10"/>
      <c r="F34" s="10"/>
      <c r="G34" s="10"/>
      <c r="H34" s="10"/>
      <c r="I34" s="10"/>
      <c r="J34" s="10"/>
      <c r="K34" s="10"/>
    </row>
    <row r="35" spans="1:11" x14ac:dyDescent="0.3">
      <c r="A35" s="1"/>
      <c r="B35" s="8"/>
      <c r="C35" s="10"/>
      <c r="D35" s="10"/>
      <c r="E35" s="10"/>
      <c r="F35" s="10"/>
      <c r="G35" s="10"/>
      <c r="H35" s="10"/>
      <c r="I35" s="10"/>
      <c r="J35" s="10"/>
      <c r="K35" s="10"/>
    </row>
    <row r="36" spans="1:11" x14ac:dyDescent="0.3">
      <c r="A36" s="40" t="s">
        <v>57</v>
      </c>
      <c r="B36" s="35"/>
      <c r="C36" s="35"/>
      <c r="D36" s="35"/>
      <c r="E36" s="35"/>
      <c r="F36" s="35"/>
      <c r="G36" s="35"/>
      <c r="H36" s="35"/>
      <c r="I36" s="35"/>
      <c r="J36" s="35"/>
      <c r="K36" s="35"/>
    </row>
    <row r="37" spans="1:11" x14ac:dyDescent="0.3">
      <c r="A37" s="41"/>
      <c r="B37" s="41" t="s">
        <v>109</v>
      </c>
      <c r="C37" s="35"/>
      <c r="D37" s="35"/>
      <c r="E37" s="35"/>
      <c r="F37" s="35"/>
      <c r="G37" s="35"/>
      <c r="H37" s="35"/>
      <c r="I37" s="35"/>
      <c r="J37" s="35"/>
      <c r="K37" s="35"/>
    </row>
    <row r="38" spans="1:11" x14ac:dyDescent="0.3">
      <c r="A38" s="35"/>
      <c r="B38" s="35"/>
      <c r="C38" s="35"/>
      <c r="D38" s="35"/>
      <c r="E38" s="35"/>
      <c r="F38" s="35"/>
      <c r="G38" s="35"/>
      <c r="H38" s="35"/>
      <c r="I38" s="35"/>
      <c r="J38" s="35"/>
      <c r="K38" s="35"/>
    </row>
    <row r="39" spans="1:11" x14ac:dyDescent="0.3">
      <c r="A39" s="35"/>
      <c r="B39" s="35"/>
      <c r="C39" s="35"/>
      <c r="D39" s="35"/>
      <c r="E39" s="35"/>
      <c r="F39" s="35"/>
      <c r="G39" s="35"/>
      <c r="H39" s="35"/>
      <c r="I39" s="35"/>
      <c r="J39" s="35"/>
      <c r="K39" s="35"/>
    </row>
    <row r="40" spans="1:11" x14ac:dyDescent="0.3">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x14ac:dyDescent="0.3"/>
  <cols>
    <col min="2" max="2" width="42.33203125" customWidth="1"/>
  </cols>
  <sheetData>
    <row r="1" spans="1:12" x14ac:dyDescent="0.3">
      <c r="A1" s="12" t="s">
        <v>2</v>
      </c>
      <c r="B1" s="13"/>
      <c r="C1" s="100" t="s">
        <v>110</v>
      </c>
      <c r="D1" s="100"/>
      <c r="E1" s="100"/>
      <c r="F1" s="100"/>
      <c r="G1" s="100"/>
      <c r="H1" s="100"/>
      <c r="I1" s="100"/>
      <c r="J1" s="100"/>
      <c r="K1" s="100"/>
      <c r="L1" s="58"/>
    </row>
    <row r="2" spans="1:12" x14ac:dyDescent="0.3">
      <c r="A2" s="14" t="s">
        <v>4</v>
      </c>
      <c r="B2" s="13"/>
      <c r="C2" s="15">
        <v>2020</v>
      </c>
      <c r="D2" s="16">
        <v>2030</v>
      </c>
      <c r="E2" s="16">
        <v>2050</v>
      </c>
      <c r="F2" s="17">
        <v>2020</v>
      </c>
      <c r="G2" s="17">
        <v>2020</v>
      </c>
      <c r="H2" s="17">
        <v>2050</v>
      </c>
      <c r="I2" s="17">
        <v>2050</v>
      </c>
      <c r="J2" s="18" t="s">
        <v>5</v>
      </c>
      <c r="K2" s="18" t="s">
        <v>6</v>
      </c>
      <c r="L2" s="58"/>
    </row>
    <row r="3" spans="1:12" x14ac:dyDescent="0.3">
      <c r="A3" s="12" t="s">
        <v>7</v>
      </c>
      <c r="B3" s="13"/>
      <c r="C3" s="19" t="s">
        <v>8</v>
      </c>
      <c r="D3" s="20" t="s">
        <v>8</v>
      </c>
      <c r="E3" s="20" t="s">
        <v>8</v>
      </c>
      <c r="F3" s="20" t="s">
        <v>9</v>
      </c>
      <c r="G3" s="20" t="s">
        <v>10</v>
      </c>
      <c r="H3" s="20" t="s">
        <v>9</v>
      </c>
      <c r="I3" s="20" t="s">
        <v>10</v>
      </c>
      <c r="J3" s="18" t="s">
        <v>11</v>
      </c>
      <c r="K3" s="18" t="s">
        <v>11</v>
      </c>
      <c r="L3" s="58"/>
    </row>
    <row r="4" spans="1:12" x14ac:dyDescent="0.3">
      <c r="A4" s="21" t="s">
        <v>12</v>
      </c>
      <c r="B4" s="21" t="s">
        <v>13</v>
      </c>
      <c r="C4" s="42"/>
      <c r="D4" s="43"/>
      <c r="E4" s="43"/>
      <c r="F4" s="42"/>
      <c r="G4" s="42"/>
      <c r="H4" s="42"/>
      <c r="I4" s="42"/>
      <c r="J4" s="44"/>
      <c r="K4" s="44"/>
      <c r="L4" s="58"/>
    </row>
    <row r="5" spans="1:12" x14ac:dyDescent="0.3">
      <c r="A5" s="45" t="s">
        <v>14</v>
      </c>
      <c r="B5" s="46"/>
      <c r="C5" s="43"/>
      <c r="D5" s="43"/>
      <c r="E5" s="43"/>
      <c r="F5" s="42"/>
      <c r="G5" s="42"/>
      <c r="H5" s="42"/>
      <c r="I5" s="42"/>
      <c r="J5" s="44"/>
      <c r="K5" s="44"/>
      <c r="L5" s="58"/>
    </row>
    <row r="6" spans="1:12" x14ac:dyDescent="0.3">
      <c r="A6" s="45"/>
      <c r="B6" s="47" t="s">
        <v>111</v>
      </c>
      <c r="C6" s="48" t="s">
        <v>112</v>
      </c>
      <c r="D6" s="48" t="s">
        <v>112</v>
      </c>
      <c r="E6" s="48" t="s">
        <v>112</v>
      </c>
      <c r="F6" s="54">
        <v>0.01</v>
      </c>
      <c r="G6" s="48">
        <v>0.1</v>
      </c>
      <c r="H6" s="54">
        <v>0.01</v>
      </c>
      <c r="I6" s="48">
        <v>0.1</v>
      </c>
      <c r="J6" s="49" t="s">
        <v>16</v>
      </c>
      <c r="K6" s="49"/>
      <c r="L6" s="58"/>
    </row>
    <row r="7" spans="1:12" x14ac:dyDescent="0.3">
      <c r="A7" s="45"/>
      <c r="B7" s="47" t="s">
        <v>25</v>
      </c>
      <c r="C7" s="52">
        <v>50</v>
      </c>
      <c r="D7" s="52">
        <v>50</v>
      </c>
      <c r="E7" s="52">
        <v>50</v>
      </c>
      <c r="F7" s="52">
        <v>45</v>
      </c>
      <c r="G7" s="52">
        <v>55</v>
      </c>
      <c r="H7" s="52">
        <v>45</v>
      </c>
      <c r="I7" s="52">
        <v>55</v>
      </c>
      <c r="J7" s="49"/>
      <c r="K7" s="49"/>
      <c r="L7" s="58"/>
    </row>
    <row r="8" spans="1:12" x14ac:dyDescent="0.3">
      <c r="A8" s="45"/>
      <c r="B8" s="47" t="s">
        <v>29</v>
      </c>
      <c r="C8" s="52">
        <v>1</v>
      </c>
      <c r="D8" s="52">
        <v>1</v>
      </c>
      <c r="E8" s="52">
        <v>1</v>
      </c>
      <c r="F8" s="52">
        <v>0.5</v>
      </c>
      <c r="G8" s="52">
        <v>2</v>
      </c>
      <c r="H8" s="52">
        <v>0.5</v>
      </c>
      <c r="I8" s="52">
        <v>2</v>
      </c>
      <c r="J8" s="49"/>
      <c r="K8" s="49"/>
      <c r="L8" s="58"/>
    </row>
    <row r="9" spans="1:12" x14ac:dyDescent="0.3">
      <c r="A9" s="45" t="s">
        <v>31</v>
      </c>
      <c r="B9" s="46"/>
      <c r="C9" s="43"/>
      <c r="D9" s="43"/>
      <c r="E9" s="43"/>
      <c r="F9" s="43"/>
      <c r="G9" s="43"/>
      <c r="H9" s="43"/>
      <c r="I9" s="43"/>
      <c r="J9" s="44"/>
      <c r="K9" s="44"/>
      <c r="L9" s="58"/>
    </row>
    <row r="10" spans="1:12" x14ac:dyDescent="0.3">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x14ac:dyDescent="0.3">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x14ac:dyDescent="0.3">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x14ac:dyDescent="0.3">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x14ac:dyDescent="0.3">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x14ac:dyDescent="0.3">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x14ac:dyDescent="0.3">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x14ac:dyDescent="0.3">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x14ac:dyDescent="0.3">
      <c r="A18" s="45"/>
      <c r="B18" s="27" t="s">
        <v>100</v>
      </c>
      <c r="C18" s="53">
        <v>0.87</v>
      </c>
      <c r="D18" s="53">
        <v>0.8264999999999999</v>
      </c>
      <c r="E18" s="53">
        <v>0.78299999999999992</v>
      </c>
      <c r="F18" s="53">
        <v>0.8</v>
      </c>
      <c r="G18" s="53">
        <v>0.9</v>
      </c>
      <c r="H18" s="53">
        <v>0.75</v>
      </c>
      <c r="I18" s="53">
        <v>0.9</v>
      </c>
      <c r="J18" s="49" t="s">
        <v>28</v>
      </c>
      <c r="K18" s="49">
        <v>0</v>
      </c>
      <c r="L18" s="58"/>
    </row>
    <row r="19" spans="1:12" x14ac:dyDescent="0.3">
      <c r="A19" s="45"/>
      <c r="B19" s="27" t="s">
        <v>101</v>
      </c>
      <c r="C19" s="53">
        <v>0.13</v>
      </c>
      <c r="D19" s="53">
        <v>0.1735000000000001</v>
      </c>
      <c r="E19" s="53">
        <v>0.21700000000000003</v>
      </c>
      <c r="F19" s="53">
        <v>0.1</v>
      </c>
      <c r="G19" s="53">
        <v>0.2</v>
      </c>
      <c r="H19" s="53">
        <v>0.1</v>
      </c>
      <c r="I19" s="53">
        <v>0.25</v>
      </c>
      <c r="J19" s="49" t="s">
        <v>26</v>
      </c>
      <c r="K19" s="49">
        <v>0</v>
      </c>
      <c r="L19" s="58"/>
    </row>
    <row r="20" spans="1:12" x14ac:dyDescent="0.3">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x14ac:dyDescent="0.3">
      <c r="A21" s="45"/>
      <c r="B21" s="27" t="s">
        <v>103</v>
      </c>
      <c r="C21" s="52">
        <v>0</v>
      </c>
      <c r="D21" s="52">
        <v>0</v>
      </c>
      <c r="E21" s="52">
        <v>0</v>
      </c>
      <c r="F21" s="55">
        <v>0</v>
      </c>
      <c r="G21" s="55">
        <v>0</v>
      </c>
      <c r="H21" s="55">
        <v>0</v>
      </c>
      <c r="I21" s="55">
        <v>0</v>
      </c>
      <c r="J21" s="49">
        <v>0</v>
      </c>
      <c r="K21" s="49">
        <v>0</v>
      </c>
      <c r="L21" s="58"/>
    </row>
    <row r="22" spans="1:12" x14ac:dyDescent="0.3">
      <c r="A22" s="45" t="s">
        <v>56</v>
      </c>
      <c r="B22" s="46"/>
      <c r="C22" s="52"/>
      <c r="D22" s="52"/>
      <c r="E22" s="52"/>
      <c r="F22" s="52"/>
      <c r="G22" s="52"/>
      <c r="H22" s="52"/>
      <c r="I22" s="52"/>
      <c r="J22" s="49"/>
      <c r="K22" s="49"/>
      <c r="L22" s="58"/>
    </row>
    <row r="23" spans="1:12" x14ac:dyDescent="0.3">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x14ac:dyDescent="0.3"/>
  <cols>
    <col min="2" max="2" width="34.6640625" customWidth="1"/>
  </cols>
  <sheetData>
    <row r="1" spans="1:15" x14ac:dyDescent="0.3">
      <c r="A1" s="12" t="s">
        <v>2</v>
      </c>
      <c r="B1" s="13"/>
      <c r="C1" s="100" t="s">
        <v>122</v>
      </c>
      <c r="D1" s="100"/>
      <c r="E1" s="100"/>
      <c r="F1" s="100"/>
      <c r="G1" s="100"/>
      <c r="H1" s="100"/>
      <c r="I1" s="100"/>
      <c r="J1" s="100"/>
      <c r="K1" s="100"/>
      <c r="L1" s="58"/>
      <c r="M1" s="58"/>
      <c r="N1" s="58"/>
      <c r="O1" s="61"/>
    </row>
    <row r="2" spans="1:15" x14ac:dyDescent="0.3">
      <c r="A2" s="14" t="s">
        <v>4</v>
      </c>
      <c r="B2" s="13"/>
      <c r="C2" s="15">
        <v>2020</v>
      </c>
      <c r="D2" s="16">
        <v>2030</v>
      </c>
      <c r="E2" s="16">
        <v>2050</v>
      </c>
      <c r="F2" s="17">
        <v>2020</v>
      </c>
      <c r="G2" s="17">
        <v>2020</v>
      </c>
      <c r="H2" s="17">
        <v>2050</v>
      </c>
      <c r="I2" s="17">
        <v>2050</v>
      </c>
      <c r="J2" s="18" t="s">
        <v>5</v>
      </c>
      <c r="K2" s="18" t="s">
        <v>6</v>
      </c>
      <c r="L2" s="58"/>
      <c r="M2" s="58"/>
      <c r="N2" s="58"/>
      <c r="O2" s="61"/>
    </row>
    <row r="3" spans="1:15" x14ac:dyDescent="0.3">
      <c r="A3" s="12" t="s">
        <v>7</v>
      </c>
      <c r="B3" s="13"/>
      <c r="C3" s="19" t="s">
        <v>8</v>
      </c>
      <c r="D3" s="20" t="s">
        <v>8</v>
      </c>
      <c r="E3" s="20" t="s">
        <v>8</v>
      </c>
      <c r="F3" s="20" t="s">
        <v>9</v>
      </c>
      <c r="G3" s="20" t="s">
        <v>10</v>
      </c>
      <c r="H3" s="20" t="s">
        <v>9</v>
      </c>
      <c r="I3" s="20" t="s">
        <v>10</v>
      </c>
      <c r="J3" s="18" t="s">
        <v>11</v>
      </c>
      <c r="K3" s="18" t="s">
        <v>11</v>
      </c>
      <c r="L3" s="58"/>
      <c r="M3" s="58"/>
      <c r="N3" s="58"/>
      <c r="O3" s="61"/>
    </row>
    <row r="4" spans="1:15" x14ac:dyDescent="0.3">
      <c r="A4" s="21" t="s">
        <v>12</v>
      </c>
      <c r="B4" s="21" t="s">
        <v>13</v>
      </c>
      <c r="C4" s="42"/>
      <c r="D4" s="43"/>
      <c r="E4" s="43"/>
      <c r="F4" s="42"/>
      <c r="G4" s="42"/>
      <c r="H4" s="42"/>
      <c r="I4" s="42"/>
      <c r="J4" s="44"/>
      <c r="K4" s="44"/>
      <c r="L4" s="58"/>
      <c r="M4" s="58"/>
      <c r="N4" s="58"/>
      <c r="O4" s="61"/>
    </row>
    <row r="5" spans="1:15" x14ac:dyDescent="0.3">
      <c r="A5" s="45" t="s">
        <v>14</v>
      </c>
      <c r="B5" s="46"/>
      <c r="C5" s="43"/>
      <c r="D5" s="43"/>
      <c r="E5" s="43"/>
      <c r="F5" s="42"/>
      <c r="G5" s="42"/>
      <c r="H5" s="42"/>
      <c r="I5" s="42"/>
      <c r="J5" s="44"/>
      <c r="K5" s="44"/>
      <c r="L5" s="58"/>
      <c r="M5" s="58"/>
      <c r="N5" s="58"/>
      <c r="O5" s="61"/>
    </row>
    <row r="6" spans="1:15" x14ac:dyDescent="0.3">
      <c r="A6" s="45"/>
      <c r="B6" s="27" t="s">
        <v>123</v>
      </c>
      <c r="C6" s="52">
        <v>2250</v>
      </c>
      <c r="D6" s="52">
        <f>+C6*0.9</f>
        <v>2025</v>
      </c>
      <c r="E6" s="52">
        <f>+C6*0.7</f>
        <v>1575</v>
      </c>
      <c r="F6" s="52"/>
      <c r="G6" s="52"/>
      <c r="H6" s="52"/>
      <c r="I6" s="52"/>
      <c r="J6" s="49" t="s">
        <v>124</v>
      </c>
      <c r="K6" s="49"/>
      <c r="L6" s="58"/>
      <c r="M6" s="58"/>
      <c r="N6" s="58"/>
      <c r="O6" s="61"/>
    </row>
    <row r="7" spans="1:15" x14ac:dyDescent="0.3">
      <c r="A7" s="45"/>
      <c r="B7" s="27" t="s">
        <v>125</v>
      </c>
      <c r="C7" s="52">
        <v>2450</v>
      </c>
      <c r="D7" s="52">
        <f t="shared" ref="D7:D8" si="0">+C7*0.9</f>
        <v>2205</v>
      </c>
      <c r="E7" s="52">
        <f t="shared" ref="E7:E8" si="1">+C7*0.7</f>
        <v>1715</v>
      </c>
      <c r="F7" s="52"/>
      <c r="G7" s="52"/>
      <c r="H7" s="52"/>
      <c r="I7" s="52"/>
      <c r="J7" s="49" t="s">
        <v>124</v>
      </c>
      <c r="K7" s="49"/>
      <c r="L7" s="58"/>
      <c r="M7" s="58"/>
      <c r="N7" s="58"/>
      <c r="O7" s="61"/>
    </row>
    <row r="8" spans="1:15" x14ac:dyDescent="0.3">
      <c r="A8" s="45"/>
      <c r="B8" s="27" t="s">
        <v>126</v>
      </c>
      <c r="C8" s="52">
        <v>2450</v>
      </c>
      <c r="D8" s="52">
        <f t="shared" si="0"/>
        <v>2205</v>
      </c>
      <c r="E8" s="52">
        <f t="shared" si="1"/>
        <v>1715</v>
      </c>
      <c r="F8" s="52"/>
      <c r="G8" s="52"/>
      <c r="H8" s="52"/>
      <c r="I8" s="52"/>
      <c r="J8" s="49" t="s">
        <v>124</v>
      </c>
      <c r="K8" s="49"/>
      <c r="L8" s="58"/>
      <c r="M8" s="58"/>
      <c r="N8" s="58"/>
      <c r="O8" s="61"/>
    </row>
    <row r="9" spans="1:15" x14ac:dyDescent="0.3">
      <c r="A9" s="45"/>
      <c r="B9" s="47" t="s">
        <v>25</v>
      </c>
      <c r="C9" s="52">
        <v>20</v>
      </c>
      <c r="D9" s="52">
        <v>20</v>
      </c>
      <c r="E9" s="52">
        <v>20</v>
      </c>
      <c r="F9" s="52"/>
      <c r="G9" s="52"/>
      <c r="H9" s="52"/>
      <c r="I9" s="52"/>
      <c r="J9" s="49"/>
      <c r="K9" s="49">
        <v>1</v>
      </c>
      <c r="L9" s="58"/>
      <c r="M9" s="58"/>
      <c r="N9" s="58"/>
      <c r="O9" s="61"/>
    </row>
    <row r="10" spans="1:15" x14ac:dyDescent="0.3">
      <c r="A10" s="45" t="s">
        <v>31</v>
      </c>
      <c r="B10" s="46"/>
      <c r="C10" s="43"/>
      <c r="D10" s="43"/>
      <c r="E10" s="43"/>
      <c r="F10" s="43"/>
      <c r="G10" s="43"/>
      <c r="H10" s="43"/>
      <c r="I10" s="43"/>
      <c r="J10" s="44"/>
      <c r="K10" s="44"/>
      <c r="L10" s="58"/>
      <c r="M10" s="58"/>
      <c r="N10" s="58"/>
      <c r="O10" s="61"/>
    </row>
    <row r="11" spans="1:15" x14ac:dyDescent="0.3">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x14ac:dyDescent="0.3">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x14ac:dyDescent="0.3">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x14ac:dyDescent="0.3">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x14ac:dyDescent="0.3">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x14ac:dyDescent="0.3">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x14ac:dyDescent="0.3">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x14ac:dyDescent="0.3">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x14ac:dyDescent="0.3">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x14ac:dyDescent="0.3">
      <c r="A20" s="45" t="s">
        <v>56</v>
      </c>
      <c r="B20" s="46"/>
      <c r="C20" s="52"/>
      <c r="D20" s="52"/>
      <c r="E20" s="52"/>
      <c r="F20" s="52"/>
      <c r="G20" s="52"/>
      <c r="H20" s="52"/>
      <c r="I20" s="52"/>
      <c r="J20" s="49"/>
      <c r="K20" s="49"/>
      <c r="L20" s="58"/>
      <c r="M20" s="58"/>
      <c r="N20" s="58"/>
      <c r="O20" s="61"/>
    </row>
    <row r="21" spans="1:15" x14ac:dyDescent="0.3">
      <c r="A21" s="45"/>
      <c r="B21" s="46"/>
      <c r="C21" s="52"/>
      <c r="D21" s="52"/>
      <c r="E21" s="52"/>
      <c r="F21" s="52"/>
      <c r="G21" s="52"/>
      <c r="H21" s="52"/>
      <c r="I21" s="52"/>
      <c r="J21" s="49"/>
      <c r="K21" s="49"/>
      <c r="L21" s="58"/>
      <c r="M21" s="58"/>
      <c r="N21" s="58"/>
      <c r="O21" s="61"/>
    </row>
    <row r="22" spans="1:15" x14ac:dyDescent="0.3">
      <c r="A22" s="6" t="s">
        <v>57</v>
      </c>
      <c r="B22" s="35"/>
      <c r="C22" s="35"/>
      <c r="D22" s="35"/>
      <c r="E22" s="35"/>
      <c r="F22" s="35"/>
      <c r="G22" s="35"/>
      <c r="H22" s="35"/>
      <c r="I22" s="35"/>
      <c r="J22" s="35"/>
      <c r="K22" s="35"/>
      <c r="L22" s="35"/>
      <c r="M22" s="35"/>
      <c r="N22" s="35"/>
    </row>
    <row r="23" spans="1:15" x14ac:dyDescent="0.3">
      <c r="A23" s="1"/>
      <c r="B23" s="59" t="s">
        <v>138</v>
      </c>
      <c r="C23" s="60"/>
      <c r="D23" s="60"/>
      <c r="E23" s="60"/>
      <c r="F23" s="60"/>
      <c r="G23" s="60"/>
      <c r="H23" s="60"/>
      <c r="I23" s="60"/>
      <c r="J23" s="60"/>
      <c r="K23" s="60"/>
      <c r="L23" s="35"/>
      <c r="M23" s="35"/>
      <c r="N23" s="35"/>
    </row>
    <row r="24" spans="1:15" x14ac:dyDescent="0.3">
      <c r="A24" s="1"/>
      <c r="B24" s="59" t="s">
        <v>139</v>
      </c>
      <c r="C24" s="60"/>
      <c r="D24" s="60"/>
      <c r="E24" s="60"/>
      <c r="F24" s="60"/>
      <c r="G24" s="60"/>
      <c r="H24" s="60"/>
      <c r="I24" s="60"/>
      <c r="J24" s="60"/>
      <c r="K24" s="60"/>
      <c r="L24" s="35"/>
      <c r="M24" s="35"/>
      <c r="N24" s="35"/>
    </row>
    <row r="25" spans="1:15" x14ac:dyDescent="0.3">
      <c r="A25" s="1"/>
      <c r="B25" s="59" t="s">
        <v>140</v>
      </c>
      <c r="C25" s="60"/>
      <c r="D25" s="60"/>
      <c r="E25" s="60"/>
      <c r="F25" s="60"/>
      <c r="G25" s="60"/>
      <c r="H25" s="60"/>
      <c r="I25" s="60"/>
      <c r="J25" s="60"/>
      <c r="K25" s="60"/>
      <c r="L25" s="35"/>
      <c r="M25" s="35"/>
      <c r="N25" s="35"/>
    </row>
    <row r="26" spans="1:15" x14ac:dyDescent="0.3">
      <c r="A26" s="1"/>
      <c r="B26" s="59"/>
      <c r="C26" s="60"/>
      <c r="D26" s="60"/>
      <c r="E26" s="60"/>
      <c r="F26" s="60"/>
      <c r="G26" s="60"/>
      <c r="H26" s="60"/>
      <c r="I26" s="60"/>
      <c r="J26" s="60"/>
      <c r="K26" s="60"/>
      <c r="L26" s="35"/>
      <c r="M26" s="35"/>
      <c r="N26" s="35"/>
    </row>
    <row r="27" spans="1:15" x14ac:dyDescent="0.3">
      <c r="A27" s="6" t="s">
        <v>67</v>
      </c>
      <c r="B27" s="35"/>
      <c r="C27" s="35"/>
      <c r="D27" s="35"/>
      <c r="E27" s="35"/>
      <c r="F27" s="35"/>
      <c r="G27" s="35"/>
      <c r="H27" s="35"/>
      <c r="I27" s="35"/>
      <c r="J27" s="35"/>
      <c r="K27" s="35"/>
      <c r="L27" s="35"/>
      <c r="M27" s="35"/>
      <c r="N27" s="35"/>
    </row>
    <row r="28" spans="1:15" x14ac:dyDescent="0.3">
      <c r="A28" s="1"/>
      <c r="B28" s="8" t="s">
        <v>141</v>
      </c>
      <c r="C28" s="10"/>
      <c r="D28" s="10"/>
      <c r="E28" s="10"/>
      <c r="F28" s="10"/>
      <c r="G28" s="10"/>
      <c r="H28" s="10"/>
      <c r="I28" s="10"/>
      <c r="J28" s="10"/>
      <c r="K28" s="10"/>
      <c r="L28" s="35"/>
      <c r="M28" s="35"/>
      <c r="N28" s="35"/>
    </row>
    <row r="29" spans="1:15" x14ac:dyDescent="0.3">
      <c r="A29" s="1"/>
      <c r="B29" s="8" t="s">
        <v>142</v>
      </c>
      <c r="C29" s="10"/>
      <c r="D29" s="10"/>
      <c r="E29" s="10"/>
      <c r="F29" s="10"/>
      <c r="G29" s="10"/>
      <c r="H29" s="10"/>
      <c r="I29" s="10"/>
      <c r="J29" s="10"/>
      <c r="K29" s="10"/>
      <c r="L29" s="35"/>
      <c r="M29" s="35"/>
      <c r="N29" s="35"/>
    </row>
    <row r="30" spans="1:15" x14ac:dyDescent="0.3">
      <c r="A30" s="1"/>
      <c r="B30" s="8" t="s">
        <v>143</v>
      </c>
      <c r="C30" s="10"/>
      <c r="D30" s="10"/>
      <c r="E30" s="10"/>
      <c r="F30" s="10"/>
      <c r="G30" s="10"/>
      <c r="H30" s="10"/>
      <c r="I30" s="10"/>
      <c r="J30" s="10"/>
      <c r="K30" s="10"/>
      <c r="L30" s="35"/>
      <c r="M30" s="35"/>
      <c r="N30" s="35"/>
    </row>
    <row r="31" spans="1:15" x14ac:dyDescent="0.3">
      <c r="A31" s="1"/>
      <c r="B31" s="8" t="s">
        <v>144</v>
      </c>
      <c r="C31" s="10"/>
      <c r="D31" s="10"/>
      <c r="E31" s="10"/>
      <c r="F31" s="10"/>
      <c r="G31" s="10"/>
      <c r="H31" s="10"/>
      <c r="I31" s="10"/>
      <c r="J31" s="10"/>
      <c r="K31" s="10"/>
      <c r="L31" s="35"/>
      <c r="M31" s="35"/>
      <c r="N31" s="35"/>
    </row>
    <row r="32" spans="1:15" x14ac:dyDescent="0.3">
      <c r="A32" s="1"/>
      <c r="B32" s="8" t="s">
        <v>145</v>
      </c>
      <c r="C32" s="10"/>
      <c r="D32" s="10"/>
      <c r="E32" s="10"/>
      <c r="F32" s="10"/>
      <c r="G32" s="10"/>
      <c r="H32" s="10"/>
      <c r="I32" s="10"/>
      <c r="J32" s="10"/>
      <c r="K32" s="10"/>
      <c r="L32" s="35"/>
      <c r="M32" s="35"/>
      <c r="N32" s="35"/>
    </row>
    <row r="33" spans="1:14" x14ac:dyDescent="0.3">
      <c r="A33" s="1"/>
      <c r="B33" s="8" t="s">
        <v>146</v>
      </c>
      <c r="C33" s="10"/>
      <c r="D33" s="10"/>
      <c r="E33" s="10"/>
      <c r="F33" s="10"/>
      <c r="G33" s="10"/>
      <c r="H33" s="10"/>
      <c r="I33" s="10"/>
      <c r="J33" s="10"/>
      <c r="K33" s="10"/>
      <c r="L33" s="35"/>
      <c r="M33" s="35"/>
      <c r="N33" s="35"/>
    </row>
    <row r="34" spans="1:14" x14ac:dyDescent="0.3">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zoomScale="78" workbookViewId="0">
      <selection activeCell="C11" sqref="C11"/>
    </sheetView>
  </sheetViews>
  <sheetFormatPr defaultRowHeight="14.4" x14ac:dyDescent="0.3"/>
  <cols>
    <col min="11" max="11" width="11" bestFit="1" customWidth="1"/>
    <col min="17" max="18" width="12" bestFit="1" customWidth="1"/>
    <col min="27" max="27" width="18.66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182</v>
      </c>
      <c r="D7" s="72"/>
      <c r="E7" s="72"/>
      <c r="F7" s="72"/>
      <c r="G7" s="71"/>
      <c r="H7" s="71"/>
      <c r="I7" s="71"/>
      <c r="J7" s="71"/>
      <c r="K7" s="71"/>
      <c r="L7" s="71"/>
      <c r="M7" s="72"/>
      <c r="N7" s="72"/>
      <c r="O7" s="72"/>
      <c r="P7" s="72"/>
      <c r="Q7" s="72"/>
      <c r="R7" s="72"/>
      <c r="S7" s="72"/>
      <c r="T7" s="72"/>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15" thickBot="1" x14ac:dyDescent="0.35">
      <c r="C10" s="70" t="s">
        <v>218</v>
      </c>
      <c r="D10" s="70"/>
      <c r="E10" s="70"/>
      <c r="F10" s="70"/>
      <c r="G10" s="70"/>
      <c r="H10" s="70"/>
      <c r="I10" s="70"/>
      <c r="J10" s="70"/>
      <c r="K10" s="70" t="s">
        <v>219</v>
      </c>
      <c r="L10" s="70" t="s">
        <v>220</v>
      </c>
      <c r="M10" s="70" t="s">
        <v>220</v>
      </c>
      <c r="N10" s="70" t="s">
        <v>221</v>
      </c>
      <c r="O10" s="70" t="s">
        <v>222</v>
      </c>
      <c r="P10" s="70" t="s">
        <v>223</v>
      </c>
      <c r="Q10" s="73" t="s">
        <v>242</v>
      </c>
      <c r="R10" s="73" t="s">
        <v>242</v>
      </c>
      <c r="S10" s="70" t="s">
        <v>224</v>
      </c>
      <c r="T10" s="73" t="s">
        <v>222</v>
      </c>
    </row>
    <row r="11" spans="3:32" x14ac:dyDescent="0.3">
      <c r="C11" t="s">
        <v>297</v>
      </c>
      <c r="D11" t="s">
        <v>244</v>
      </c>
      <c r="F11" t="s">
        <v>245</v>
      </c>
      <c r="G11" t="s">
        <v>296</v>
      </c>
      <c r="I11">
        <v>2020</v>
      </c>
      <c r="J11" s="74">
        <v>2030</v>
      </c>
      <c r="K11">
        <f>1-0.003</f>
        <v>0.997</v>
      </c>
      <c r="N11">
        <v>0.45</v>
      </c>
      <c r="O11" s="75">
        <v>40</v>
      </c>
      <c r="P11" s="79">
        <v>31.536000000000001</v>
      </c>
      <c r="Q11">
        <f>'Transmission lines'!$G$37</f>
        <v>923.19034852546918</v>
      </c>
      <c r="R11">
        <f>'Transmission lines'!G8*'Transmission lines'!O38</f>
        <v>9.1705160316910241</v>
      </c>
      <c r="T11" s="76">
        <v>1.5</v>
      </c>
      <c r="Y11" s="67" t="s">
        <v>225</v>
      </c>
      <c r="Z11" s="68"/>
      <c r="AA11" s="68"/>
      <c r="AB11" s="68"/>
      <c r="AC11" s="68"/>
      <c r="AD11" s="68"/>
      <c r="AE11" s="68"/>
      <c r="AF11" s="68"/>
    </row>
    <row r="12" spans="3:32" x14ac:dyDescent="0.3">
      <c r="I12" s="72">
        <v>2030</v>
      </c>
      <c r="J12" s="72"/>
      <c r="K12">
        <f t="shared" ref="K12:K13" si="0">1-0.003</f>
        <v>0.997</v>
      </c>
      <c r="N12">
        <v>0.45</v>
      </c>
      <c r="O12" s="77">
        <v>40</v>
      </c>
      <c r="P12" s="79">
        <v>31.536000000000001</v>
      </c>
      <c r="Q12">
        <f>'Transmission lines'!$G$37</f>
        <v>923.19034852546918</v>
      </c>
      <c r="R12">
        <f>'Transmission lines'!Q38</f>
        <v>9.6151530862687125</v>
      </c>
      <c r="T12" s="76">
        <v>1.5</v>
      </c>
      <c r="Y12" s="69" t="s">
        <v>226</v>
      </c>
      <c r="Z12" s="69" t="s">
        <v>184</v>
      </c>
      <c r="AA12" s="69" t="s">
        <v>185</v>
      </c>
      <c r="AB12" s="69" t="s">
        <v>227</v>
      </c>
      <c r="AC12" s="69" t="s">
        <v>228</v>
      </c>
      <c r="AD12" s="69" t="s">
        <v>229</v>
      </c>
      <c r="AE12" s="69" t="s">
        <v>230</v>
      </c>
      <c r="AF12" s="69" t="s">
        <v>231</v>
      </c>
    </row>
    <row r="13" spans="3:32" ht="42.6" thickBot="1" x14ac:dyDescent="0.35">
      <c r="I13">
        <v>2050</v>
      </c>
      <c r="K13">
        <f t="shared" si="0"/>
        <v>0.997</v>
      </c>
      <c r="N13">
        <v>0.45</v>
      </c>
      <c r="O13">
        <v>40</v>
      </c>
      <c r="P13" s="79">
        <v>31.536000000000001</v>
      </c>
      <c r="Q13">
        <f>'Transmission lines'!$G$37</f>
        <v>923.19034852546918</v>
      </c>
      <c r="R13">
        <f>'Transmission lines'!R38</f>
        <v>10.081348590733008</v>
      </c>
      <c r="T13">
        <v>1.5</v>
      </c>
      <c r="Y13" s="70" t="s">
        <v>232</v>
      </c>
      <c r="Z13" s="70" t="s">
        <v>233</v>
      </c>
      <c r="AA13" s="70" t="s">
        <v>203</v>
      </c>
      <c r="AB13" s="70" t="s">
        <v>234</v>
      </c>
      <c r="AC13" s="70" t="s">
        <v>235</v>
      </c>
      <c r="AD13" s="70" t="s">
        <v>236</v>
      </c>
      <c r="AE13" s="70" t="s">
        <v>237</v>
      </c>
      <c r="AF13" s="70" t="s">
        <v>238</v>
      </c>
    </row>
    <row r="14" spans="3:32" ht="15" thickBot="1" x14ac:dyDescent="0.35">
      <c r="H14" s="72"/>
      <c r="O14" s="77"/>
      <c r="T14" s="76"/>
      <c r="Y14" s="70" t="s">
        <v>239</v>
      </c>
      <c r="Z14" s="70"/>
      <c r="AA14" s="70"/>
      <c r="AB14" s="70"/>
      <c r="AC14" s="70"/>
      <c r="AD14" s="70"/>
      <c r="AE14" s="70"/>
      <c r="AF14" s="70"/>
    </row>
    <row r="15" spans="3:32" x14ac:dyDescent="0.3">
      <c r="I15" s="72"/>
      <c r="O15" s="77"/>
      <c r="P15" s="79"/>
      <c r="T15" s="76"/>
      <c r="Y15" t="s">
        <v>240</v>
      </c>
      <c r="Z15" t="s">
        <v>297</v>
      </c>
      <c r="AA15" t="s">
        <v>244</v>
      </c>
      <c r="AB15" s="78" t="s">
        <v>183</v>
      </c>
      <c r="AC15" s="78" t="s">
        <v>243</v>
      </c>
      <c r="AD15" s="72" t="s">
        <v>181</v>
      </c>
      <c r="AE15" t="s">
        <v>296</v>
      </c>
      <c r="AF15" s="78" t="s">
        <v>241</v>
      </c>
    </row>
    <row r="16" spans="3:32" x14ac:dyDescent="0.3">
      <c r="I16" s="72"/>
      <c r="O16" s="77"/>
      <c r="T16" s="76"/>
    </row>
    <row r="18" spans="8:20" x14ac:dyDescent="0.3">
      <c r="H18" s="72"/>
      <c r="I18" s="72"/>
    </row>
    <row r="19" spans="8:20" x14ac:dyDescent="0.3">
      <c r="I19" s="72"/>
      <c r="O19" s="77"/>
      <c r="P19" s="79"/>
    </row>
    <row r="22" spans="8:20" x14ac:dyDescent="0.3">
      <c r="H22" s="72"/>
    </row>
    <row r="23" spans="8:20" x14ac:dyDescent="0.3">
      <c r="I23" s="72"/>
      <c r="O23" s="77"/>
      <c r="P23" s="79"/>
      <c r="T23" s="76"/>
    </row>
    <row r="26" spans="8:20" x14ac:dyDescent="0.3">
      <c r="H26" s="7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topLeftCell="C1" zoomScale="57" workbookViewId="0">
      <selection activeCell="U25" sqref="U25"/>
    </sheetView>
  </sheetViews>
  <sheetFormatPr defaultRowHeight="14.4" x14ac:dyDescent="0.3"/>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x14ac:dyDescent="0.35">
      <c r="C1" s="65" t="s">
        <v>154</v>
      </c>
      <c r="L1" s="65" t="s">
        <v>155</v>
      </c>
    </row>
    <row r="2" spans="3:21" x14ac:dyDescent="0.3">
      <c r="L2" t="s">
        <v>309</v>
      </c>
      <c r="P2" t="s">
        <v>156</v>
      </c>
    </row>
    <row r="3" spans="3:21" x14ac:dyDescent="0.3">
      <c r="C3" s="27" t="s">
        <v>98</v>
      </c>
      <c r="D3" s="48">
        <v>0.42534908720000009</v>
      </c>
      <c r="E3" s="66">
        <f>D3</f>
        <v>0.42534908720000009</v>
      </c>
      <c r="F3" t="s">
        <v>168</v>
      </c>
      <c r="P3">
        <v>33.33</v>
      </c>
      <c r="Q3" t="s">
        <v>157</v>
      </c>
    </row>
    <row r="4" spans="3:21" x14ac:dyDescent="0.3">
      <c r="C4" s="27" t="s">
        <v>99</v>
      </c>
      <c r="D4" s="48">
        <v>0.24457572514000003</v>
      </c>
      <c r="E4" s="66">
        <f>D4</f>
        <v>0.24457572514000003</v>
      </c>
      <c r="F4" t="s">
        <v>168</v>
      </c>
      <c r="P4">
        <v>33.33</v>
      </c>
      <c r="Q4" t="s">
        <v>158</v>
      </c>
    </row>
    <row r="5" spans="3:21" x14ac:dyDescent="0.3">
      <c r="P5">
        <v>33.33</v>
      </c>
      <c r="Q5" t="s">
        <v>159</v>
      </c>
      <c r="R5">
        <f>P5/1000</f>
        <v>3.3329999999999999E-2</v>
      </c>
      <c r="S5" t="s">
        <v>171</v>
      </c>
    </row>
    <row r="6" spans="3:21" x14ac:dyDescent="0.3">
      <c r="P6">
        <v>3.3329999999999999E-2</v>
      </c>
      <c r="Q6" t="s">
        <v>160</v>
      </c>
    </row>
    <row r="7" spans="3:21" x14ac:dyDescent="0.3">
      <c r="C7" s="47" t="s">
        <v>25</v>
      </c>
      <c r="D7" s="52">
        <v>50</v>
      </c>
      <c r="L7" s="47" t="s">
        <v>25</v>
      </c>
      <c r="M7" s="52">
        <v>20</v>
      </c>
    </row>
    <row r="8" spans="3:21" x14ac:dyDescent="0.3">
      <c r="C8" s="47" t="s">
        <v>29</v>
      </c>
      <c r="D8" s="52">
        <v>1</v>
      </c>
    </row>
    <row r="9" spans="3:21" x14ac:dyDescent="0.3">
      <c r="T9">
        <f>P11*P4</f>
        <v>1.1998799999999999E-4</v>
      </c>
    </row>
    <row r="10" spans="3:21" x14ac:dyDescent="0.3">
      <c r="D10">
        <v>2030</v>
      </c>
      <c r="E10">
        <v>2050</v>
      </c>
      <c r="P10" t="s">
        <v>161</v>
      </c>
    </row>
    <row r="11" spans="3:21" x14ac:dyDescent="0.3">
      <c r="C11" s="27" t="s">
        <v>102</v>
      </c>
      <c r="D11" s="54">
        <v>0.26584317950000003</v>
      </c>
      <c r="E11" s="48">
        <v>0.19938238462500002</v>
      </c>
      <c r="P11">
        <v>3.5999999999999998E-6</v>
      </c>
      <c r="T11" t="s">
        <v>250</v>
      </c>
    </row>
    <row r="12" spans="3:21" x14ac:dyDescent="0.3">
      <c r="C12" t="s">
        <v>170</v>
      </c>
      <c r="D12" s="63">
        <f>D11*1000/1000000</f>
        <v>2.6584317950000002E-4</v>
      </c>
      <c r="E12" s="63">
        <f>E11*1000/1000000</f>
        <v>1.9938238462500002E-4</v>
      </c>
      <c r="M12">
        <v>2030</v>
      </c>
      <c r="N12">
        <v>2050</v>
      </c>
      <c r="T12">
        <v>10000</v>
      </c>
      <c r="U12" t="s">
        <v>251</v>
      </c>
    </row>
    <row r="13" spans="3:21" x14ac:dyDescent="0.3">
      <c r="L13" s="27" t="s">
        <v>123</v>
      </c>
      <c r="M13" s="52">
        <v>2025</v>
      </c>
      <c r="N13" s="52">
        <v>1575</v>
      </c>
    </row>
    <row r="14" spans="3:21" x14ac:dyDescent="0.3">
      <c r="L14" t="s">
        <v>252</v>
      </c>
      <c r="M14">
        <f>M13/1000000000</f>
        <v>2.0250000000000001E-6</v>
      </c>
      <c r="N14">
        <f>N13/1000000000</f>
        <v>1.575E-6</v>
      </c>
      <c r="T14">
        <f>P4*P11*T12</f>
        <v>1.1998799999999998</v>
      </c>
      <c r="U14" t="s">
        <v>183</v>
      </c>
    </row>
    <row r="16" spans="3:21" x14ac:dyDescent="0.3">
      <c r="D16">
        <v>2030</v>
      </c>
      <c r="E16">
        <v>2050</v>
      </c>
      <c r="L16" s="62" t="s">
        <v>127</v>
      </c>
      <c r="M16" s="52">
        <v>14887.218052000002</v>
      </c>
      <c r="N16" s="52">
        <v>10633.727180000002</v>
      </c>
      <c r="O16" s="62"/>
    </row>
    <row r="17" spans="3:21" x14ac:dyDescent="0.3">
      <c r="C17" s="47" t="s">
        <v>92</v>
      </c>
      <c r="D17" s="48">
        <v>2.5</v>
      </c>
      <c r="E17" s="48">
        <v>2.2000000000000002</v>
      </c>
      <c r="L17" s="62" t="s">
        <v>132</v>
      </c>
      <c r="M17" s="52">
        <v>74.436090260000014</v>
      </c>
      <c r="N17" s="52">
        <v>53.168635900000005</v>
      </c>
      <c r="O17" s="62"/>
    </row>
    <row r="18" spans="3:21" x14ac:dyDescent="0.3">
      <c r="C18" s="47" t="s">
        <v>93</v>
      </c>
      <c r="D18" s="48">
        <v>1.9</v>
      </c>
      <c r="E18" s="48">
        <v>1.7</v>
      </c>
      <c r="L18" s="62" t="s">
        <v>135</v>
      </c>
      <c r="M18" s="52">
        <v>6.3802363080000006</v>
      </c>
      <c r="N18" s="52">
        <v>4.2534908720000004</v>
      </c>
      <c r="O18" s="62"/>
    </row>
    <row r="19" spans="3:21" x14ac:dyDescent="0.3">
      <c r="C19" s="47" t="s">
        <v>95</v>
      </c>
      <c r="D19" s="51">
        <v>1.6800000000000002</v>
      </c>
      <c r="E19" s="51">
        <v>1.47</v>
      </c>
    </row>
    <row r="20" spans="3:21" x14ac:dyDescent="0.3">
      <c r="L20" s="62" t="s">
        <v>256</v>
      </c>
      <c r="M20" s="63">
        <f>M16/(33.33*1000000*$P$11)</f>
        <v>124.07255768910225</v>
      </c>
      <c r="N20" s="63">
        <f>N16/(33.33*1000000*$P$11)</f>
        <v>88.623255492215904</v>
      </c>
    </row>
    <row r="21" spans="3:21" x14ac:dyDescent="0.3">
      <c r="C21" t="s">
        <v>153</v>
      </c>
      <c r="D21" t="s">
        <v>172</v>
      </c>
      <c r="E21" t="s">
        <v>173</v>
      </c>
      <c r="F21" t="s">
        <v>174</v>
      </c>
      <c r="G21" t="s">
        <v>175</v>
      </c>
      <c r="L21" s="62" t="s">
        <v>257</v>
      </c>
      <c r="M21" s="63">
        <f t="shared" ref="M21:N21" si="0">M17/(33.33*1000000*$P$11)</f>
        <v>0.62036278844551129</v>
      </c>
      <c r="N21" s="63">
        <f t="shared" si="0"/>
        <v>0.44311627746107951</v>
      </c>
      <c r="T21" t="s">
        <v>310</v>
      </c>
      <c r="U21">
        <f>N14*340</f>
        <v>5.3549999999999995E-4</v>
      </c>
    </row>
    <row r="22" spans="3:21" x14ac:dyDescent="0.3">
      <c r="C22">
        <v>10</v>
      </c>
      <c r="D22">
        <f>$E$3*C22</f>
        <v>4.2534908720000004</v>
      </c>
      <c r="E22">
        <f>$E$4*C22</f>
        <v>2.4457572514000003</v>
      </c>
      <c r="F22">
        <f>$D$12*C22</f>
        <v>2.658431795E-3</v>
      </c>
      <c r="G22">
        <f t="shared" ref="G22:G53" si="1">$E$12*C22</f>
        <v>1.9938238462500002E-3</v>
      </c>
      <c r="L22" s="62" t="s">
        <v>258</v>
      </c>
      <c r="M22" s="63">
        <f t="shared" ref="M22:N22" si="2">M18/(33.33*1000000*$P$11)</f>
        <v>5.3173953295329542E-2</v>
      </c>
      <c r="N22" s="63">
        <f t="shared" si="2"/>
        <v>3.5449302196886356E-2</v>
      </c>
    </row>
    <row r="23" spans="3:21" x14ac:dyDescent="0.3">
      <c r="C23">
        <v>20</v>
      </c>
      <c r="D23">
        <f t="shared" ref="D23:D86" si="3">$E$3*C23</f>
        <v>8.5069817440000008</v>
      </c>
      <c r="E23">
        <f t="shared" ref="E23:E86" si="4">$E$4*C23</f>
        <v>4.8915145028000007</v>
      </c>
      <c r="F23">
        <f t="shared" ref="F23:F86" si="5">$D$12*C23</f>
        <v>5.31686359E-3</v>
      </c>
      <c r="G23">
        <f t="shared" si="1"/>
        <v>3.9876476925000005E-3</v>
      </c>
    </row>
    <row r="24" spans="3:21" x14ac:dyDescent="0.3">
      <c r="C24">
        <v>30</v>
      </c>
      <c r="D24">
        <f t="shared" si="3"/>
        <v>12.760472616000003</v>
      </c>
      <c r="E24">
        <f t="shared" si="4"/>
        <v>7.3372717542000014</v>
      </c>
      <c r="F24">
        <f t="shared" si="5"/>
        <v>7.9752953850000009E-3</v>
      </c>
      <c r="G24">
        <f t="shared" si="1"/>
        <v>5.9814715387500007E-3</v>
      </c>
      <c r="U24">
        <f>U21/T14</f>
        <v>4.462946294629463E-4</v>
      </c>
    </row>
    <row r="25" spans="3:21" x14ac:dyDescent="0.3">
      <c r="C25">
        <v>40</v>
      </c>
      <c r="D25">
        <f t="shared" si="3"/>
        <v>17.013963488000002</v>
      </c>
      <c r="E25">
        <f t="shared" si="4"/>
        <v>9.7830290056000013</v>
      </c>
      <c r="F25">
        <f t="shared" si="5"/>
        <v>1.063372718E-2</v>
      </c>
      <c r="G25">
        <f t="shared" si="1"/>
        <v>7.9752953850000009E-3</v>
      </c>
      <c r="L25" t="s">
        <v>153</v>
      </c>
      <c r="O25" t="s">
        <v>253</v>
      </c>
      <c r="P25" t="s">
        <v>254</v>
      </c>
    </row>
    <row r="26" spans="3:21" x14ac:dyDescent="0.3">
      <c r="C26">
        <v>50</v>
      </c>
      <c r="D26">
        <f t="shared" si="3"/>
        <v>21.267454360000006</v>
      </c>
      <c r="E26">
        <f t="shared" si="4"/>
        <v>12.228786257000001</v>
      </c>
      <c r="F26">
        <f t="shared" si="5"/>
        <v>1.3292158975000001E-2</v>
      </c>
      <c r="G26">
        <f t="shared" si="1"/>
        <v>9.9691192312500003E-3</v>
      </c>
      <c r="L26">
        <v>10</v>
      </c>
      <c r="M26">
        <f>$M$14*L26</f>
        <v>2.0250000000000001E-5</v>
      </c>
      <c r="N26">
        <f>$N$14*L26</f>
        <v>1.575E-5</v>
      </c>
      <c r="O26">
        <f>1-M26/$T$14</f>
        <v>0.99998312331233119</v>
      </c>
      <c r="P26">
        <f>1-N26/$T$14</f>
        <v>0.99998687368736872</v>
      </c>
    </row>
    <row r="27" spans="3:21" x14ac:dyDescent="0.3">
      <c r="C27">
        <v>60</v>
      </c>
      <c r="D27">
        <f t="shared" si="3"/>
        <v>25.520945232000006</v>
      </c>
      <c r="E27">
        <f t="shared" si="4"/>
        <v>14.674543508400003</v>
      </c>
      <c r="F27">
        <f t="shared" si="5"/>
        <v>1.5950590770000002E-2</v>
      </c>
      <c r="G27">
        <f t="shared" si="1"/>
        <v>1.1962943077500001E-2</v>
      </c>
      <c r="L27">
        <v>20</v>
      </c>
      <c r="M27">
        <f t="shared" ref="M27:M90" si="6">$M$14*L27</f>
        <v>4.0500000000000002E-5</v>
      </c>
      <c r="N27">
        <f t="shared" ref="N27:N90" si="7">$N$14*L27</f>
        <v>3.15E-5</v>
      </c>
      <c r="O27">
        <f t="shared" ref="O27:O81" si="8">1-M27/$T$14</f>
        <v>0.99996624662466249</v>
      </c>
      <c r="P27">
        <f t="shared" ref="P27:P81" si="9">1-N27/$T$14</f>
        <v>0.99997374737473743</v>
      </c>
    </row>
    <row r="28" spans="3:21" x14ac:dyDescent="0.3">
      <c r="C28">
        <v>70</v>
      </c>
      <c r="D28">
        <f t="shared" si="3"/>
        <v>29.774436104000007</v>
      </c>
      <c r="E28">
        <f t="shared" si="4"/>
        <v>17.120300759800003</v>
      </c>
      <c r="F28">
        <f t="shared" si="5"/>
        <v>1.8609022565000001E-2</v>
      </c>
      <c r="G28">
        <f t="shared" si="1"/>
        <v>1.3956766923750001E-2</v>
      </c>
      <c r="L28">
        <v>30</v>
      </c>
      <c r="M28">
        <f t="shared" si="6"/>
        <v>6.0749999999999999E-5</v>
      </c>
      <c r="N28">
        <f t="shared" si="7"/>
        <v>4.7249999999999997E-5</v>
      </c>
      <c r="O28">
        <f t="shared" si="8"/>
        <v>0.99994936993699368</v>
      </c>
      <c r="P28">
        <f t="shared" si="9"/>
        <v>0.99996062106210626</v>
      </c>
    </row>
    <row r="29" spans="3:21" x14ac:dyDescent="0.3">
      <c r="C29">
        <v>80</v>
      </c>
      <c r="D29">
        <f t="shared" si="3"/>
        <v>34.027926976000003</v>
      </c>
      <c r="E29">
        <f t="shared" si="4"/>
        <v>19.566058011200003</v>
      </c>
      <c r="F29">
        <f t="shared" si="5"/>
        <v>2.126745436E-2</v>
      </c>
      <c r="G29">
        <f t="shared" si="1"/>
        <v>1.5950590770000002E-2</v>
      </c>
      <c r="L29">
        <v>40</v>
      </c>
      <c r="M29">
        <f t="shared" si="6"/>
        <v>8.1000000000000004E-5</v>
      </c>
      <c r="N29">
        <f t="shared" si="7"/>
        <v>6.3E-5</v>
      </c>
      <c r="O29">
        <f t="shared" si="8"/>
        <v>0.99993249324932498</v>
      </c>
      <c r="P29">
        <f t="shared" si="9"/>
        <v>0.99994749474947497</v>
      </c>
    </row>
    <row r="30" spans="3:21" x14ac:dyDescent="0.3">
      <c r="C30">
        <v>90</v>
      </c>
      <c r="D30">
        <f t="shared" si="3"/>
        <v>38.281417848000011</v>
      </c>
      <c r="E30">
        <f t="shared" si="4"/>
        <v>22.011815262600003</v>
      </c>
      <c r="F30">
        <f t="shared" si="5"/>
        <v>2.3925886155000003E-2</v>
      </c>
      <c r="G30">
        <f t="shared" si="1"/>
        <v>1.7944414616250001E-2</v>
      </c>
      <c r="L30">
        <v>50</v>
      </c>
      <c r="M30">
        <f t="shared" si="6"/>
        <v>1.0125000000000001E-4</v>
      </c>
      <c r="N30">
        <f t="shared" si="7"/>
        <v>7.8750000000000003E-5</v>
      </c>
      <c r="O30">
        <f t="shared" si="8"/>
        <v>0.99991561656165617</v>
      </c>
      <c r="P30">
        <f t="shared" si="9"/>
        <v>0.99993436843684369</v>
      </c>
    </row>
    <row r="31" spans="3:21" x14ac:dyDescent="0.3">
      <c r="C31">
        <v>100</v>
      </c>
      <c r="D31">
        <f t="shared" si="3"/>
        <v>42.534908720000011</v>
      </c>
      <c r="E31">
        <f t="shared" si="4"/>
        <v>24.457572514000002</v>
      </c>
      <c r="F31">
        <f t="shared" si="5"/>
        <v>2.6584317950000002E-2</v>
      </c>
      <c r="G31">
        <f t="shared" si="1"/>
        <v>1.9938238462500001E-2</v>
      </c>
      <c r="L31">
        <v>60</v>
      </c>
      <c r="M31">
        <f t="shared" si="6"/>
        <v>1.215E-4</v>
      </c>
      <c r="N31">
        <f t="shared" si="7"/>
        <v>9.4499999999999993E-5</v>
      </c>
      <c r="O31">
        <f t="shared" si="8"/>
        <v>0.99989873987398736</v>
      </c>
      <c r="P31">
        <f t="shared" si="9"/>
        <v>0.99992124212421241</v>
      </c>
    </row>
    <row r="32" spans="3:21" x14ac:dyDescent="0.3">
      <c r="C32">
        <v>110</v>
      </c>
      <c r="D32">
        <f t="shared" si="3"/>
        <v>46.788399592000012</v>
      </c>
      <c r="E32">
        <f t="shared" si="4"/>
        <v>26.903329765400002</v>
      </c>
      <c r="F32">
        <f t="shared" si="5"/>
        <v>2.9242749745000001E-2</v>
      </c>
      <c r="G32">
        <f t="shared" si="1"/>
        <v>2.1932062308750003E-2</v>
      </c>
      <c r="L32">
        <v>70</v>
      </c>
      <c r="M32">
        <f t="shared" si="6"/>
        <v>1.4175E-4</v>
      </c>
      <c r="N32">
        <f t="shared" si="7"/>
        <v>1.1025E-4</v>
      </c>
      <c r="O32">
        <f t="shared" si="8"/>
        <v>0.99988186318631866</v>
      </c>
      <c r="P32">
        <f t="shared" si="9"/>
        <v>0.99990811581158112</v>
      </c>
    </row>
    <row r="33" spans="3:16" x14ac:dyDescent="0.3">
      <c r="C33">
        <v>120</v>
      </c>
      <c r="D33">
        <f t="shared" si="3"/>
        <v>51.041890464000012</v>
      </c>
      <c r="E33">
        <f t="shared" si="4"/>
        <v>29.349087016800006</v>
      </c>
      <c r="F33">
        <f t="shared" si="5"/>
        <v>3.1901181540000004E-2</v>
      </c>
      <c r="G33">
        <f t="shared" si="1"/>
        <v>2.3925886155000003E-2</v>
      </c>
      <c r="L33">
        <v>80</v>
      </c>
      <c r="M33">
        <f t="shared" si="6"/>
        <v>1.6200000000000001E-4</v>
      </c>
      <c r="N33">
        <f t="shared" si="7"/>
        <v>1.26E-4</v>
      </c>
      <c r="O33">
        <f t="shared" si="8"/>
        <v>0.99986498649864985</v>
      </c>
      <c r="P33">
        <f t="shared" si="9"/>
        <v>0.99989498949894995</v>
      </c>
    </row>
    <row r="34" spans="3:16" x14ac:dyDescent="0.3">
      <c r="C34">
        <v>130</v>
      </c>
      <c r="D34">
        <f t="shared" si="3"/>
        <v>55.295381336000013</v>
      </c>
      <c r="E34">
        <f t="shared" si="4"/>
        <v>31.794844268200006</v>
      </c>
      <c r="F34">
        <f t="shared" si="5"/>
        <v>3.4559613335000003E-2</v>
      </c>
      <c r="G34">
        <f t="shared" si="1"/>
        <v>2.5919710001250002E-2</v>
      </c>
      <c r="L34">
        <v>90</v>
      </c>
      <c r="M34">
        <f t="shared" si="6"/>
        <v>1.8225000000000001E-4</v>
      </c>
      <c r="N34">
        <f t="shared" si="7"/>
        <v>1.4175E-4</v>
      </c>
      <c r="O34">
        <f t="shared" si="8"/>
        <v>0.99984810981098104</v>
      </c>
      <c r="P34">
        <f t="shared" si="9"/>
        <v>0.99988186318631866</v>
      </c>
    </row>
    <row r="35" spans="3:16" x14ac:dyDescent="0.3">
      <c r="C35">
        <v>140</v>
      </c>
      <c r="D35">
        <f t="shared" si="3"/>
        <v>59.548872208000013</v>
      </c>
      <c r="E35">
        <f t="shared" si="4"/>
        <v>34.240601519600006</v>
      </c>
      <c r="F35">
        <f t="shared" si="5"/>
        <v>3.7218045130000002E-2</v>
      </c>
      <c r="G35">
        <f t="shared" si="1"/>
        <v>2.7913533847500002E-2</v>
      </c>
      <c r="L35">
        <v>100</v>
      </c>
      <c r="M35">
        <f t="shared" si="6"/>
        <v>2.0250000000000002E-4</v>
      </c>
      <c r="N35">
        <f t="shared" si="7"/>
        <v>1.5750000000000001E-4</v>
      </c>
      <c r="O35">
        <f t="shared" si="8"/>
        <v>0.99983123312331235</v>
      </c>
      <c r="P35">
        <f t="shared" si="9"/>
        <v>0.99986873687368738</v>
      </c>
    </row>
    <row r="36" spans="3:16" x14ac:dyDescent="0.3">
      <c r="C36">
        <v>150</v>
      </c>
      <c r="D36">
        <f t="shared" si="3"/>
        <v>63.802363080000013</v>
      </c>
      <c r="E36">
        <f t="shared" si="4"/>
        <v>36.686358771000002</v>
      </c>
      <c r="F36">
        <f t="shared" si="5"/>
        <v>3.9876476925000001E-2</v>
      </c>
      <c r="G36">
        <f t="shared" si="1"/>
        <v>2.9907357693750004E-2</v>
      </c>
      <c r="L36">
        <v>110</v>
      </c>
      <c r="M36">
        <f t="shared" si="6"/>
        <v>2.2275000000000002E-4</v>
      </c>
      <c r="N36">
        <f t="shared" si="7"/>
        <v>1.7324999999999998E-4</v>
      </c>
      <c r="O36">
        <f t="shared" si="8"/>
        <v>0.99981435643564354</v>
      </c>
      <c r="P36">
        <f t="shared" si="9"/>
        <v>0.9998556105610561</v>
      </c>
    </row>
    <row r="37" spans="3:16" x14ac:dyDescent="0.3">
      <c r="C37">
        <v>160</v>
      </c>
      <c r="D37">
        <f t="shared" si="3"/>
        <v>68.055853952000007</v>
      </c>
      <c r="E37">
        <f t="shared" si="4"/>
        <v>39.132116022400005</v>
      </c>
      <c r="F37">
        <f t="shared" si="5"/>
        <v>4.253490872E-2</v>
      </c>
      <c r="G37">
        <f t="shared" si="1"/>
        <v>3.1901181540000004E-2</v>
      </c>
      <c r="L37">
        <v>120</v>
      </c>
      <c r="M37">
        <f t="shared" si="6"/>
        <v>2.43E-4</v>
      </c>
      <c r="N37">
        <f t="shared" si="7"/>
        <v>1.8899999999999999E-4</v>
      </c>
      <c r="O37">
        <f t="shared" si="8"/>
        <v>0.99979747974797484</v>
      </c>
      <c r="P37">
        <f t="shared" si="9"/>
        <v>0.99984248424842481</v>
      </c>
    </row>
    <row r="38" spans="3:16" x14ac:dyDescent="0.3">
      <c r="C38">
        <v>170</v>
      </c>
      <c r="D38">
        <f t="shared" si="3"/>
        <v>72.309344824000021</v>
      </c>
      <c r="E38">
        <f t="shared" si="4"/>
        <v>41.577873273800009</v>
      </c>
      <c r="F38">
        <f t="shared" si="5"/>
        <v>4.5193340515000006E-2</v>
      </c>
      <c r="G38">
        <f t="shared" si="1"/>
        <v>3.3895005386250003E-2</v>
      </c>
      <c r="L38">
        <v>130</v>
      </c>
      <c r="M38">
        <f t="shared" si="6"/>
        <v>2.6325000000000003E-4</v>
      </c>
      <c r="N38">
        <f t="shared" si="7"/>
        <v>2.0474999999999999E-4</v>
      </c>
      <c r="O38">
        <f t="shared" si="8"/>
        <v>0.99978060306030603</v>
      </c>
      <c r="P38">
        <f t="shared" si="9"/>
        <v>0.99982935793579353</v>
      </c>
    </row>
    <row r="39" spans="3:16" x14ac:dyDescent="0.3">
      <c r="C39">
        <v>180</v>
      </c>
      <c r="D39">
        <f t="shared" si="3"/>
        <v>76.562835696000022</v>
      </c>
      <c r="E39">
        <f t="shared" si="4"/>
        <v>44.023630525200005</v>
      </c>
      <c r="F39">
        <f t="shared" si="5"/>
        <v>4.7851772310000006E-2</v>
      </c>
      <c r="G39">
        <f t="shared" si="1"/>
        <v>3.5888829232500002E-2</v>
      </c>
      <c r="L39">
        <v>140</v>
      </c>
      <c r="M39">
        <f t="shared" si="6"/>
        <v>2.8350000000000001E-4</v>
      </c>
      <c r="N39">
        <f t="shared" si="7"/>
        <v>2.2049999999999999E-4</v>
      </c>
      <c r="O39">
        <f t="shared" si="8"/>
        <v>0.99976372637263722</v>
      </c>
      <c r="P39">
        <f t="shared" si="9"/>
        <v>0.99981623162316235</v>
      </c>
    </row>
    <row r="40" spans="3:16" x14ac:dyDescent="0.3">
      <c r="C40">
        <v>190</v>
      </c>
      <c r="D40">
        <f t="shared" si="3"/>
        <v>80.816326568000022</v>
      </c>
      <c r="E40">
        <f t="shared" si="4"/>
        <v>46.469387776600009</v>
      </c>
      <c r="F40">
        <f t="shared" si="5"/>
        <v>5.0510204105000005E-2</v>
      </c>
      <c r="G40">
        <f t="shared" si="1"/>
        <v>3.7882653078750002E-2</v>
      </c>
      <c r="L40">
        <v>150</v>
      </c>
      <c r="M40">
        <f t="shared" si="6"/>
        <v>3.0375000000000004E-4</v>
      </c>
      <c r="N40">
        <f t="shared" si="7"/>
        <v>2.3625E-4</v>
      </c>
      <c r="O40">
        <f t="shared" si="8"/>
        <v>0.99974684968496852</v>
      </c>
      <c r="P40">
        <f t="shared" si="9"/>
        <v>0.99980310531053107</v>
      </c>
    </row>
    <row r="41" spans="3:16" x14ac:dyDescent="0.3">
      <c r="C41">
        <v>200</v>
      </c>
      <c r="D41">
        <f t="shared" si="3"/>
        <v>85.069817440000023</v>
      </c>
      <c r="E41">
        <f t="shared" si="4"/>
        <v>48.915145028000005</v>
      </c>
      <c r="F41">
        <f t="shared" si="5"/>
        <v>5.3168635900000004E-2</v>
      </c>
      <c r="G41">
        <f t="shared" si="1"/>
        <v>3.9876476925000001E-2</v>
      </c>
      <c r="L41">
        <v>160</v>
      </c>
      <c r="M41">
        <f t="shared" si="6"/>
        <v>3.2400000000000001E-4</v>
      </c>
      <c r="N41">
        <f t="shared" si="7"/>
        <v>2.52E-4</v>
      </c>
      <c r="O41">
        <f t="shared" si="8"/>
        <v>0.99972997299729971</v>
      </c>
      <c r="P41">
        <f t="shared" si="9"/>
        <v>0.99978997899789979</v>
      </c>
    </row>
    <row r="42" spans="3:16" x14ac:dyDescent="0.3">
      <c r="C42">
        <v>210</v>
      </c>
      <c r="D42">
        <f t="shared" si="3"/>
        <v>89.323308312000023</v>
      </c>
      <c r="E42">
        <f t="shared" si="4"/>
        <v>51.360902279400008</v>
      </c>
      <c r="F42">
        <f t="shared" si="5"/>
        <v>5.5827067695000003E-2</v>
      </c>
      <c r="G42">
        <f t="shared" si="1"/>
        <v>4.1870300771250001E-2</v>
      </c>
      <c r="L42">
        <v>170</v>
      </c>
      <c r="M42">
        <f t="shared" si="6"/>
        <v>3.4424999999999999E-4</v>
      </c>
      <c r="N42">
        <f t="shared" si="7"/>
        <v>2.6774999999999998E-4</v>
      </c>
      <c r="O42">
        <f t="shared" si="8"/>
        <v>0.99971309630963101</v>
      </c>
      <c r="P42">
        <f t="shared" si="9"/>
        <v>0.9997768526852685</v>
      </c>
    </row>
    <row r="43" spans="3:16" x14ac:dyDescent="0.3">
      <c r="C43">
        <v>220</v>
      </c>
      <c r="D43">
        <f t="shared" si="3"/>
        <v>93.576799184000024</v>
      </c>
      <c r="E43">
        <f t="shared" si="4"/>
        <v>53.806659530800005</v>
      </c>
      <c r="F43">
        <f t="shared" si="5"/>
        <v>5.8485499490000002E-2</v>
      </c>
      <c r="G43">
        <f t="shared" si="1"/>
        <v>4.3864124617500007E-2</v>
      </c>
      <c r="L43">
        <v>180</v>
      </c>
      <c r="M43">
        <f t="shared" si="6"/>
        <v>3.6450000000000002E-4</v>
      </c>
      <c r="N43">
        <f t="shared" si="7"/>
        <v>2.8350000000000001E-4</v>
      </c>
      <c r="O43">
        <f t="shared" si="8"/>
        <v>0.9996962196219622</v>
      </c>
      <c r="P43">
        <f t="shared" si="9"/>
        <v>0.99976372637263722</v>
      </c>
    </row>
    <row r="44" spans="3:16" x14ac:dyDescent="0.3">
      <c r="C44">
        <v>230</v>
      </c>
      <c r="D44">
        <f t="shared" si="3"/>
        <v>97.830290056000024</v>
      </c>
      <c r="E44">
        <f t="shared" si="4"/>
        <v>56.252416782200008</v>
      </c>
      <c r="F44">
        <f t="shared" si="5"/>
        <v>6.1143931285000008E-2</v>
      </c>
      <c r="G44">
        <f t="shared" si="1"/>
        <v>4.5857948463750006E-2</v>
      </c>
      <c r="L44">
        <v>190</v>
      </c>
      <c r="M44">
        <f t="shared" si="6"/>
        <v>3.8475E-4</v>
      </c>
      <c r="N44">
        <f t="shared" si="7"/>
        <v>2.9924999999999998E-4</v>
      </c>
      <c r="O44">
        <f t="shared" si="8"/>
        <v>0.99967934293429339</v>
      </c>
      <c r="P44">
        <f t="shared" si="9"/>
        <v>0.99975060006000604</v>
      </c>
    </row>
    <row r="45" spans="3:16" x14ac:dyDescent="0.3">
      <c r="C45">
        <v>240</v>
      </c>
      <c r="D45">
        <f t="shared" si="3"/>
        <v>102.08378092800002</v>
      </c>
      <c r="E45">
        <f t="shared" si="4"/>
        <v>58.698174033600012</v>
      </c>
      <c r="F45">
        <f t="shared" si="5"/>
        <v>6.3802363080000007E-2</v>
      </c>
      <c r="G45">
        <f t="shared" si="1"/>
        <v>4.7851772310000006E-2</v>
      </c>
      <c r="L45">
        <v>200</v>
      </c>
      <c r="M45">
        <f t="shared" si="6"/>
        <v>4.0500000000000003E-4</v>
      </c>
      <c r="N45">
        <f t="shared" si="7"/>
        <v>3.1500000000000001E-4</v>
      </c>
      <c r="O45">
        <f t="shared" si="8"/>
        <v>0.99966246624662469</v>
      </c>
      <c r="P45">
        <f t="shared" si="9"/>
        <v>0.99973747374737476</v>
      </c>
    </row>
    <row r="46" spans="3:16" x14ac:dyDescent="0.3">
      <c r="C46">
        <v>250</v>
      </c>
      <c r="D46">
        <f t="shared" si="3"/>
        <v>106.33727180000002</v>
      </c>
      <c r="E46">
        <f t="shared" si="4"/>
        <v>61.143931285000008</v>
      </c>
      <c r="F46">
        <f t="shared" si="5"/>
        <v>6.6460794875000007E-2</v>
      </c>
      <c r="G46">
        <f t="shared" si="1"/>
        <v>4.9845596156250005E-2</v>
      </c>
      <c r="L46">
        <v>210</v>
      </c>
      <c r="M46">
        <f t="shared" si="6"/>
        <v>4.2525000000000001E-4</v>
      </c>
      <c r="N46">
        <f t="shared" si="7"/>
        <v>3.3074999999999999E-4</v>
      </c>
      <c r="O46">
        <f t="shared" si="8"/>
        <v>0.99964558955895588</v>
      </c>
      <c r="P46">
        <f t="shared" si="9"/>
        <v>0.99972434743474348</v>
      </c>
    </row>
    <row r="47" spans="3:16" x14ac:dyDescent="0.3">
      <c r="C47">
        <v>260</v>
      </c>
      <c r="D47">
        <f t="shared" si="3"/>
        <v>110.59076267200003</v>
      </c>
      <c r="E47">
        <f t="shared" si="4"/>
        <v>63.589688536400011</v>
      </c>
      <c r="F47">
        <f t="shared" si="5"/>
        <v>6.9119226670000006E-2</v>
      </c>
      <c r="G47">
        <f t="shared" si="1"/>
        <v>5.1839420002500004E-2</v>
      </c>
      <c r="L47">
        <v>220</v>
      </c>
      <c r="M47">
        <f t="shared" si="6"/>
        <v>4.4550000000000004E-4</v>
      </c>
      <c r="N47">
        <f t="shared" si="7"/>
        <v>3.4649999999999997E-4</v>
      </c>
      <c r="O47">
        <f t="shared" si="8"/>
        <v>0.99962871287128718</v>
      </c>
      <c r="P47">
        <f t="shared" si="9"/>
        <v>0.99971122112211219</v>
      </c>
    </row>
    <row r="48" spans="3:16" x14ac:dyDescent="0.3">
      <c r="C48">
        <v>270</v>
      </c>
      <c r="D48">
        <f t="shared" si="3"/>
        <v>114.84425354400003</v>
      </c>
      <c r="E48">
        <f t="shared" si="4"/>
        <v>66.035445787800015</v>
      </c>
      <c r="F48">
        <f t="shared" si="5"/>
        <v>7.1777658465000005E-2</v>
      </c>
      <c r="G48">
        <f t="shared" si="1"/>
        <v>5.3833243848750004E-2</v>
      </c>
      <c r="L48">
        <v>230</v>
      </c>
      <c r="M48">
        <f t="shared" si="6"/>
        <v>4.6575000000000002E-4</v>
      </c>
      <c r="N48">
        <f t="shared" si="7"/>
        <v>3.6225E-4</v>
      </c>
      <c r="O48">
        <f t="shared" si="8"/>
        <v>0.99961183618361837</v>
      </c>
      <c r="P48">
        <f t="shared" si="9"/>
        <v>0.99969809480948091</v>
      </c>
    </row>
    <row r="49" spans="3:16" x14ac:dyDescent="0.3">
      <c r="C49">
        <v>280</v>
      </c>
      <c r="D49">
        <f t="shared" si="3"/>
        <v>119.09774441600003</v>
      </c>
      <c r="E49">
        <f t="shared" si="4"/>
        <v>68.481203039200011</v>
      </c>
      <c r="F49">
        <f t="shared" si="5"/>
        <v>7.4436090260000004E-2</v>
      </c>
      <c r="G49">
        <f t="shared" si="1"/>
        <v>5.5827067695000003E-2</v>
      </c>
      <c r="L49">
        <v>240</v>
      </c>
      <c r="M49">
        <f t="shared" si="6"/>
        <v>4.86E-4</v>
      </c>
      <c r="N49">
        <f t="shared" si="7"/>
        <v>3.7799999999999997E-4</v>
      </c>
      <c r="O49">
        <f t="shared" si="8"/>
        <v>0.99959495949594956</v>
      </c>
      <c r="P49">
        <f t="shared" si="9"/>
        <v>0.99968496849684974</v>
      </c>
    </row>
    <row r="50" spans="3:16" x14ac:dyDescent="0.3">
      <c r="C50">
        <v>290</v>
      </c>
      <c r="D50">
        <f t="shared" si="3"/>
        <v>123.35123528800003</v>
      </c>
      <c r="E50">
        <f t="shared" si="4"/>
        <v>70.926960290600007</v>
      </c>
      <c r="F50">
        <f t="shared" si="5"/>
        <v>7.7094522055000003E-2</v>
      </c>
      <c r="G50">
        <f t="shared" si="1"/>
        <v>5.7820891541250002E-2</v>
      </c>
      <c r="L50">
        <v>250</v>
      </c>
      <c r="M50">
        <f t="shared" si="6"/>
        <v>5.0624999999999997E-4</v>
      </c>
      <c r="N50">
        <f t="shared" si="7"/>
        <v>3.9375E-4</v>
      </c>
      <c r="O50">
        <f t="shared" si="8"/>
        <v>0.99957808280828087</v>
      </c>
      <c r="P50">
        <f t="shared" si="9"/>
        <v>0.99967184218421845</v>
      </c>
    </row>
    <row r="51" spans="3:16" x14ac:dyDescent="0.3">
      <c r="C51">
        <v>300</v>
      </c>
      <c r="D51">
        <f t="shared" si="3"/>
        <v>127.60472616000003</v>
      </c>
      <c r="E51">
        <f t="shared" si="4"/>
        <v>73.372717542000004</v>
      </c>
      <c r="F51">
        <f t="shared" si="5"/>
        <v>7.9752953850000002E-2</v>
      </c>
      <c r="G51">
        <f t="shared" si="1"/>
        <v>5.9814715387500009E-2</v>
      </c>
      <c r="L51">
        <v>260</v>
      </c>
      <c r="M51">
        <f t="shared" si="6"/>
        <v>5.2650000000000006E-4</v>
      </c>
      <c r="N51">
        <f t="shared" si="7"/>
        <v>4.0949999999999998E-4</v>
      </c>
      <c r="O51">
        <f t="shared" si="8"/>
        <v>0.99956120612061206</v>
      </c>
      <c r="P51">
        <f t="shared" si="9"/>
        <v>0.99965871587158717</v>
      </c>
    </row>
    <row r="52" spans="3:16" x14ac:dyDescent="0.3">
      <c r="C52">
        <v>310</v>
      </c>
      <c r="D52">
        <f t="shared" si="3"/>
        <v>131.85821703200003</v>
      </c>
      <c r="E52">
        <f t="shared" si="4"/>
        <v>75.818474793400014</v>
      </c>
      <c r="F52">
        <f t="shared" si="5"/>
        <v>8.2411385645000002E-2</v>
      </c>
      <c r="G52">
        <f t="shared" si="1"/>
        <v>6.1808539233750008E-2</v>
      </c>
      <c r="L52">
        <v>270</v>
      </c>
      <c r="M52">
        <f t="shared" si="6"/>
        <v>5.4675000000000004E-4</v>
      </c>
      <c r="N52">
        <f t="shared" si="7"/>
        <v>4.2525000000000001E-4</v>
      </c>
      <c r="O52">
        <f t="shared" si="8"/>
        <v>0.99954432943294325</v>
      </c>
      <c r="P52">
        <f t="shared" si="9"/>
        <v>0.99964558955895588</v>
      </c>
    </row>
    <row r="53" spans="3:16" x14ac:dyDescent="0.3">
      <c r="C53">
        <v>320</v>
      </c>
      <c r="D53">
        <f t="shared" si="3"/>
        <v>136.11170790400001</v>
      </c>
      <c r="E53">
        <f t="shared" si="4"/>
        <v>78.264232044800011</v>
      </c>
      <c r="F53">
        <f t="shared" si="5"/>
        <v>8.5069817440000001E-2</v>
      </c>
      <c r="G53">
        <f t="shared" si="1"/>
        <v>6.3802363080000007E-2</v>
      </c>
      <c r="L53">
        <v>280</v>
      </c>
      <c r="M53">
        <f t="shared" si="6"/>
        <v>5.6700000000000001E-4</v>
      </c>
      <c r="N53">
        <f t="shared" si="7"/>
        <v>4.4099999999999999E-4</v>
      </c>
      <c r="O53">
        <f t="shared" si="8"/>
        <v>0.99952745274527455</v>
      </c>
      <c r="P53">
        <f t="shared" si="9"/>
        <v>0.9996324632463246</v>
      </c>
    </row>
    <row r="54" spans="3:16" x14ac:dyDescent="0.3">
      <c r="C54">
        <v>330</v>
      </c>
      <c r="D54">
        <f t="shared" si="3"/>
        <v>140.36519877600003</v>
      </c>
      <c r="E54">
        <f t="shared" si="4"/>
        <v>80.709989296200007</v>
      </c>
      <c r="F54">
        <f t="shared" si="5"/>
        <v>8.7728249235000014E-2</v>
      </c>
      <c r="G54">
        <f t="shared" ref="G54:G85" si="10">$E$12*C54</f>
        <v>6.579618692625E-2</v>
      </c>
      <c r="L54">
        <v>290</v>
      </c>
      <c r="M54">
        <f t="shared" si="6"/>
        <v>5.8724999999999999E-4</v>
      </c>
      <c r="N54">
        <f t="shared" si="7"/>
        <v>4.5674999999999996E-4</v>
      </c>
      <c r="O54">
        <f t="shared" si="8"/>
        <v>0.99951057605760574</v>
      </c>
      <c r="P54">
        <f t="shared" si="9"/>
        <v>0.99961933693369331</v>
      </c>
    </row>
    <row r="55" spans="3:16" x14ac:dyDescent="0.3">
      <c r="C55">
        <v>340</v>
      </c>
      <c r="D55">
        <f t="shared" si="3"/>
        <v>144.61868964800004</v>
      </c>
      <c r="E55">
        <f t="shared" si="4"/>
        <v>83.155746547600017</v>
      </c>
      <c r="F55">
        <f t="shared" si="5"/>
        <v>9.0386681030000013E-2</v>
      </c>
      <c r="G55">
        <f t="shared" si="10"/>
        <v>6.7790010772500006E-2</v>
      </c>
      <c r="L55">
        <v>300</v>
      </c>
      <c r="M55">
        <f t="shared" si="6"/>
        <v>6.0750000000000008E-4</v>
      </c>
      <c r="N55">
        <f t="shared" si="7"/>
        <v>4.7249999999999999E-4</v>
      </c>
      <c r="O55">
        <f t="shared" si="8"/>
        <v>0.99949369936993704</v>
      </c>
      <c r="P55">
        <f t="shared" si="9"/>
        <v>0.99960621062106214</v>
      </c>
    </row>
    <row r="56" spans="3:16" x14ac:dyDescent="0.3">
      <c r="C56">
        <v>350</v>
      </c>
      <c r="D56">
        <f t="shared" si="3"/>
        <v>148.87218052000003</v>
      </c>
      <c r="E56">
        <f t="shared" si="4"/>
        <v>85.601503799000014</v>
      </c>
      <c r="F56">
        <f t="shared" si="5"/>
        <v>9.3045112825000012E-2</v>
      </c>
      <c r="G56">
        <f t="shared" si="10"/>
        <v>6.9783834618750012E-2</v>
      </c>
      <c r="L56">
        <v>310</v>
      </c>
      <c r="M56">
        <f t="shared" si="6"/>
        <v>6.2775000000000005E-4</v>
      </c>
      <c r="N56">
        <f t="shared" si="7"/>
        <v>4.8824999999999997E-4</v>
      </c>
      <c r="O56">
        <f t="shared" si="8"/>
        <v>0.99947682268226823</v>
      </c>
      <c r="P56">
        <f t="shared" si="9"/>
        <v>0.99959308430843086</v>
      </c>
    </row>
    <row r="57" spans="3:16" x14ac:dyDescent="0.3">
      <c r="C57">
        <v>360</v>
      </c>
      <c r="D57">
        <f t="shared" si="3"/>
        <v>153.12567139200004</v>
      </c>
      <c r="E57">
        <f t="shared" si="4"/>
        <v>88.04726105040001</v>
      </c>
      <c r="F57">
        <f t="shared" si="5"/>
        <v>9.5703544620000011E-2</v>
      </c>
      <c r="G57">
        <f t="shared" si="10"/>
        <v>7.1777658465000005E-2</v>
      </c>
      <c r="L57">
        <v>320</v>
      </c>
      <c r="M57">
        <f t="shared" si="6"/>
        <v>6.4800000000000003E-4</v>
      </c>
      <c r="N57">
        <f t="shared" si="7"/>
        <v>5.04E-4</v>
      </c>
      <c r="O57">
        <f t="shared" si="8"/>
        <v>0.99945994599459942</v>
      </c>
      <c r="P57">
        <f t="shared" si="9"/>
        <v>0.99957995799579957</v>
      </c>
    </row>
    <row r="58" spans="3:16" x14ac:dyDescent="0.3">
      <c r="C58">
        <v>370</v>
      </c>
      <c r="D58">
        <f t="shared" si="3"/>
        <v>157.37916226400003</v>
      </c>
      <c r="E58">
        <f t="shared" si="4"/>
        <v>90.493018301800006</v>
      </c>
      <c r="F58">
        <f t="shared" si="5"/>
        <v>9.836197641500001E-2</v>
      </c>
      <c r="G58">
        <f t="shared" si="10"/>
        <v>7.3771482311250011E-2</v>
      </c>
      <c r="L58">
        <v>330</v>
      </c>
      <c r="M58">
        <f t="shared" si="6"/>
        <v>6.6825000000000001E-4</v>
      </c>
      <c r="N58">
        <f t="shared" si="7"/>
        <v>5.1975000000000003E-4</v>
      </c>
      <c r="O58">
        <f t="shared" si="8"/>
        <v>0.99944306930693072</v>
      </c>
      <c r="P58">
        <f t="shared" si="9"/>
        <v>0.99956683168316829</v>
      </c>
    </row>
    <row r="59" spans="3:16" x14ac:dyDescent="0.3">
      <c r="C59">
        <v>380</v>
      </c>
      <c r="D59">
        <f t="shared" si="3"/>
        <v>161.63265313600004</v>
      </c>
      <c r="E59">
        <f t="shared" si="4"/>
        <v>92.938775553200017</v>
      </c>
      <c r="F59">
        <f t="shared" si="5"/>
        <v>0.10102040821000001</v>
      </c>
      <c r="G59">
        <f t="shared" si="10"/>
        <v>7.5765306157500004E-2</v>
      </c>
      <c r="L59">
        <v>340</v>
      </c>
      <c r="M59">
        <f t="shared" si="6"/>
        <v>6.8849999999999998E-4</v>
      </c>
      <c r="N59">
        <f t="shared" si="7"/>
        <v>5.3549999999999995E-4</v>
      </c>
      <c r="O59">
        <f t="shared" si="8"/>
        <v>0.99942619261926191</v>
      </c>
      <c r="P59">
        <f t="shared" si="9"/>
        <v>0.999553705370537</v>
      </c>
    </row>
    <row r="60" spans="3:16" x14ac:dyDescent="0.3">
      <c r="C60">
        <v>390</v>
      </c>
      <c r="D60">
        <f t="shared" si="3"/>
        <v>165.88614400800003</v>
      </c>
      <c r="E60">
        <f t="shared" si="4"/>
        <v>95.384532804600013</v>
      </c>
      <c r="F60">
        <f t="shared" si="5"/>
        <v>0.10367884000500001</v>
      </c>
      <c r="G60">
        <f t="shared" si="10"/>
        <v>7.775913000375001E-2</v>
      </c>
      <c r="L60">
        <v>350</v>
      </c>
      <c r="M60">
        <f t="shared" si="6"/>
        <v>7.0875000000000007E-4</v>
      </c>
      <c r="N60">
        <f t="shared" si="7"/>
        <v>5.5124999999999998E-4</v>
      </c>
      <c r="O60">
        <f t="shared" si="8"/>
        <v>0.99940931593159321</v>
      </c>
      <c r="P60">
        <f t="shared" si="9"/>
        <v>0.99954057905790583</v>
      </c>
    </row>
    <row r="61" spans="3:16" x14ac:dyDescent="0.3">
      <c r="C61">
        <v>400</v>
      </c>
      <c r="D61">
        <f t="shared" si="3"/>
        <v>170.13963488000005</v>
      </c>
      <c r="E61">
        <f t="shared" si="4"/>
        <v>97.83029005600001</v>
      </c>
      <c r="F61">
        <f t="shared" si="5"/>
        <v>0.10633727180000001</v>
      </c>
      <c r="G61">
        <f t="shared" si="10"/>
        <v>7.9752953850000002E-2</v>
      </c>
      <c r="L61">
        <v>360</v>
      </c>
      <c r="M61">
        <f t="shared" si="6"/>
        <v>7.2900000000000005E-4</v>
      </c>
      <c r="N61">
        <f t="shared" si="7"/>
        <v>5.6700000000000001E-4</v>
      </c>
      <c r="O61">
        <f t="shared" si="8"/>
        <v>0.9993924392439244</v>
      </c>
      <c r="P61">
        <f t="shared" si="9"/>
        <v>0.99952745274527455</v>
      </c>
    </row>
    <row r="62" spans="3:16" x14ac:dyDescent="0.3">
      <c r="C62">
        <v>410</v>
      </c>
      <c r="D62">
        <f t="shared" si="3"/>
        <v>174.39312575200003</v>
      </c>
      <c r="E62">
        <f t="shared" si="4"/>
        <v>100.27604730740002</v>
      </c>
      <c r="F62">
        <f t="shared" si="5"/>
        <v>0.10899570359500001</v>
      </c>
      <c r="G62">
        <f t="shared" si="10"/>
        <v>8.1746777696250009E-2</v>
      </c>
      <c r="L62">
        <v>370</v>
      </c>
      <c r="M62">
        <f t="shared" si="6"/>
        <v>7.4925000000000002E-4</v>
      </c>
      <c r="N62">
        <f t="shared" si="7"/>
        <v>5.8274999999999993E-4</v>
      </c>
      <c r="O62">
        <f t="shared" si="8"/>
        <v>0.99937556255625559</v>
      </c>
      <c r="P62">
        <f t="shared" si="9"/>
        <v>0.99951432643264326</v>
      </c>
    </row>
    <row r="63" spans="3:16" x14ac:dyDescent="0.3">
      <c r="C63">
        <v>420</v>
      </c>
      <c r="D63">
        <f t="shared" si="3"/>
        <v>178.64661662400005</v>
      </c>
      <c r="E63">
        <f t="shared" si="4"/>
        <v>102.72180455880002</v>
      </c>
      <c r="F63">
        <f t="shared" si="5"/>
        <v>0.11165413539000001</v>
      </c>
      <c r="G63">
        <f t="shared" si="10"/>
        <v>8.3740601542500001E-2</v>
      </c>
      <c r="L63">
        <v>380</v>
      </c>
      <c r="M63">
        <f t="shared" si="6"/>
        <v>7.695E-4</v>
      </c>
      <c r="N63">
        <f t="shared" si="7"/>
        <v>5.9849999999999997E-4</v>
      </c>
      <c r="O63">
        <f t="shared" si="8"/>
        <v>0.99935868586858689</v>
      </c>
      <c r="P63">
        <f t="shared" si="9"/>
        <v>0.99950120012001198</v>
      </c>
    </row>
    <row r="64" spans="3:16" x14ac:dyDescent="0.3">
      <c r="C64">
        <v>430</v>
      </c>
      <c r="D64">
        <f t="shared" si="3"/>
        <v>182.90010749600003</v>
      </c>
      <c r="E64">
        <f t="shared" si="4"/>
        <v>105.16756181020001</v>
      </c>
      <c r="F64">
        <f t="shared" si="5"/>
        <v>0.11431256718500001</v>
      </c>
      <c r="G64">
        <f t="shared" si="10"/>
        <v>8.5734425388750007E-2</v>
      </c>
      <c r="L64">
        <v>390</v>
      </c>
      <c r="M64">
        <f t="shared" si="6"/>
        <v>7.8975000000000009E-4</v>
      </c>
      <c r="N64">
        <f t="shared" si="7"/>
        <v>6.1425E-4</v>
      </c>
      <c r="O64">
        <f t="shared" si="8"/>
        <v>0.99934180918091808</v>
      </c>
      <c r="P64">
        <f t="shared" si="9"/>
        <v>0.99948807380738069</v>
      </c>
    </row>
    <row r="65" spans="3:16" x14ac:dyDescent="0.3">
      <c r="C65">
        <v>440</v>
      </c>
      <c r="D65">
        <f t="shared" si="3"/>
        <v>187.15359836800005</v>
      </c>
      <c r="E65">
        <f t="shared" si="4"/>
        <v>107.61331906160001</v>
      </c>
      <c r="F65">
        <f t="shared" si="5"/>
        <v>0.11697099898</v>
      </c>
      <c r="G65">
        <f t="shared" si="10"/>
        <v>8.7728249235000014E-2</v>
      </c>
      <c r="L65">
        <v>400</v>
      </c>
      <c r="M65">
        <f t="shared" si="6"/>
        <v>8.1000000000000006E-4</v>
      </c>
      <c r="N65">
        <f t="shared" si="7"/>
        <v>6.3000000000000003E-4</v>
      </c>
      <c r="O65">
        <f t="shared" si="8"/>
        <v>0.99932493249324927</v>
      </c>
      <c r="P65">
        <f t="shared" si="9"/>
        <v>0.99947494749474952</v>
      </c>
    </row>
    <row r="66" spans="3:16" x14ac:dyDescent="0.3">
      <c r="C66">
        <v>450</v>
      </c>
      <c r="D66">
        <f t="shared" si="3"/>
        <v>191.40708924000003</v>
      </c>
      <c r="E66">
        <f t="shared" si="4"/>
        <v>110.05907631300002</v>
      </c>
      <c r="F66">
        <f t="shared" si="5"/>
        <v>0.11962943077500002</v>
      </c>
      <c r="G66">
        <f t="shared" si="10"/>
        <v>8.9722073081250006E-2</v>
      </c>
      <c r="L66">
        <v>410</v>
      </c>
      <c r="M66">
        <f t="shared" si="6"/>
        <v>8.3025000000000004E-4</v>
      </c>
      <c r="N66">
        <f t="shared" si="7"/>
        <v>6.4574999999999995E-4</v>
      </c>
      <c r="O66">
        <f t="shared" si="8"/>
        <v>0.99930805580558058</v>
      </c>
      <c r="P66">
        <f t="shared" si="9"/>
        <v>0.99946182118211824</v>
      </c>
    </row>
    <row r="67" spans="3:16" x14ac:dyDescent="0.3">
      <c r="C67">
        <v>460</v>
      </c>
      <c r="D67">
        <f t="shared" si="3"/>
        <v>195.66058011200005</v>
      </c>
      <c r="E67">
        <f t="shared" si="4"/>
        <v>112.50483356440002</v>
      </c>
      <c r="F67">
        <f t="shared" si="5"/>
        <v>0.12228786257000002</v>
      </c>
      <c r="G67">
        <f t="shared" si="10"/>
        <v>9.1715896927500012E-2</v>
      </c>
      <c r="L67">
        <v>420</v>
      </c>
      <c r="M67">
        <f t="shared" si="6"/>
        <v>8.5050000000000002E-4</v>
      </c>
      <c r="N67">
        <f t="shared" si="7"/>
        <v>6.6149999999999998E-4</v>
      </c>
      <c r="O67">
        <f t="shared" si="8"/>
        <v>0.99929117911791177</v>
      </c>
      <c r="P67">
        <f t="shared" si="9"/>
        <v>0.99944869486948695</v>
      </c>
    </row>
    <row r="68" spans="3:16" x14ac:dyDescent="0.3">
      <c r="C68">
        <v>470</v>
      </c>
      <c r="D68">
        <f t="shared" si="3"/>
        <v>199.91407098400003</v>
      </c>
      <c r="E68">
        <f t="shared" si="4"/>
        <v>114.95059081580001</v>
      </c>
      <c r="F68">
        <f t="shared" si="5"/>
        <v>0.12494629436500002</v>
      </c>
      <c r="G68">
        <f t="shared" si="10"/>
        <v>9.3709720773750005E-2</v>
      </c>
      <c r="L68">
        <v>430</v>
      </c>
      <c r="M68">
        <f t="shared" si="6"/>
        <v>8.7075E-4</v>
      </c>
      <c r="N68">
        <f t="shared" si="7"/>
        <v>6.7725000000000001E-4</v>
      </c>
      <c r="O68">
        <f t="shared" si="8"/>
        <v>0.99927430243024307</v>
      </c>
      <c r="P68">
        <f t="shared" si="9"/>
        <v>0.99943556855685567</v>
      </c>
    </row>
    <row r="69" spans="3:16" x14ac:dyDescent="0.3">
      <c r="C69">
        <v>480</v>
      </c>
      <c r="D69">
        <f t="shared" si="3"/>
        <v>204.16756185600005</v>
      </c>
      <c r="E69">
        <f t="shared" si="4"/>
        <v>117.39634806720002</v>
      </c>
      <c r="F69">
        <f t="shared" si="5"/>
        <v>0.12760472616000001</v>
      </c>
      <c r="G69">
        <f t="shared" si="10"/>
        <v>9.5703544620000011E-2</v>
      </c>
      <c r="L69">
        <v>440</v>
      </c>
      <c r="M69">
        <f t="shared" si="6"/>
        <v>8.9100000000000008E-4</v>
      </c>
      <c r="N69">
        <f t="shared" si="7"/>
        <v>6.9299999999999993E-4</v>
      </c>
      <c r="O69">
        <f t="shared" si="8"/>
        <v>0.99925742574257426</v>
      </c>
      <c r="P69">
        <f t="shared" si="9"/>
        <v>0.99942244224422438</v>
      </c>
    </row>
    <row r="70" spans="3:16" x14ac:dyDescent="0.3">
      <c r="C70">
        <v>490</v>
      </c>
      <c r="D70">
        <f t="shared" si="3"/>
        <v>208.42105272800003</v>
      </c>
      <c r="E70">
        <f t="shared" si="4"/>
        <v>119.84210531860002</v>
      </c>
      <c r="F70">
        <f t="shared" si="5"/>
        <v>0.13026315795500001</v>
      </c>
      <c r="G70">
        <f t="shared" si="10"/>
        <v>9.7697368466250004E-2</v>
      </c>
      <c r="L70">
        <v>450</v>
      </c>
      <c r="M70">
        <f t="shared" si="6"/>
        <v>9.1125000000000006E-4</v>
      </c>
      <c r="N70">
        <f t="shared" si="7"/>
        <v>7.0874999999999996E-4</v>
      </c>
      <c r="O70">
        <f t="shared" si="8"/>
        <v>0.99924054905490545</v>
      </c>
      <c r="P70">
        <f t="shared" si="9"/>
        <v>0.99940931593159321</v>
      </c>
    </row>
    <row r="71" spans="3:16" x14ac:dyDescent="0.3">
      <c r="C71">
        <v>500</v>
      </c>
      <c r="D71">
        <f t="shared" si="3"/>
        <v>212.67454360000005</v>
      </c>
      <c r="E71">
        <f t="shared" si="4"/>
        <v>122.28786257000002</v>
      </c>
      <c r="F71">
        <f t="shared" si="5"/>
        <v>0.13292158975000001</v>
      </c>
      <c r="G71">
        <f t="shared" si="10"/>
        <v>9.969119231250001E-2</v>
      </c>
      <c r="L71">
        <v>460</v>
      </c>
      <c r="M71">
        <f t="shared" si="6"/>
        <v>9.3150000000000004E-4</v>
      </c>
      <c r="N71">
        <f t="shared" si="7"/>
        <v>7.2449999999999999E-4</v>
      </c>
      <c r="O71">
        <f t="shared" si="8"/>
        <v>0.99922367236723675</v>
      </c>
      <c r="P71">
        <f t="shared" si="9"/>
        <v>0.99939618961896193</v>
      </c>
    </row>
    <row r="72" spans="3:16" x14ac:dyDescent="0.3">
      <c r="C72">
        <v>510</v>
      </c>
      <c r="D72">
        <f t="shared" si="3"/>
        <v>216.92803447200004</v>
      </c>
      <c r="E72">
        <f t="shared" si="4"/>
        <v>124.73361982140001</v>
      </c>
      <c r="F72">
        <f t="shared" si="5"/>
        <v>0.13558002154500001</v>
      </c>
      <c r="G72">
        <f t="shared" si="10"/>
        <v>0.10168501615875</v>
      </c>
      <c r="L72">
        <v>470</v>
      </c>
      <c r="M72">
        <f t="shared" si="6"/>
        <v>9.5175000000000001E-4</v>
      </c>
      <c r="N72">
        <f t="shared" si="7"/>
        <v>7.4025000000000002E-4</v>
      </c>
      <c r="O72">
        <f t="shared" si="8"/>
        <v>0.99920679567956794</v>
      </c>
      <c r="P72">
        <f t="shared" si="9"/>
        <v>0.99938306330633064</v>
      </c>
    </row>
    <row r="73" spans="3:16" x14ac:dyDescent="0.3">
      <c r="C73">
        <v>520</v>
      </c>
      <c r="D73">
        <f t="shared" si="3"/>
        <v>221.18152534400005</v>
      </c>
      <c r="E73">
        <f t="shared" si="4"/>
        <v>127.17937707280002</v>
      </c>
      <c r="F73">
        <f t="shared" si="5"/>
        <v>0.13823845334000001</v>
      </c>
      <c r="G73">
        <f t="shared" si="10"/>
        <v>0.10367884000500001</v>
      </c>
      <c r="L73">
        <v>480</v>
      </c>
      <c r="M73">
        <f t="shared" si="6"/>
        <v>9.7199999999999999E-4</v>
      </c>
      <c r="N73">
        <f t="shared" si="7"/>
        <v>7.5599999999999994E-4</v>
      </c>
      <c r="O73">
        <f t="shared" si="8"/>
        <v>0.99918991899189924</v>
      </c>
      <c r="P73">
        <f t="shared" si="9"/>
        <v>0.99936993699369936</v>
      </c>
    </row>
    <row r="74" spans="3:16" x14ac:dyDescent="0.3">
      <c r="C74">
        <v>530</v>
      </c>
      <c r="D74">
        <f t="shared" si="3"/>
        <v>225.43501621600004</v>
      </c>
      <c r="E74">
        <f t="shared" si="4"/>
        <v>129.62513432420002</v>
      </c>
      <c r="F74">
        <f t="shared" si="5"/>
        <v>0.14089688513500001</v>
      </c>
      <c r="G74">
        <f t="shared" si="10"/>
        <v>0.10567266385125001</v>
      </c>
      <c r="L74">
        <v>490</v>
      </c>
      <c r="M74">
        <f t="shared" si="6"/>
        <v>9.9225000000000008E-4</v>
      </c>
      <c r="N74">
        <f t="shared" si="7"/>
        <v>7.7174999999999998E-4</v>
      </c>
      <c r="O74">
        <f t="shared" si="8"/>
        <v>0.99917304230423043</v>
      </c>
      <c r="P74">
        <f t="shared" si="9"/>
        <v>0.99935681068106808</v>
      </c>
    </row>
    <row r="75" spans="3:16" x14ac:dyDescent="0.3">
      <c r="C75">
        <v>540</v>
      </c>
      <c r="D75">
        <f t="shared" si="3"/>
        <v>229.68850708800005</v>
      </c>
      <c r="E75">
        <f t="shared" si="4"/>
        <v>132.07089157560003</v>
      </c>
      <c r="F75">
        <f t="shared" si="5"/>
        <v>0.14355531693000001</v>
      </c>
      <c r="G75">
        <f t="shared" si="10"/>
        <v>0.10766648769750001</v>
      </c>
      <c r="L75">
        <v>500</v>
      </c>
      <c r="M75">
        <f t="shared" si="6"/>
        <v>1.0124999999999999E-3</v>
      </c>
      <c r="N75">
        <f t="shared" si="7"/>
        <v>7.8750000000000001E-4</v>
      </c>
      <c r="O75">
        <f t="shared" si="8"/>
        <v>0.99915616561656162</v>
      </c>
      <c r="P75">
        <f t="shared" si="9"/>
        <v>0.99934368436843679</v>
      </c>
    </row>
    <row r="76" spans="3:16" x14ac:dyDescent="0.3">
      <c r="C76">
        <v>550</v>
      </c>
      <c r="D76">
        <f t="shared" si="3"/>
        <v>233.94199796000004</v>
      </c>
      <c r="E76">
        <f t="shared" si="4"/>
        <v>134.51664882700001</v>
      </c>
      <c r="F76">
        <f t="shared" si="5"/>
        <v>0.14621374872500001</v>
      </c>
      <c r="G76">
        <f t="shared" si="10"/>
        <v>0.10966031154375001</v>
      </c>
      <c r="L76">
        <v>510</v>
      </c>
      <c r="M76">
        <f t="shared" si="6"/>
        <v>1.03275E-3</v>
      </c>
      <c r="N76">
        <f t="shared" si="7"/>
        <v>8.0324999999999993E-4</v>
      </c>
      <c r="O76">
        <f t="shared" si="8"/>
        <v>0.99913928892889292</v>
      </c>
      <c r="P76">
        <f t="shared" si="9"/>
        <v>0.99933055805580562</v>
      </c>
    </row>
    <row r="77" spans="3:16" x14ac:dyDescent="0.3">
      <c r="C77">
        <v>560</v>
      </c>
      <c r="D77">
        <f t="shared" si="3"/>
        <v>238.19548883200005</v>
      </c>
      <c r="E77">
        <f t="shared" si="4"/>
        <v>136.96240607840002</v>
      </c>
      <c r="F77">
        <f t="shared" si="5"/>
        <v>0.14887218052000001</v>
      </c>
      <c r="G77">
        <f t="shared" si="10"/>
        <v>0.11165413539000001</v>
      </c>
      <c r="L77">
        <v>520</v>
      </c>
      <c r="M77">
        <f t="shared" si="6"/>
        <v>1.0530000000000001E-3</v>
      </c>
      <c r="N77">
        <f t="shared" si="7"/>
        <v>8.1899999999999996E-4</v>
      </c>
      <c r="O77">
        <f t="shared" si="8"/>
        <v>0.99912241224122411</v>
      </c>
      <c r="P77">
        <f t="shared" si="9"/>
        <v>0.99931743174317433</v>
      </c>
    </row>
    <row r="78" spans="3:16" x14ac:dyDescent="0.3">
      <c r="C78">
        <v>570</v>
      </c>
      <c r="D78">
        <f t="shared" si="3"/>
        <v>242.44897970400004</v>
      </c>
      <c r="E78">
        <f t="shared" si="4"/>
        <v>139.40816332980003</v>
      </c>
      <c r="F78">
        <f t="shared" si="5"/>
        <v>0.15153061231500001</v>
      </c>
      <c r="G78">
        <f t="shared" si="10"/>
        <v>0.11364795923625001</v>
      </c>
      <c r="L78">
        <v>530</v>
      </c>
      <c r="M78">
        <f t="shared" si="6"/>
        <v>1.07325E-3</v>
      </c>
      <c r="N78">
        <f t="shared" si="7"/>
        <v>8.3474999999999999E-4</v>
      </c>
      <c r="O78">
        <f t="shared" si="8"/>
        <v>0.9991055355535553</v>
      </c>
      <c r="P78">
        <f t="shared" si="9"/>
        <v>0.99930430543054305</v>
      </c>
    </row>
    <row r="79" spans="3:16" x14ac:dyDescent="0.3">
      <c r="C79">
        <v>580</v>
      </c>
      <c r="D79">
        <f t="shared" si="3"/>
        <v>246.70247057600005</v>
      </c>
      <c r="E79">
        <f t="shared" si="4"/>
        <v>141.85392058120001</v>
      </c>
      <c r="F79">
        <f t="shared" si="5"/>
        <v>0.15418904411000001</v>
      </c>
      <c r="G79">
        <f t="shared" si="10"/>
        <v>0.1156417830825</v>
      </c>
      <c r="L79">
        <v>540</v>
      </c>
      <c r="M79">
        <f t="shared" si="6"/>
        <v>1.0935000000000001E-3</v>
      </c>
      <c r="N79">
        <f t="shared" si="7"/>
        <v>8.5050000000000002E-4</v>
      </c>
      <c r="O79">
        <f t="shared" si="8"/>
        <v>0.9990886588658866</v>
      </c>
      <c r="P79">
        <f t="shared" si="9"/>
        <v>0.99929117911791177</v>
      </c>
    </row>
    <row r="80" spans="3:16" x14ac:dyDescent="0.3">
      <c r="C80">
        <v>590</v>
      </c>
      <c r="D80">
        <f t="shared" si="3"/>
        <v>250.95596144800004</v>
      </c>
      <c r="E80">
        <f t="shared" si="4"/>
        <v>144.29967783260003</v>
      </c>
      <c r="F80">
        <f t="shared" si="5"/>
        <v>0.15684747590500001</v>
      </c>
      <c r="G80">
        <f t="shared" si="10"/>
        <v>0.11763560692875001</v>
      </c>
      <c r="L80">
        <v>550</v>
      </c>
      <c r="M80">
        <f t="shared" si="6"/>
        <v>1.1137500000000002E-3</v>
      </c>
      <c r="N80">
        <f t="shared" si="7"/>
        <v>8.6624999999999994E-4</v>
      </c>
      <c r="O80">
        <f t="shared" si="8"/>
        <v>0.99907178217821779</v>
      </c>
      <c r="P80">
        <f t="shared" si="9"/>
        <v>0.99927805280528048</v>
      </c>
    </row>
    <row r="81" spans="3:16" x14ac:dyDescent="0.3">
      <c r="C81">
        <v>600</v>
      </c>
      <c r="D81">
        <f t="shared" si="3"/>
        <v>255.20945232000005</v>
      </c>
      <c r="E81">
        <f t="shared" si="4"/>
        <v>146.74543508400001</v>
      </c>
      <c r="F81">
        <f t="shared" si="5"/>
        <v>0.1595059077</v>
      </c>
      <c r="G81">
        <f t="shared" si="10"/>
        <v>0.11962943077500002</v>
      </c>
      <c r="L81">
        <v>560</v>
      </c>
      <c r="M81">
        <f t="shared" si="6"/>
        <v>1.134E-3</v>
      </c>
      <c r="N81">
        <f t="shared" si="7"/>
        <v>8.8199999999999997E-4</v>
      </c>
      <c r="O81">
        <f t="shared" si="8"/>
        <v>0.99905490549054909</v>
      </c>
      <c r="P81">
        <f t="shared" si="9"/>
        <v>0.99926492649264931</v>
      </c>
    </row>
    <row r="82" spans="3:16" x14ac:dyDescent="0.3">
      <c r="C82">
        <v>610</v>
      </c>
      <c r="D82">
        <f t="shared" si="3"/>
        <v>259.46294319200007</v>
      </c>
      <c r="E82">
        <f t="shared" si="4"/>
        <v>149.19119233540002</v>
      </c>
      <c r="F82">
        <f t="shared" si="5"/>
        <v>0.162164339495</v>
      </c>
      <c r="G82">
        <f t="shared" si="10"/>
        <v>0.12162325462125001</v>
      </c>
      <c r="L82">
        <v>570</v>
      </c>
      <c r="M82">
        <f t="shared" si="6"/>
        <v>1.1542500000000001E-3</v>
      </c>
      <c r="N82">
        <f t="shared" si="7"/>
        <v>8.9775E-4</v>
      </c>
      <c r="O82">
        <f t="shared" ref="O82:O125" si="11">1-M82/$T$14</f>
        <v>0.99903802880288028</v>
      </c>
      <c r="P82">
        <f t="shared" ref="P82:P125" si="12">1-N82/$T$14</f>
        <v>0.99925180018001802</v>
      </c>
    </row>
    <row r="83" spans="3:16" x14ac:dyDescent="0.3">
      <c r="C83">
        <v>620</v>
      </c>
      <c r="D83">
        <f t="shared" si="3"/>
        <v>263.71643406400005</v>
      </c>
      <c r="E83">
        <f t="shared" si="4"/>
        <v>151.63694958680003</v>
      </c>
      <c r="F83">
        <f t="shared" si="5"/>
        <v>0.16482277129</v>
      </c>
      <c r="G83">
        <f t="shared" si="10"/>
        <v>0.12361707846750002</v>
      </c>
      <c r="L83">
        <v>580</v>
      </c>
      <c r="M83">
        <f t="shared" si="6"/>
        <v>1.1745E-3</v>
      </c>
      <c r="N83">
        <f t="shared" si="7"/>
        <v>9.1349999999999992E-4</v>
      </c>
      <c r="O83">
        <f t="shared" si="11"/>
        <v>0.99902115211521147</v>
      </c>
      <c r="P83">
        <f t="shared" si="12"/>
        <v>0.99923867386738674</v>
      </c>
    </row>
    <row r="84" spans="3:16" x14ac:dyDescent="0.3">
      <c r="C84">
        <v>630</v>
      </c>
      <c r="D84">
        <f t="shared" si="3"/>
        <v>267.96992493600004</v>
      </c>
      <c r="E84">
        <f t="shared" si="4"/>
        <v>154.08270683820001</v>
      </c>
      <c r="F84">
        <f t="shared" si="5"/>
        <v>0.167481203085</v>
      </c>
      <c r="G84">
        <f t="shared" si="10"/>
        <v>0.12561090231375002</v>
      </c>
      <c r="L84">
        <v>590</v>
      </c>
      <c r="M84">
        <f t="shared" si="6"/>
        <v>1.1947500000000001E-3</v>
      </c>
      <c r="N84">
        <f t="shared" si="7"/>
        <v>9.2924999999999995E-4</v>
      </c>
      <c r="O84">
        <f t="shared" si="11"/>
        <v>0.99900427542754278</v>
      </c>
      <c r="P84">
        <f t="shared" si="12"/>
        <v>0.99922554755475546</v>
      </c>
    </row>
    <row r="85" spans="3:16" x14ac:dyDescent="0.3">
      <c r="C85">
        <v>640</v>
      </c>
      <c r="D85">
        <f t="shared" si="3"/>
        <v>272.22341580800003</v>
      </c>
      <c r="E85">
        <f t="shared" si="4"/>
        <v>156.52846408960002</v>
      </c>
      <c r="F85">
        <f t="shared" si="5"/>
        <v>0.17013963488</v>
      </c>
      <c r="G85">
        <f t="shared" si="10"/>
        <v>0.12760472616000001</v>
      </c>
      <c r="L85">
        <v>600</v>
      </c>
      <c r="M85">
        <f t="shared" si="6"/>
        <v>1.2150000000000002E-3</v>
      </c>
      <c r="N85">
        <f t="shared" si="7"/>
        <v>9.4499999999999998E-4</v>
      </c>
      <c r="O85">
        <f t="shared" si="11"/>
        <v>0.99898739873987397</v>
      </c>
      <c r="P85">
        <f t="shared" si="12"/>
        <v>0.99921242124212417</v>
      </c>
    </row>
    <row r="86" spans="3:16" x14ac:dyDescent="0.3">
      <c r="C86">
        <v>650</v>
      </c>
      <c r="D86">
        <f t="shared" si="3"/>
        <v>276.47690668000007</v>
      </c>
      <c r="E86">
        <f t="shared" si="4"/>
        <v>158.97422134100003</v>
      </c>
      <c r="F86">
        <f t="shared" si="5"/>
        <v>0.17279806667500003</v>
      </c>
      <c r="G86">
        <f t="shared" ref="G86:G121" si="13">$E$12*C86</f>
        <v>0.12959855000625001</v>
      </c>
      <c r="L86">
        <v>610</v>
      </c>
      <c r="M86">
        <f t="shared" si="6"/>
        <v>1.23525E-3</v>
      </c>
      <c r="N86">
        <f t="shared" si="7"/>
        <v>9.6075000000000002E-4</v>
      </c>
      <c r="O86">
        <f t="shared" si="11"/>
        <v>0.99897052205220527</v>
      </c>
      <c r="P86">
        <f t="shared" si="12"/>
        <v>0.999199294929493</v>
      </c>
    </row>
    <row r="87" spans="3:16" x14ac:dyDescent="0.3">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1.2555000000000001E-3</v>
      </c>
      <c r="N87">
        <f t="shared" si="7"/>
        <v>9.7649999999999994E-4</v>
      </c>
      <c r="O87">
        <f t="shared" si="11"/>
        <v>0.99895364536453646</v>
      </c>
      <c r="P87">
        <f t="shared" si="12"/>
        <v>0.99918616861686171</v>
      </c>
    </row>
    <row r="88" spans="3:16" x14ac:dyDescent="0.3">
      <c r="C88">
        <v>670</v>
      </c>
      <c r="D88">
        <f t="shared" si="14"/>
        <v>284.98388842400004</v>
      </c>
      <c r="E88">
        <f t="shared" si="15"/>
        <v>163.86573584380002</v>
      </c>
      <c r="F88">
        <f t="shared" si="16"/>
        <v>0.17811493026500003</v>
      </c>
      <c r="G88">
        <f t="shared" si="13"/>
        <v>0.13358619769875002</v>
      </c>
      <c r="L88">
        <v>630</v>
      </c>
      <c r="M88">
        <f t="shared" si="6"/>
        <v>1.27575E-3</v>
      </c>
      <c r="N88">
        <f t="shared" si="7"/>
        <v>9.9225000000000008E-4</v>
      </c>
      <c r="O88">
        <f t="shared" si="11"/>
        <v>0.99893676867686765</v>
      </c>
      <c r="P88">
        <f t="shared" si="12"/>
        <v>0.99917304230423043</v>
      </c>
    </row>
    <row r="89" spans="3:16" x14ac:dyDescent="0.3">
      <c r="C89">
        <v>680</v>
      </c>
      <c r="D89">
        <f t="shared" si="14"/>
        <v>289.23737929600009</v>
      </c>
      <c r="E89">
        <f t="shared" si="15"/>
        <v>166.31149309520003</v>
      </c>
      <c r="F89">
        <f t="shared" si="16"/>
        <v>0.18077336206000003</v>
      </c>
      <c r="G89">
        <f t="shared" si="13"/>
        <v>0.13558002154500001</v>
      </c>
      <c r="L89">
        <v>640</v>
      </c>
      <c r="M89">
        <f t="shared" si="6"/>
        <v>1.2960000000000001E-3</v>
      </c>
      <c r="N89">
        <f t="shared" si="7"/>
        <v>1.008E-3</v>
      </c>
      <c r="O89">
        <f t="shared" si="11"/>
        <v>0.99891989198919895</v>
      </c>
      <c r="P89">
        <f t="shared" si="12"/>
        <v>0.99915991599159915</v>
      </c>
    </row>
    <row r="90" spans="3:16" x14ac:dyDescent="0.3">
      <c r="C90">
        <v>690</v>
      </c>
      <c r="D90">
        <f t="shared" si="14"/>
        <v>293.49087016800007</v>
      </c>
      <c r="E90">
        <f t="shared" si="15"/>
        <v>168.75725034660002</v>
      </c>
      <c r="F90">
        <f t="shared" si="16"/>
        <v>0.18343179385500002</v>
      </c>
      <c r="G90">
        <f t="shared" si="13"/>
        <v>0.13757384539125</v>
      </c>
      <c r="L90">
        <v>650</v>
      </c>
      <c r="M90">
        <f t="shared" si="6"/>
        <v>1.3162500000000001E-3</v>
      </c>
      <c r="N90">
        <f t="shared" si="7"/>
        <v>1.0237499999999999E-3</v>
      </c>
      <c r="O90">
        <f t="shared" si="11"/>
        <v>0.99890301530153014</v>
      </c>
      <c r="P90">
        <f t="shared" si="12"/>
        <v>0.99914678967896786</v>
      </c>
    </row>
    <row r="91" spans="3:16" x14ac:dyDescent="0.3">
      <c r="C91">
        <v>700</v>
      </c>
      <c r="D91">
        <f t="shared" si="14"/>
        <v>297.74436104000006</v>
      </c>
      <c r="E91">
        <f t="shared" si="15"/>
        <v>171.20300759800003</v>
      </c>
      <c r="F91">
        <f t="shared" si="16"/>
        <v>0.18609022565000002</v>
      </c>
      <c r="G91">
        <f t="shared" si="13"/>
        <v>0.13956766923750002</v>
      </c>
      <c r="L91">
        <v>660</v>
      </c>
      <c r="M91">
        <f t="shared" ref="M91:M125" si="17">$M$14*L91</f>
        <v>1.3365E-3</v>
      </c>
      <c r="N91">
        <f t="shared" ref="N91:N125" si="18">$N$14*L91</f>
        <v>1.0395000000000001E-3</v>
      </c>
      <c r="O91">
        <f t="shared" si="11"/>
        <v>0.99888613861386144</v>
      </c>
      <c r="P91">
        <f t="shared" si="12"/>
        <v>0.99913366336633669</v>
      </c>
    </row>
    <row r="92" spans="3:16" x14ac:dyDescent="0.3">
      <c r="C92">
        <v>710</v>
      </c>
      <c r="D92">
        <f t="shared" si="14"/>
        <v>301.99785191200004</v>
      </c>
      <c r="E92">
        <f t="shared" si="15"/>
        <v>173.64876484940001</v>
      </c>
      <c r="F92">
        <f t="shared" si="16"/>
        <v>0.18874865744500002</v>
      </c>
      <c r="G92">
        <f t="shared" si="13"/>
        <v>0.14156149308375002</v>
      </c>
      <c r="L92">
        <v>670</v>
      </c>
      <c r="M92">
        <f t="shared" si="17"/>
        <v>1.3567500000000001E-3</v>
      </c>
      <c r="N92">
        <f t="shared" si="18"/>
        <v>1.05525E-3</v>
      </c>
      <c r="O92">
        <f t="shared" si="11"/>
        <v>0.99886926192619263</v>
      </c>
      <c r="P92">
        <f t="shared" si="12"/>
        <v>0.9991205370537054</v>
      </c>
    </row>
    <row r="93" spans="3:16" x14ac:dyDescent="0.3">
      <c r="C93">
        <v>720</v>
      </c>
      <c r="D93">
        <f t="shared" si="14"/>
        <v>306.25134278400009</v>
      </c>
      <c r="E93">
        <f t="shared" si="15"/>
        <v>176.09452210080002</v>
      </c>
      <c r="F93">
        <f t="shared" si="16"/>
        <v>0.19140708924000002</v>
      </c>
      <c r="G93">
        <f t="shared" si="13"/>
        <v>0.14355531693000001</v>
      </c>
      <c r="L93">
        <v>680</v>
      </c>
      <c r="M93">
        <f t="shared" si="17"/>
        <v>1.377E-3</v>
      </c>
      <c r="N93">
        <f t="shared" si="18"/>
        <v>1.0709999999999999E-3</v>
      </c>
      <c r="O93">
        <f t="shared" si="11"/>
        <v>0.99885238523852382</v>
      </c>
      <c r="P93">
        <f t="shared" si="12"/>
        <v>0.99910741074107412</v>
      </c>
    </row>
    <row r="94" spans="3:16" x14ac:dyDescent="0.3">
      <c r="C94">
        <v>730</v>
      </c>
      <c r="D94">
        <f t="shared" si="14"/>
        <v>310.50483365600007</v>
      </c>
      <c r="E94">
        <f t="shared" si="15"/>
        <v>178.54027935220003</v>
      </c>
      <c r="F94">
        <f t="shared" si="16"/>
        <v>0.19406552103500002</v>
      </c>
      <c r="G94">
        <f t="shared" si="13"/>
        <v>0.14554914077625</v>
      </c>
      <c r="L94">
        <v>690</v>
      </c>
      <c r="M94">
        <f t="shared" si="17"/>
        <v>1.3972500000000001E-3</v>
      </c>
      <c r="N94">
        <f t="shared" si="18"/>
        <v>1.08675E-3</v>
      </c>
      <c r="O94">
        <f t="shared" si="11"/>
        <v>0.99883550855085512</v>
      </c>
      <c r="P94">
        <f t="shared" si="12"/>
        <v>0.99909428442844284</v>
      </c>
    </row>
    <row r="95" spans="3:16" x14ac:dyDescent="0.3">
      <c r="C95">
        <v>740</v>
      </c>
      <c r="D95">
        <f t="shared" si="14"/>
        <v>314.75832452800006</v>
      </c>
      <c r="E95">
        <f t="shared" si="15"/>
        <v>180.98603660360001</v>
      </c>
      <c r="F95">
        <f t="shared" si="16"/>
        <v>0.19672395283000002</v>
      </c>
      <c r="G95">
        <f t="shared" si="13"/>
        <v>0.14754296462250002</v>
      </c>
      <c r="L95">
        <v>700</v>
      </c>
      <c r="M95">
        <f t="shared" si="17"/>
        <v>1.4175000000000001E-3</v>
      </c>
      <c r="N95">
        <f t="shared" si="18"/>
        <v>1.1025E-3</v>
      </c>
      <c r="O95">
        <f t="shared" si="11"/>
        <v>0.99881863186318631</v>
      </c>
      <c r="P95">
        <f t="shared" si="12"/>
        <v>0.99908115811581155</v>
      </c>
    </row>
    <row r="96" spans="3:16" x14ac:dyDescent="0.3">
      <c r="C96">
        <v>750</v>
      </c>
      <c r="D96">
        <f t="shared" si="14"/>
        <v>319.01181540000005</v>
      </c>
      <c r="E96">
        <f t="shared" si="15"/>
        <v>183.43179385500002</v>
      </c>
      <c r="F96">
        <f t="shared" si="16"/>
        <v>0.19938238462500002</v>
      </c>
      <c r="G96">
        <f t="shared" si="13"/>
        <v>0.14953678846875001</v>
      </c>
      <c r="L96">
        <v>710</v>
      </c>
      <c r="M96">
        <f t="shared" si="17"/>
        <v>1.43775E-3</v>
      </c>
      <c r="N96">
        <f t="shared" si="18"/>
        <v>1.1182499999999999E-3</v>
      </c>
      <c r="O96">
        <f t="shared" si="11"/>
        <v>0.9988017551755175</v>
      </c>
      <c r="P96">
        <f t="shared" si="12"/>
        <v>0.99906803180318027</v>
      </c>
    </row>
    <row r="97" spans="3:16" x14ac:dyDescent="0.3">
      <c r="C97">
        <v>760</v>
      </c>
      <c r="D97">
        <f t="shared" si="14"/>
        <v>323.26530627200009</v>
      </c>
      <c r="E97">
        <f t="shared" si="15"/>
        <v>185.87755110640003</v>
      </c>
      <c r="F97">
        <f t="shared" si="16"/>
        <v>0.20204081642000002</v>
      </c>
      <c r="G97">
        <f t="shared" si="13"/>
        <v>0.15153061231500001</v>
      </c>
      <c r="L97">
        <v>720</v>
      </c>
      <c r="M97">
        <f t="shared" si="17"/>
        <v>1.4580000000000001E-3</v>
      </c>
      <c r="N97">
        <f t="shared" si="18"/>
        <v>1.134E-3</v>
      </c>
      <c r="O97">
        <f t="shared" si="11"/>
        <v>0.9987848784878488</v>
      </c>
      <c r="P97">
        <f t="shared" si="12"/>
        <v>0.99905490549054909</v>
      </c>
    </row>
    <row r="98" spans="3:16" x14ac:dyDescent="0.3">
      <c r="C98">
        <v>770</v>
      </c>
      <c r="D98">
        <f t="shared" si="14"/>
        <v>327.51879714400008</v>
      </c>
      <c r="E98">
        <f t="shared" si="15"/>
        <v>188.32330835780002</v>
      </c>
      <c r="F98">
        <f t="shared" si="16"/>
        <v>0.20469924821500002</v>
      </c>
      <c r="G98">
        <f t="shared" si="13"/>
        <v>0.15352443616125003</v>
      </c>
      <c r="L98">
        <v>730</v>
      </c>
      <c r="M98">
        <f t="shared" si="17"/>
        <v>1.47825E-3</v>
      </c>
      <c r="N98">
        <f t="shared" si="18"/>
        <v>1.1497499999999999E-3</v>
      </c>
      <c r="O98">
        <f t="shared" si="11"/>
        <v>0.99876800180017999</v>
      </c>
      <c r="P98">
        <f t="shared" si="12"/>
        <v>0.99904177917791781</v>
      </c>
    </row>
    <row r="99" spans="3:16" x14ac:dyDescent="0.3">
      <c r="C99">
        <v>780</v>
      </c>
      <c r="D99">
        <f t="shared" si="14"/>
        <v>331.77228801600006</v>
      </c>
      <c r="E99">
        <f t="shared" si="15"/>
        <v>190.76906560920003</v>
      </c>
      <c r="F99">
        <f t="shared" si="16"/>
        <v>0.20735768001000002</v>
      </c>
      <c r="G99">
        <f t="shared" si="13"/>
        <v>0.15551826000750002</v>
      </c>
      <c r="L99">
        <v>740</v>
      </c>
      <c r="M99">
        <f t="shared" si="17"/>
        <v>1.4985E-3</v>
      </c>
      <c r="N99">
        <f t="shared" si="18"/>
        <v>1.1654999999999999E-3</v>
      </c>
      <c r="O99">
        <f t="shared" si="11"/>
        <v>0.9987511251125113</v>
      </c>
      <c r="P99">
        <f t="shared" si="12"/>
        <v>0.99902865286528653</v>
      </c>
    </row>
    <row r="100" spans="3:16" x14ac:dyDescent="0.3">
      <c r="C100">
        <v>790</v>
      </c>
      <c r="D100">
        <f t="shared" si="14"/>
        <v>336.02577888800005</v>
      </c>
      <c r="E100">
        <f t="shared" si="15"/>
        <v>193.21482286060004</v>
      </c>
      <c r="F100">
        <f t="shared" si="16"/>
        <v>0.21001611180500002</v>
      </c>
      <c r="G100">
        <f t="shared" si="13"/>
        <v>0.15751208385375001</v>
      </c>
      <c r="L100">
        <v>750</v>
      </c>
      <c r="M100">
        <f t="shared" si="17"/>
        <v>1.5187500000000001E-3</v>
      </c>
      <c r="N100">
        <f t="shared" si="18"/>
        <v>1.18125E-3</v>
      </c>
      <c r="O100">
        <f t="shared" si="11"/>
        <v>0.99873424842484249</v>
      </c>
      <c r="P100">
        <f t="shared" si="12"/>
        <v>0.99901552655265524</v>
      </c>
    </row>
    <row r="101" spans="3:16" x14ac:dyDescent="0.3">
      <c r="C101">
        <v>800</v>
      </c>
      <c r="D101">
        <f t="shared" si="14"/>
        <v>340.27926976000009</v>
      </c>
      <c r="E101">
        <f t="shared" si="15"/>
        <v>195.66058011200002</v>
      </c>
      <c r="F101">
        <f t="shared" si="16"/>
        <v>0.21267454360000002</v>
      </c>
      <c r="G101">
        <f t="shared" si="13"/>
        <v>0.1595059077</v>
      </c>
      <c r="L101">
        <v>760</v>
      </c>
      <c r="M101">
        <f t="shared" si="17"/>
        <v>1.539E-3</v>
      </c>
      <c r="N101">
        <f t="shared" si="18"/>
        <v>1.1969999999999999E-3</v>
      </c>
      <c r="O101">
        <f t="shared" si="11"/>
        <v>0.99871737173717368</v>
      </c>
      <c r="P101">
        <f t="shared" si="12"/>
        <v>0.99900240024002396</v>
      </c>
    </row>
    <row r="102" spans="3:16" x14ac:dyDescent="0.3">
      <c r="C102">
        <v>810</v>
      </c>
      <c r="D102">
        <f t="shared" si="14"/>
        <v>344.53276063200008</v>
      </c>
      <c r="E102">
        <f t="shared" si="15"/>
        <v>198.10633736340003</v>
      </c>
      <c r="F102">
        <f t="shared" si="16"/>
        <v>0.21533297539500001</v>
      </c>
      <c r="G102">
        <f t="shared" si="13"/>
        <v>0.16149973154625002</v>
      </c>
      <c r="L102">
        <v>770</v>
      </c>
      <c r="M102">
        <f t="shared" si="17"/>
        <v>1.5592500000000001E-3</v>
      </c>
      <c r="N102">
        <f t="shared" si="18"/>
        <v>1.2127500000000001E-3</v>
      </c>
      <c r="O102">
        <f t="shared" si="11"/>
        <v>0.99870049504950498</v>
      </c>
      <c r="P102">
        <f t="shared" si="12"/>
        <v>0.99898927392739278</v>
      </c>
    </row>
    <row r="103" spans="3:16" x14ac:dyDescent="0.3">
      <c r="C103">
        <v>820</v>
      </c>
      <c r="D103">
        <f t="shared" si="14"/>
        <v>348.78625150400006</v>
      </c>
      <c r="E103">
        <f t="shared" si="15"/>
        <v>200.55209461480004</v>
      </c>
      <c r="F103">
        <f t="shared" si="16"/>
        <v>0.21799140719000001</v>
      </c>
      <c r="G103">
        <f t="shared" si="13"/>
        <v>0.16349355539250002</v>
      </c>
      <c r="L103">
        <v>780</v>
      </c>
      <c r="M103">
        <f t="shared" si="17"/>
        <v>1.5795000000000002E-3</v>
      </c>
      <c r="N103">
        <f t="shared" si="18"/>
        <v>1.2285E-3</v>
      </c>
      <c r="O103">
        <f t="shared" si="11"/>
        <v>0.99868361836183617</v>
      </c>
      <c r="P103">
        <f t="shared" si="12"/>
        <v>0.9989761476147615</v>
      </c>
    </row>
    <row r="104" spans="3:16" x14ac:dyDescent="0.3">
      <c r="C104">
        <v>830</v>
      </c>
      <c r="D104">
        <f t="shared" si="14"/>
        <v>353.03974237600005</v>
      </c>
      <c r="E104">
        <f t="shared" si="15"/>
        <v>202.99785186620002</v>
      </c>
      <c r="F104">
        <f t="shared" si="16"/>
        <v>0.22064983898500001</v>
      </c>
      <c r="G104">
        <f t="shared" si="13"/>
        <v>0.16548737923875001</v>
      </c>
      <c r="L104">
        <v>790</v>
      </c>
      <c r="M104">
        <f t="shared" si="17"/>
        <v>1.59975E-3</v>
      </c>
      <c r="N104">
        <f t="shared" si="18"/>
        <v>1.2442499999999999E-3</v>
      </c>
      <c r="O104">
        <f t="shared" si="11"/>
        <v>0.99866674167416747</v>
      </c>
      <c r="P104">
        <f t="shared" si="12"/>
        <v>0.99896302130213022</v>
      </c>
    </row>
    <row r="105" spans="3:16" x14ac:dyDescent="0.3">
      <c r="C105">
        <v>840</v>
      </c>
      <c r="D105">
        <f t="shared" si="14"/>
        <v>357.29323324800009</v>
      </c>
      <c r="E105">
        <f t="shared" si="15"/>
        <v>205.44360911760003</v>
      </c>
      <c r="F105">
        <f t="shared" si="16"/>
        <v>0.22330827078000001</v>
      </c>
      <c r="G105">
        <f t="shared" si="13"/>
        <v>0.167481203085</v>
      </c>
      <c r="L105">
        <v>800</v>
      </c>
      <c r="M105">
        <f t="shared" si="17"/>
        <v>1.6200000000000001E-3</v>
      </c>
      <c r="N105">
        <f t="shared" si="18"/>
        <v>1.2600000000000001E-3</v>
      </c>
      <c r="O105">
        <f t="shared" si="11"/>
        <v>0.99864986498649866</v>
      </c>
      <c r="P105">
        <f t="shared" si="12"/>
        <v>0.99894989498949893</v>
      </c>
    </row>
    <row r="106" spans="3:16" x14ac:dyDescent="0.3">
      <c r="C106">
        <v>850</v>
      </c>
      <c r="D106">
        <f t="shared" si="14"/>
        <v>361.54672412000008</v>
      </c>
      <c r="E106">
        <f t="shared" si="15"/>
        <v>207.88936636900002</v>
      </c>
      <c r="F106">
        <f t="shared" si="16"/>
        <v>0.22596670257500001</v>
      </c>
      <c r="G106">
        <f t="shared" si="13"/>
        <v>0.16947502693125002</v>
      </c>
      <c r="L106">
        <v>810</v>
      </c>
      <c r="M106">
        <f t="shared" si="17"/>
        <v>1.64025E-3</v>
      </c>
      <c r="N106">
        <f t="shared" si="18"/>
        <v>1.27575E-3</v>
      </c>
      <c r="O106">
        <f t="shared" si="11"/>
        <v>0.99863298829882985</v>
      </c>
      <c r="P106">
        <f t="shared" si="12"/>
        <v>0.99893676867686765</v>
      </c>
    </row>
    <row r="107" spans="3:16" x14ac:dyDescent="0.3">
      <c r="C107">
        <v>860</v>
      </c>
      <c r="D107">
        <f t="shared" si="14"/>
        <v>365.80021499200006</v>
      </c>
      <c r="E107">
        <f t="shared" si="15"/>
        <v>210.33512362040003</v>
      </c>
      <c r="F107">
        <f t="shared" si="16"/>
        <v>0.22862513437000001</v>
      </c>
      <c r="G107">
        <f t="shared" si="13"/>
        <v>0.17146885077750001</v>
      </c>
      <c r="L107">
        <v>820</v>
      </c>
      <c r="M107">
        <f t="shared" si="17"/>
        <v>1.6605000000000001E-3</v>
      </c>
      <c r="N107">
        <f t="shared" si="18"/>
        <v>1.2914999999999999E-3</v>
      </c>
      <c r="O107">
        <f t="shared" si="11"/>
        <v>0.99861611161116115</v>
      </c>
      <c r="P107">
        <f t="shared" si="12"/>
        <v>0.99892364236423647</v>
      </c>
    </row>
    <row r="108" spans="3:16" x14ac:dyDescent="0.3">
      <c r="C108">
        <v>870</v>
      </c>
      <c r="D108">
        <f t="shared" si="14"/>
        <v>370.05370586400005</v>
      </c>
      <c r="E108">
        <f t="shared" si="15"/>
        <v>212.78088087180004</v>
      </c>
      <c r="F108">
        <f t="shared" si="16"/>
        <v>0.23128356616500001</v>
      </c>
      <c r="G108">
        <f t="shared" si="13"/>
        <v>0.17346267462375001</v>
      </c>
      <c r="L108">
        <v>830</v>
      </c>
      <c r="M108">
        <f t="shared" si="17"/>
        <v>1.6807500000000002E-3</v>
      </c>
      <c r="N108">
        <f t="shared" si="18"/>
        <v>1.30725E-3</v>
      </c>
      <c r="O108">
        <f t="shared" si="11"/>
        <v>0.99859923492349234</v>
      </c>
      <c r="P108">
        <f t="shared" si="12"/>
        <v>0.99891051605160519</v>
      </c>
    </row>
    <row r="109" spans="3:16" x14ac:dyDescent="0.3">
      <c r="C109">
        <v>880</v>
      </c>
      <c r="D109">
        <f t="shared" si="14"/>
        <v>374.30719673600009</v>
      </c>
      <c r="E109">
        <f t="shared" si="15"/>
        <v>215.22663812320002</v>
      </c>
      <c r="F109">
        <f t="shared" si="16"/>
        <v>0.23394199796000001</v>
      </c>
      <c r="G109">
        <f t="shared" si="13"/>
        <v>0.17545649847000003</v>
      </c>
      <c r="L109">
        <v>840</v>
      </c>
      <c r="M109">
        <f t="shared" si="17"/>
        <v>1.701E-3</v>
      </c>
      <c r="N109">
        <f t="shared" si="18"/>
        <v>1.323E-3</v>
      </c>
      <c r="O109">
        <f t="shared" si="11"/>
        <v>0.99858235823582353</v>
      </c>
      <c r="P109">
        <f t="shared" si="12"/>
        <v>0.99889738973897391</v>
      </c>
    </row>
    <row r="110" spans="3:16" x14ac:dyDescent="0.3">
      <c r="C110">
        <v>890</v>
      </c>
      <c r="D110">
        <f t="shared" si="14"/>
        <v>378.56068760800008</v>
      </c>
      <c r="E110">
        <f t="shared" si="15"/>
        <v>217.67239537460003</v>
      </c>
      <c r="F110">
        <f t="shared" si="16"/>
        <v>0.23660042975500001</v>
      </c>
      <c r="G110">
        <f t="shared" si="13"/>
        <v>0.17745032231625002</v>
      </c>
      <c r="L110">
        <v>850</v>
      </c>
      <c r="M110">
        <f t="shared" si="17"/>
        <v>1.7212500000000001E-3</v>
      </c>
      <c r="N110">
        <f t="shared" si="18"/>
        <v>1.3387499999999999E-3</v>
      </c>
      <c r="O110">
        <f t="shared" si="11"/>
        <v>0.99856548154815483</v>
      </c>
      <c r="P110">
        <f t="shared" si="12"/>
        <v>0.99888426342634262</v>
      </c>
    </row>
    <row r="111" spans="3:16" x14ac:dyDescent="0.3">
      <c r="C111">
        <v>900</v>
      </c>
      <c r="D111">
        <f t="shared" si="14"/>
        <v>382.81417848000007</v>
      </c>
      <c r="E111">
        <f t="shared" si="15"/>
        <v>220.11815262600004</v>
      </c>
      <c r="F111">
        <f t="shared" si="16"/>
        <v>0.23925886155000003</v>
      </c>
      <c r="G111">
        <f t="shared" si="13"/>
        <v>0.17944414616250001</v>
      </c>
      <c r="L111">
        <v>860</v>
      </c>
      <c r="M111">
        <f t="shared" si="17"/>
        <v>1.7415E-3</v>
      </c>
      <c r="N111">
        <f t="shared" si="18"/>
        <v>1.3545E-3</v>
      </c>
      <c r="O111">
        <f t="shared" si="11"/>
        <v>0.99854860486048602</v>
      </c>
      <c r="P111">
        <f t="shared" si="12"/>
        <v>0.99887113711371134</v>
      </c>
    </row>
    <row r="112" spans="3:16" x14ac:dyDescent="0.3">
      <c r="C112">
        <v>910</v>
      </c>
      <c r="D112">
        <f t="shared" si="14"/>
        <v>387.06766935200005</v>
      </c>
      <c r="E112">
        <f t="shared" si="15"/>
        <v>222.56390987740002</v>
      </c>
      <c r="F112">
        <f t="shared" si="16"/>
        <v>0.24191729334500003</v>
      </c>
      <c r="G112">
        <f t="shared" si="13"/>
        <v>0.18143797000875</v>
      </c>
      <c r="L112">
        <v>870</v>
      </c>
      <c r="M112">
        <f t="shared" si="17"/>
        <v>1.7617500000000001E-3</v>
      </c>
      <c r="N112">
        <f t="shared" si="18"/>
        <v>1.3702499999999999E-3</v>
      </c>
      <c r="O112">
        <f t="shared" si="11"/>
        <v>0.99853172817281732</v>
      </c>
      <c r="P112">
        <f t="shared" si="12"/>
        <v>0.99885801080108005</v>
      </c>
    </row>
    <row r="113" spans="3:16" x14ac:dyDescent="0.3">
      <c r="C113">
        <v>920</v>
      </c>
      <c r="D113">
        <f t="shared" si="14"/>
        <v>391.3211602240001</v>
      </c>
      <c r="E113">
        <f t="shared" si="15"/>
        <v>225.00966712880003</v>
      </c>
      <c r="F113">
        <f t="shared" si="16"/>
        <v>0.24457572514000003</v>
      </c>
      <c r="G113">
        <f t="shared" si="13"/>
        <v>0.18343179385500002</v>
      </c>
      <c r="L113">
        <v>880</v>
      </c>
      <c r="M113">
        <f t="shared" si="17"/>
        <v>1.7820000000000002E-3</v>
      </c>
      <c r="N113">
        <f t="shared" si="18"/>
        <v>1.3859999999999999E-3</v>
      </c>
      <c r="O113">
        <f t="shared" si="11"/>
        <v>0.99851485148514851</v>
      </c>
      <c r="P113">
        <f t="shared" si="12"/>
        <v>0.99884488448844888</v>
      </c>
    </row>
    <row r="114" spans="3:16" x14ac:dyDescent="0.3">
      <c r="C114">
        <v>930</v>
      </c>
      <c r="D114">
        <f t="shared" si="14"/>
        <v>395.57465109600008</v>
      </c>
      <c r="E114">
        <f t="shared" si="15"/>
        <v>227.45542438020004</v>
      </c>
      <c r="F114">
        <f t="shared" si="16"/>
        <v>0.24723415693500003</v>
      </c>
      <c r="G114">
        <f t="shared" si="13"/>
        <v>0.18542561770125002</v>
      </c>
      <c r="L114">
        <v>890</v>
      </c>
      <c r="M114">
        <f t="shared" si="17"/>
        <v>1.80225E-3</v>
      </c>
      <c r="N114">
        <f t="shared" si="18"/>
        <v>1.40175E-3</v>
      </c>
      <c r="O114">
        <f t="shared" si="11"/>
        <v>0.9984979747974797</v>
      </c>
      <c r="P114">
        <f t="shared" si="12"/>
        <v>0.9988317581758176</v>
      </c>
    </row>
    <row r="115" spans="3:16" x14ac:dyDescent="0.3">
      <c r="C115">
        <v>940</v>
      </c>
      <c r="D115">
        <f t="shared" si="14"/>
        <v>399.82814196800007</v>
      </c>
      <c r="E115">
        <f t="shared" si="15"/>
        <v>229.90118163160002</v>
      </c>
      <c r="F115">
        <f t="shared" si="16"/>
        <v>0.24989258873000003</v>
      </c>
      <c r="G115">
        <f t="shared" si="13"/>
        <v>0.18741944154750001</v>
      </c>
      <c r="L115">
        <v>900</v>
      </c>
      <c r="M115">
        <f t="shared" si="17"/>
        <v>1.8225000000000001E-3</v>
      </c>
      <c r="N115">
        <f t="shared" si="18"/>
        <v>1.4174999999999999E-3</v>
      </c>
      <c r="O115">
        <f t="shared" si="11"/>
        <v>0.998481098109811</v>
      </c>
      <c r="P115">
        <f t="shared" si="12"/>
        <v>0.99881863186318631</v>
      </c>
    </row>
    <row r="116" spans="3:16" x14ac:dyDescent="0.3">
      <c r="C116">
        <v>950</v>
      </c>
      <c r="D116">
        <f t="shared" si="14"/>
        <v>404.08163284000005</v>
      </c>
      <c r="E116">
        <f t="shared" si="15"/>
        <v>232.34693888300004</v>
      </c>
      <c r="F116">
        <f t="shared" si="16"/>
        <v>0.252551020525</v>
      </c>
      <c r="G116">
        <f t="shared" si="13"/>
        <v>0.18941326539375003</v>
      </c>
      <c r="L116">
        <v>910</v>
      </c>
      <c r="M116">
        <f t="shared" si="17"/>
        <v>1.84275E-3</v>
      </c>
      <c r="N116">
        <f t="shared" si="18"/>
        <v>1.4332500000000001E-3</v>
      </c>
      <c r="O116">
        <f t="shared" si="11"/>
        <v>0.9984642214221422</v>
      </c>
      <c r="P116">
        <f t="shared" si="12"/>
        <v>0.99880550555055503</v>
      </c>
    </row>
    <row r="117" spans="3:16" x14ac:dyDescent="0.3">
      <c r="C117">
        <v>960</v>
      </c>
      <c r="D117">
        <f t="shared" si="14"/>
        <v>408.3351237120001</v>
      </c>
      <c r="E117">
        <f t="shared" si="15"/>
        <v>234.79269613440005</v>
      </c>
      <c r="F117">
        <f t="shared" si="16"/>
        <v>0.25520945232000003</v>
      </c>
      <c r="G117">
        <f t="shared" si="13"/>
        <v>0.19140708924000002</v>
      </c>
      <c r="L117">
        <v>920</v>
      </c>
      <c r="M117">
        <f t="shared" si="17"/>
        <v>1.8630000000000001E-3</v>
      </c>
      <c r="N117">
        <f t="shared" si="18"/>
        <v>1.449E-3</v>
      </c>
      <c r="O117">
        <f t="shared" si="11"/>
        <v>0.9984473447344735</v>
      </c>
      <c r="P117">
        <f t="shared" si="12"/>
        <v>0.99879237923792374</v>
      </c>
    </row>
    <row r="118" spans="3:16" x14ac:dyDescent="0.3">
      <c r="C118">
        <v>970</v>
      </c>
      <c r="D118">
        <f t="shared" si="14"/>
        <v>412.58861458400008</v>
      </c>
      <c r="E118">
        <f t="shared" si="15"/>
        <v>237.23845338580003</v>
      </c>
      <c r="F118">
        <f t="shared" si="16"/>
        <v>0.257867884115</v>
      </c>
      <c r="G118">
        <f t="shared" si="13"/>
        <v>0.19340091308625001</v>
      </c>
      <c r="L118">
        <v>930</v>
      </c>
      <c r="M118">
        <f t="shared" si="17"/>
        <v>1.8832500000000002E-3</v>
      </c>
      <c r="N118">
        <f t="shared" si="18"/>
        <v>1.4647499999999999E-3</v>
      </c>
      <c r="O118">
        <f t="shared" si="11"/>
        <v>0.99843046804680469</v>
      </c>
      <c r="P118">
        <f t="shared" si="12"/>
        <v>0.99877925292529257</v>
      </c>
    </row>
    <row r="119" spans="3:16" x14ac:dyDescent="0.3">
      <c r="C119">
        <v>980</v>
      </c>
      <c r="D119">
        <f t="shared" si="14"/>
        <v>416.84210545600007</v>
      </c>
      <c r="E119">
        <f t="shared" si="15"/>
        <v>239.68421063720004</v>
      </c>
      <c r="F119">
        <f t="shared" si="16"/>
        <v>0.26052631591000003</v>
      </c>
      <c r="G119">
        <f t="shared" si="13"/>
        <v>0.19539473693250001</v>
      </c>
      <c r="L119">
        <v>940</v>
      </c>
      <c r="M119">
        <f t="shared" si="17"/>
        <v>1.9035E-3</v>
      </c>
      <c r="N119">
        <f t="shared" si="18"/>
        <v>1.4805E-3</v>
      </c>
      <c r="O119">
        <f t="shared" si="11"/>
        <v>0.99841359135913588</v>
      </c>
      <c r="P119">
        <f t="shared" si="12"/>
        <v>0.99876612661266129</v>
      </c>
    </row>
    <row r="120" spans="3:16" x14ac:dyDescent="0.3">
      <c r="C120">
        <v>990</v>
      </c>
      <c r="D120">
        <f t="shared" si="14"/>
        <v>421.09559632800011</v>
      </c>
      <c r="E120">
        <f t="shared" si="15"/>
        <v>242.12996788860002</v>
      </c>
      <c r="F120">
        <f t="shared" si="16"/>
        <v>0.263184747705</v>
      </c>
      <c r="G120">
        <f t="shared" si="13"/>
        <v>0.19738856077875003</v>
      </c>
      <c r="L120">
        <v>950</v>
      </c>
      <c r="M120">
        <f t="shared" si="17"/>
        <v>1.9237500000000001E-3</v>
      </c>
      <c r="N120">
        <f t="shared" si="18"/>
        <v>1.49625E-3</v>
      </c>
      <c r="O120">
        <f t="shared" si="11"/>
        <v>0.99839671467146718</v>
      </c>
      <c r="P120">
        <f t="shared" si="12"/>
        <v>0.99875300030003</v>
      </c>
    </row>
    <row r="121" spans="3:16" x14ac:dyDescent="0.3">
      <c r="C121">
        <v>1000</v>
      </c>
      <c r="D121">
        <f t="shared" si="14"/>
        <v>425.3490872000001</v>
      </c>
      <c r="E121">
        <f t="shared" si="15"/>
        <v>244.57572514000003</v>
      </c>
      <c r="F121">
        <f t="shared" si="16"/>
        <v>0.26584317950000003</v>
      </c>
      <c r="G121">
        <f t="shared" si="13"/>
        <v>0.19938238462500002</v>
      </c>
      <c r="L121">
        <v>960</v>
      </c>
      <c r="M121">
        <f t="shared" si="17"/>
        <v>1.944E-3</v>
      </c>
      <c r="N121">
        <f t="shared" si="18"/>
        <v>1.5119999999999999E-3</v>
      </c>
      <c r="O121">
        <f t="shared" si="11"/>
        <v>0.99837983798379837</v>
      </c>
      <c r="P121">
        <f t="shared" si="12"/>
        <v>0.99873987398739872</v>
      </c>
    </row>
    <row r="122" spans="3:16" x14ac:dyDescent="0.3">
      <c r="L122">
        <v>970</v>
      </c>
      <c r="M122">
        <f t="shared" si="17"/>
        <v>1.9642500000000003E-3</v>
      </c>
      <c r="N122">
        <f t="shared" si="18"/>
        <v>1.52775E-3</v>
      </c>
      <c r="O122">
        <f t="shared" si="11"/>
        <v>0.99836296129612956</v>
      </c>
      <c r="P122">
        <f t="shared" si="12"/>
        <v>0.99872674767476743</v>
      </c>
    </row>
    <row r="123" spans="3:16" x14ac:dyDescent="0.3">
      <c r="L123">
        <v>980</v>
      </c>
      <c r="M123">
        <f t="shared" si="17"/>
        <v>1.9845000000000002E-3</v>
      </c>
      <c r="N123">
        <f t="shared" si="18"/>
        <v>1.5435E-3</v>
      </c>
      <c r="O123">
        <f t="shared" si="11"/>
        <v>0.99834608460846086</v>
      </c>
      <c r="P123">
        <f t="shared" si="12"/>
        <v>0.99871362136213626</v>
      </c>
    </row>
    <row r="124" spans="3:16" x14ac:dyDescent="0.3">
      <c r="L124">
        <v>990</v>
      </c>
      <c r="M124">
        <f t="shared" si="17"/>
        <v>2.00475E-3</v>
      </c>
      <c r="N124">
        <f t="shared" si="18"/>
        <v>1.5592499999999999E-3</v>
      </c>
      <c r="O124">
        <f t="shared" si="11"/>
        <v>0.99832920792079205</v>
      </c>
      <c r="P124">
        <f t="shared" si="12"/>
        <v>0.99870049504950498</v>
      </c>
    </row>
    <row r="125" spans="3:16" x14ac:dyDescent="0.3">
      <c r="L125">
        <v>1000</v>
      </c>
      <c r="M125">
        <f t="shared" si="17"/>
        <v>2.0249999999999999E-3</v>
      </c>
      <c r="N125">
        <f t="shared" si="18"/>
        <v>1.575E-3</v>
      </c>
      <c r="O125">
        <f t="shared" si="11"/>
        <v>0.99831233123312335</v>
      </c>
      <c r="P125">
        <f t="shared" si="12"/>
        <v>0.99868736873687369</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9"/>
  <sheetViews>
    <sheetView zoomScale="62" workbookViewId="0">
      <selection activeCell="C14" sqref="C14"/>
    </sheetView>
  </sheetViews>
  <sheetFormatPr defaultRowHeight="14.4" x14ac:dyDescent="0.3"/>
  <cols>
    <col min="3" max="3" width="11.6640625" bestFit="1" customWidth="1"/>
    <col min="4" max="4" width="17" bestFit="1" customWidth="1"/>
    <col min="11" max="11" width="12" bestFit="1" customWidth="1"/>
    <col min="17" max="18" width="12"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7" t="s">
        <v>225</v>
      </c>
      <c r="Z6" s="68"/>
      <c r="AA6" s="68"/>
      <c r="AB6" s="68"/>
      <c r="AC6" s="68"/>
      <c r="AD6" s="68"/>
      <c r="AE6" s="68"/>
      <c r="AF6" s="68"/>
    </row>
    <row r="7" spans="3:32" x14ac:dyDescent="0.3">
      <c r="C7" s="71" t="s">
        <v>182</v>
      </c>
      <c r="D7" s="72"/>
      <c r="E7" s="72"/>
      <c r="F7" s="72"/>
      <c r="G7" s="71"/>
      <c r="H7" s="71"/>
      <c r="I7" s="71"/>
      <c r="J7" s="71"/>
      <c r="K7" s="71"/>
      <c r="L7" s="71"/>
      <c r="M7" s="72"/>
      <c r="N7" s="72"/>
      <c r="O7" s="72"/>
      <c r="P7" s="72"/>
      <c r="Q7" s="72"/>
      <c r="R7" s="72"/>
      <c r="S7" s="72"/>
      <c r="T7" s="72"/>
      <c r="Y7" s="69" t="s">
        <v>226</v>
      </c>
      <c r="Z7" s="69" t="s">
        <v>184</v>
      </c>
      <c r="AA7" s="69" t="s">
        <v>185</v>
      </c>
      <c r="AB7" s="69" t="s">
        <v>227</v>
      </c>
      <c r="AC7" s="69" t="s">
        <v>228</v>
      </c>
      <c r="AD7" s="69" t="s">
        <v>229</v>
      </c>
      <c r="AE7" s="69" t="s">
        <v>230</v>
      </c>
      <c r="AF7" s="69" t="s">
        <v>231</v>
      </c>
    </row>
    <row r="8" spans="3:32" ht="42.6" thickBot="1" x14ac:dyDescent="0.35">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c r="Y8" s="70" t="s">
        <v>232</v>
      </c>
      <c r="Z8" s="70" t="s">
        <v>233</v>
      </c>
      <c r="AA8" s="70" t="s">
        <v>203</v>
      </c>
      <c r="AB8" s="70" t="s">
        <v>234</v>
      </c>
      <c r="AC8" s="70" t="s">
        <v>235</v>
      </c>
      <c r="AD8" s="70" t="s">
        <v>236</v>
      </c>
      <c r="AE8" s="70" t="s">
        <v>237</v>
      </c>
      <c r="AF8" s="70" t="s">
        <v>238</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c r="Y9" s="70" t="s">
        <v>239</v>
      </c>
      <c r="Z9" s="70"/>
      <c r="AA9" s="70"/>
      <c r="AB9" s="70"/>
      <c r="AC9" s="70"/>
      <c r="AD9" s="70"/>
      <c r="AE9" s="70"/>
      <c r="AF9" s="70"/>
    </row>
    <row r="10" spans="3:32" ht="22.2" thickBot="1" x14ac:dyDescent="0.35">
      <c r="C10" s="70" t="s">
        <v>218</v>
      </c>
      <c r="D10" s="70"/>
      <c r="E10" s="70"/>
      <c r="F10" s="70"/>
      <c r="G10" s="70"/>
      <c r="H10" s="70"/>
      <c r="I10" s="70"/>
      <c r="J10" s="70"/>
      <c r="K10" s="70" t="s">
        <v>219</v>
      </c>
      <c r="L10" s="70" t="s">
        <v>220</v>
      </c>
      <c r="M10" s="70" t="s">
        <v>220</v>
      </c>
      <c r="N10" s="70" t="s">
        <v>221</v>
      </c>
      <c r="O10" s="73" t="s">
        <v>222</v>
      </c>
      <c r="P10" s="70" t="s">
        <v>223</v>
      </c>
      <c r="Q10" s="73" t="s">
        <v>255</v>
      </c>
      <c r="R10" s="73" t="s">
        <v>255</v>
      </c>
      <c r="S10" s="70" t="s">
        <v>224</v>
      </c>
      <c r="T10" s="73" t="s">
        <v>222</v>
      </c>
      <c r="Y10" t="s">
        <v>240</v>
      </c>
      <c r="Z10" t="s">
        <v>299</v>
      </c>
      <c r="AA10" t="s">
        <v>247</v>
      </c>
      <c r="AB10" s="78" t="s">
        <v>183</v>
      </c>
      <c r="AC10" s="78" t="s">
        <v>243</v>
      </c>
      <c r="AD10" s="72" t="s">
        <v>181</v>
      </c>
      <c r="AE10" t="s">
        <v>298</v>
      </c>
      <c r="AF10" s="78" t="s">
        <v>241</v>
      </c>
    </row>
    <row r="11" spans="3:32" x14ac:dyDescent="0.3">
      <c r="C11" t="s">
        <v>299</v>
      </c>
      <c r="D11" t="s">
        <v>247</v>
      </c>
      <c r="F11" s="98" t="s">
        <v>308</v>
      </c>
      <c r="G11" t="s">
        <v>298</v>
      </c>
      <c r="I11">
        <v>2020</v>
      </c>
      <c r="J11">
        <v>2030</v>
      </c>
      <c r="K11">
        <v>0.97</v>
      </c>
      <c r="N11">
        <v>0.95</v>
      </c>
      <c r="O11" s="77">
        <v>50</v>
      </c>
      <c r="P11" s="79">
        <v>31.536000000000001</v>
      </c>
      <c r="Q11">
        <f>'H2'!E56</f>
        <v>85.601503799000014</v>
      </c>
      <c r="R11">
        <f>'H2'!$F$56</f>
        <v>9.3045112825000012E-2</v>
      </c>
      <c r="T11" s="76">
        <v>1</v>
      </c>
      <c r="Y11" t="s">
        <v>240</v>
      </c>
      <c r="Z11" t="s">
        <v>300</v>
      </c>
      <c r="AA11" t="s">
        <v>248</v>
      </c>
      <c r="AB11" t="s">
        <v>183</v>
      </c>
      <c r="AC11" t="s">
        <v>249</v>
      </c>
      <c r="AD11" s="72" t="s">
        <v>181</v>
      </c>
      <c r="AE11" t="s">
        <v>298</v>
      </c>
      <c r="AF11" t="s">
        <v>241</v>
      </c>
    </row>
    <row r="12" spans="3:32" x14ac:dyDescent="0.3">
      <c r="I12" s="72">
        <v>2030</v>
      </c>
      <c r="J12" s="72"/>
      <c r="K12">
        <v>0.97</v>
      </c>
      <c r="N12">
        <v>0.95</v>
      </c>
      <c r="O12" s="77">
        <v>50</v>
      </c>
      <c r="P12" s="79">
        <v>31.536000000000001</v>
      </c>
      <c r="Q12">
        <f>'H2'!$E$56</f>
        <v>85.601503799000014</v>
      </c>
      <c r="R12">
        <f>'H2'!$F$56</f>
        <v>9.3045112825000012E-2</v>
      </c>
      <c r="T12" s="76">
        <v>1</v>
      </c>
    </row>
    <row r="13" spans="3:32" x14ac:dyDescent="0.3">
      <c r="I13">
        <v>2050</v>
      </c>
      <c r="K13">
        <v>0.97</v>
      </c>
      <c r="N13">
        <v>0.95</v>
      </c>
      <c r="O13" s="77">
        <v>50</v>
      </c>
      <c r="P13" s="79">
        <v>31.536000000000001</v>
      </c>
      <c r="Q13">
        <f>'H2'!$E$56</f>
        <v>85.601503799000014</v>
      </c>
      <c r="R13">
        <f>'H2'!G56</f>
        <v>6.9783834618750012E-2</v>
      </c>
      <c r="T13" s="76">
        <v>1</v>
      </c>
    </row>
    <row r="14" spans="3:32" x14ac:dyDescent="0.3">
      <c r="C14" t="s">
        <v>300</v>
      </c>
      <c r="D14" s="80" t="s">
        <v>248</v>
      </c>
      <c r="E14" s="80"/>
      <c r="F14" s="80" t="s">
        <v>308</v>
      </c>
      <c r="G14" s="80" t="s">
        <v>298</v>
      </c>
      <c r="H14" s="80"/>
      <c r="I14" s="80">
        <v>2020</v>
      </c>
      <c r="J14" s="80">
        <v>2030</v>
      </c>
      <c r="K14" s="80">
        <v>1</v>
      </c>
      <c r="L14" s="80"/>
      <c r="M14" s="80"/>
      <c r="N14" s="80"/>
      <c r="O14" s="81">
        <v>20</v>
      </c>
      <c r="P14" s="80">
        <v>1</v>
      </c>
      <c r="Q14" s="80">
        <f>'H2'!M20</f>
        <v>124.07255768910225</v>
      </c>
      <c r="R14" s="80">
        <f>'H2'!N21</f>
        <v>0.44311627746107951</v>
      </c>
      <c r="S14" s="80"/>
      <c r="T14" s="82"/>
    </row>
    <row r="15" spans="3:32" x14ac:dyDescent="0.3">
      <c r="E15" t="s">
        <v>267</v>
      </c>
      <c r="F15" s="98"/>
      <c r="I15">
        <v>2020</v>
      </c>
      <c r="L15">
        <f>'H2'!U24</f>
        <v>4.462946294629463E-4</v>
      </c>
      <c r="O15" s="77"/>
      <c r="T15" s="76"/>
    </row>
    <row r="16" spans="3:32" x14ac:dyDescent="0.3">
      <c r="I16" s="72">
        <v>2030</v>
      </c>
      <c r="J16" s="72"/>
      <c r="K16">
        <v>1</v>
      </c>
      <c r="O16" s="77">
        <v>20</v>
      </c>
      <c r="P16" s="79">
        <v>1</v>
      </c>
      <c r="Q16">
        <f>Q14</f>
        <v>124.07255768910225</v>
      </c>
      <c r="R16">
        <f>'H2'!N21</f>
        <v>0.44311627746107951</v>
      </c>
      <c r="T16" s="76"/>
    </row>
    <row r="17" spans="5:20" x14ac:dyDescent="0.3">
      <c r="E17" t="s">
        <v>267</v>
      </c>
      <c r="I17" s="72">
        <v>2030</v>
      </c>
      <c r="J17" s="72"/>
      <c r="L17">
        <f>L15</f>
        <v>4.462946294629463E-4</v>
      </c>
      <c r="O17" s="77"/>
      <c r="P17" s="79"/>
      <c r="T17" s="76"/>
    </row>
    <row r="18" spans="5:20" x14ac:dyDescent="0.3">
      <c r="I18">
        <v>2050</v>
      </c>
      <c r="K18">
        <v>1</v>
      </c>
      <c r="O18" s="77">
        <v>20</v>
      </c>
      <c r="P18" s="79">
        <v>1</v>
      </c>
      <c r="Q18">
        <f>'H2'!N20</f>
        <v>88.623255492215904</v>
      </c>
      <c r="R18">
        <f>R16</f>
        <v>0.44311627746107951</v>
      </c>
      <c r="T18" s="76"/>
    </row>
    <row r="19" spans="5:20" x14ac:dyDescent="0.3">
      <c r="E19" t="s">
        <v>267</v>
      </c>
      <c r="I19">
        <v>2050</v>
      </c>
      <c r="L19">
        <f>L17</f>
        <v>4.462946294629463E-4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zoomScale="66" workbookViewId="0">
      <selection activeCell="V23" sqref="V23"/>
    </sheetView>
  </sheetViews>
  <sheetFormatPr defaultRowHeight="14.4" x14ac:dyDescent="0.3"/>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x14ac:dyDescent="0.35">
      <c r="C2" s="65" t="s">
        <v>154</v>
      </c>
      <c r="L2" s="65" t="s">
        <v>155</v>
      </c>
      <c r="R2" t="s">
        <v>162</v>
      </c>
    </row>
    <row r="3" spans="2:23" x14ac:dyDescent="0.3">
      <c r="L3" t="s">
        <v>311</v>
      </c>
    </row>
    <row r="4" spans="2:23" x14ac:dyDescent="0.3">
      <c r="M4">
        <v>2030</v>
      </c>
      <c r="N4">
        <v>2050</v>
      </c>
      <c r="R4" t="s">
        <v>166</v>
      </c>
    </row>
    <row r="5" spans="2:23" x14ac:dyDescent="0.3">
      <c r="B5" s="47" t="s">
        <v>111</v>
      </c>
      <c r="C5" s="48" t="s">
        <v>112</v>
      </c>
      <c r="L5" s="27" t="s">
        <v>125</v>
      </c>
      <c r="M5" s="52">
        <v>2205</v>
      </c>
      <c r="N5" s="52">
        <v>1715</v>
      </c>
      <c r="R5">
        <v>5.2</v>
      </c>
      <c r="S5" t="s">
        <v>157</v>
      </c>
    </row>
    <row r="6" spans="2:23" x14ac:dyDescent="0.3">
      <c r="B6" s="47" t="s">
        <v>25</v>
      </c>
      <c r="C6" s="52">
        <v>50</v>
      </c>
      <c r="L6" t="s">
        <v>263</v>
      </c>
      <c r="M6">
        <f>M5/1000000000</f>
        <v>2.2050000000000001E-6</v>
      </c>
      <c r="N6">
        <f>N5/1000000000</f>
        <v>1.7150000000000001E-6</v>
      </c>
      <c r="R6">
        <v>5.2</v>
      </c>
      <c r="S6" t="s">
        <v>158</v>
      </c>
    </row>
    <row r="7" spans="2:23" x14ac:dyDescent="0.3">
      <c r="B7" s="47" t="s">
        <v>29</v>
      </c>
      <c r="C7" s="52">
        <v>1</v>
      </c>
      <c r="L7" s="62" t="s">
        <v>130</v>
      </c>
      <c r="M7" s="52">
        <v>1978.8326904267387</v>
      </c>
      <c r="N7" s="52">
        <v>1978.8326904267387</v>
      </c>
      <c r="R7">
        <v>5.2</v>
      </c>
      <c r="S7" t="s">
        <v>159</v>
      </c>
      <c r="T7">
        <f>R7/1000</f>
        <v>5.1999999999999998E-3</v>
      </c>
      <c r="U7" t="s">
        <v>171</v>
      </c>
    </row>
    <row r="8" spans="2:23" x14ac:dyDescent="0.3">
      <c r="L8" s="62" t="s">
        <v>133</v>
      </c>
      <c r="M8" s="52">
        <v>9.570354462000001</v>
      </c>
      <c r="N8" s="52">
        <v>9.570354462000001</v>
      </c>
      <c r="R8">
        <f>R6/1000</f>
        <v>5.1999999999999998E-3</v>
      </c>
      <c r="S8" t="s">
        <v>160</v>
      </c>
    </row>
    <row r="9" spans="2:23" x14ac:dyDescent="0.3">
      <c r="C9" t="s">
        <v>163</v>
      </c>
      <c r="L9" s="62" t="s">
        <v>167</v>
      </c>
      <c r="M9" s="52">
        <v>1.8077336206000001</v>
      </c>
      <c r="N9" s="52">
        <v>1.8077336206000001</v>
      </c>
    </row>
    <row r="10" spans="2:23" x14ac:dyDescent="0.3">
      <c r="B10" s="27" t="s">
        <v>119</v>
      </c>
      <c r="C10" s="48">
        <v>0.21267454360000004</v>
      </c>
      <c r="D10" s="66">
        <f>C10</f>
        <v>0.21267454360000004</v>
      </c>
      <c r="E10" t="s">
        <v>168</v>
      </c>
    </row>
    <row r="11" spans="2:23" x14ac:dyDescent="0.3">
      <c r="B11" s="27" t="s">
        <v>120</v>
      </c>
      <c r="C11" s="48">
        <v>0.21267454360000004</v>
      </c>
      <c r="D11" s="66">
        <f>C11</f>
        <v>0.21267454360000004</v>
      </c>
      <c r="E11" t="s">
        <v>168</v>
      </c>
      <c r="L11" s="62" t="s">
        <v>264</v>
      </c>
      <c r="M11" s="63">
        <f>M7/($R$6*1000000*$S$13)</f>
        <v>105.70687448860785</v>
      </c>
      <c r="N11" s="63">
        <f>N7/($R$6*1000000*$S$13)</f>
        <v>105.70687448860785</v>
      </c>
      <c r="V11">
        <f>R6*S13</f>
        <v>1.872E-5</v>
      </c>
      <c r="W11" t="s">
        <v>293</v>
      </c>
    </row>
    <row r="12" spans="2:23" x14ac:dyDescent="0.3">
      <c r="L12" s="62" t="s">
        <v>265</v>
      </c>
      <c r="M12" s="63">
        <f t="shared" ref="M12:N13" si="0">M8/($R$6*1000000*$S$13)</f>
        <v>0.51123688365384623</v>
      </c>
      <c r="N12" s="63">
        <f t="shared" si="0"/>
        <v>0.51123688365384623</v>
      </c>
      <c r="S12" t="s">
        <v>161</v>
      </c>
    </row>
    <row r="13" spans="2:23" x14ac:dyDescent="0.3">
      <c r="B13" s="27" t="s">
        <v>121</v>
      </c>
      <c r="C13" s="55">
        <v>106.33727180000001</v>
      </c>
      <c r="D13" s="63">
        <f>C13/1000000</f>
        <v>1.0633727180000001E-4</v>
      </c>
      <c r="E13" t="s">
        <v>164</v>
      </c>
      <c r="L13" s="62" t="s">
        <v>266</v>
      </c>
      <c r="M13" s="63">
        <f t="shared" si="0"/>
        <v>9.6566966912393179E-2</v>
      </c>
      <c r="N13" s="63">
        <f t="shared" si="0"/>
        <v>9.6566966912393179E-2</v>
      </c>
      <c r="S13">
        <v>3.5999999999999998E-6</v>
      </c>
    </row>
    <row r="14" spans="2:23" x14ac:dyDescent="0.3">
      <c r="V14" t="s">
        <v>250</v>
      </c>
    </row>
    <row r="15" spans="2:23" x14ac:dyDescent="0.3">
      <c r="V15">
        <v>45000</v>
      </c>
      <c r="W15" t="s">
        <v>251</v>
      </c>
    </row>
    <row r="16" spans="2:23" x14ac:dyDescent="0.3">
      <c r="B16" t="s">
        <v>153</v>
      </c>
      <c r="C16" t="s">
        <v>176</v>
      </c>
      <c r="D16" t="s">
        <v>165</v>
      </c>
      <c r="L16" s="47" t="s">
        <v>25</v>
      </c>
      <c r="M16" s="52">
        <v>20</v>
      </c>
    </row>
    <row r="17" spans="2:23" x14ac:dyDescent="0.3">
      <c r="B17">
        <v>10</v>
      </c>
      <c r="C17">
        <f>$D$10*B17</f>
        <v>2.1267454360000002</v>
      </c>
      <c r="D17">
        <f>$D$13*B17</f>
        <v>1.0633727180000001E-3</v>
      </c>
      <c r="V17">
        <f>V15*S13*R6</f>
        <v>0.84240000000000004</v>
      </c>
      <c r="W17" t="s">
        <v>262</v>
      </c>
    </row>
    <row r="18" spans="2:23" x14ac:dyDescent="0.3">
      <c r="B18">
        <v>20</v>
      </c>
      <c r="C18">
        <f t="shared" ref="C18:C81" si="1">$D$10*B18</f>
        <v>4.2534908720000004</v>
      </c>
      <c r="D18">
        <f t="shared" ref="D18:D81" si="2">$D$13*B18</f>
        <v>2.1267454360000002E-3</v>
      </c>
    </row>
    <row r="19" spans="2:23" x14ac:dyDescent="0.3">
      <c r="B19">
        <v>30</v>
      </c>
      <c r="C19">
        <f t="shared" si="1"/>
        <v>6.3802363080000015</v>
      </c>
      <c r="D19">
        <f t="shared" si="2"/>
        <v>3.1901181540000003E-3</v>
      </c>
    </row>
    <row r="20" spans="2:23" x14ac:dyDescent="0.3">
      <c r="B20">
        <v>40</v>
      </c>
      <c r="C20">
        <f t="shared" si="1"/>
        <v>8.5069817440000008</v>
      </c>
      <c r="D20">
        <f t="shared" si="2"/>
        <v>4.2534908720000004E-3</v>
      </c>
    </row>
    <row r="21" spans="2:23" x14ac:dyDescent="0.3">
      <c r="B21">
        <v>50</v>
      </c>
      <c r="C21">
        <f t="shared" si="1"/>
        <v>10.633727180000003</v>
      </c>
      <c r="D21">
        <f t="shared" si="2"/>
        <v>5.31686359E-3</v>
      </c>
    </row>
    <row r="22" spans="2:23" x14ac:dyDescent="0.3">
      <c r="B22">
        <v>60</v>
      </c>
      <c r="C22">
        <f t="shared" si="1"/>
        <v>12.760472616000003</v>
      </c>
      <c r="D22">
        <f t="shared" si="2"/>
        <v>6.3802363080000006E-3</v>
      </c>
      <c r="L22" t="s">
        <v>153</v>
      </c>
      <c r="O22" t="s">
        <v>253</v>
      </c>
      <c r="P22" t="s">
        <v>254</v>
      </c>
      <c r="V22" t="s">
        <v>310</v>
      </c>
    </row>
    <row r="23" spans="2:23" x14ac:dyDescent="0.3">
      <c r="B23">
        <v>70</v>
      </c>
      <c r="C23">
        <f t="shared" si="1"/>
        <v>14.887218052000003</v>
      </c>
      <c r="D23">
        <f t="shared" si="2"/>
        <v>7.4436090260000011E-3</v>
      </c>
      <c r="L23">
        <v>10</v>
      </c>
      <c r="M23">
        <f>$M$6*L23</f>
        <v>2.2050000000000001E-5</v>
      </c>
      <c r="N23">
        <f>$N$6*L23</f>
        <v>1.715E-5</v>
      </c>
      <c r="O23">
        <f>1-(M23/$V$17)</f>
        <v>0.99997382478632479</v>
      </c>
      <c r="P23">
        <f>1-(N23/$V$17)</f>
        <v>0.9999796415004748</v>
      </c>
      <c r="V23">
        <f>N6*340</f>
        <v>5.8310000000000002E-4</v>
      </c>
    </row>
    <row r="24" spans="2:23" x14ac:dyDescent="0.3">
      <c r="B24">
        <v>80</v>
      </c>
      <c r="C24">
        <f t="shared" si="1"/>
        <v>17.013963488000002</v>
      </c>
      <c r="D24">
        <f t="shared" si="2"/>
        <v>8.5069817440000008E-3</v>
      </c>
      <c r="L24">
        <v>20</v>
      </c>
      <c r="M24">
        <f t="shared" ref="M24:M87" si="3">$M$6*L24</f>
        <v>4.4100000000000001E-5</v>
      </c>
      <c r="N24">
        <f t="shared" ref="N24:N87" si="4">$N$6*L24</f>
        <v>3.43E-5</v>
      </c>
      <c r="O24">
        <f t="shared" ref="O24:O87" si="5">1-(M24/$V$17)</f>
        <v>0.99994764957264959</v>
      </c>
      <c r="P24">
        <f t="shared" ref="P24:P87" si="6">1-(N24/$V$17)</f>
        <v>0.99995928300094972</v>
      </c>
    </row>
    <row r="25" spans="2:23" x14ac:dyDescent="0.3">
      <c r="B25">
        <v>90</v>
      </c>
      <c r="C25">
        <f t="shared" si="1"/>
        <v>19.140708924000005</v>
      </c>
      <c r="D25">
        <f t="shared" si="2"/>
        <v>9.5703544620000004E-3</v>
      </c>
      <c r="L25">
        <v>30</v>
      </c>
      <c r="M25">
        <f t="shared" si="3"/>
        <v>6.6150000000000009E-5</v>
      </c>
      <c r="N25">
        <f t="shared" si="4"/>
        <v>5.1450000000000004E-5</v>
      </c>
      <c r="O25">
        <f t="shared" si="5"/>
        <v>0.99992147435897438</v>
      </c>
      <c r="P25">
        <f t="shared" si="6"/>
        <v>0.99993892450142452</v>
      </c>
      <c r="V25">
        <f>V23/V17</f>
        <v>6.9218898385565053E-4</v>
      </c>
    </row>
    <row r="26" spans="2:23" x14ac:dyDescent="0.3">
      <c r="B26">
        <v>100</v>
      </c>
      <c r="C26">
        <f t="shared" si="1"/>
        <v>21.267454360000006</v>
      </c>
      <c r="D26">
        <f t="shared" si="2"/>
        <v>1.063372718E-2</v>
      </c>
      <c r="L26">
        <v>40</v>
      </c>
      <c r="M26">
        <f t="shared" si="3"/>
        <v>8.8200000000000003E-5</v>
      </c>
      <c r="N26">
        <f t="shared" si="4"/>
        <v>6.86E-5</v>
      </c>
      <c r="O26">
        <f t="shared" si="5"/>
        <v>0.99989529914529918</v>
      </c>
      <c r="P26">
        <f t="shared" si="6"/>
        <v>0.99991856600189932</v>
      </c>
    </row>
    <row r="27" spans="2:23" x14ac:dyDescent="0.3">
      <c r="B27">
        <v>110</v>
      </c>
      <c r="C27">
        <f t="shared" si="1"/>
        <v>23.394199796000006</v>
      </c>
      <c r="D27">
        <f t="shared" si="2"/>
        <v>1.1697099898000001E-2</v>
      </c>
      <c r="L27">
        <v>50</v>
      </c>
      <c r="M27">
        <f t="shared" si="3"/>
        <v>1.1025E-4</v>
      </c>
      <c r="N27">
        <f t="shared" si="4"/>
        <v>8.5750000000000011E-5</v>
      </c>
      <c r="O27">
        <f t="shared" si="5"/>
        <v>0.99986912393162397</v>
      </c>
      <c r="P27">
        <f t="shared" si="6"/>
        <v>0.99989820750237413</v>
      </c>
    </row>
    <row r="28" spans="2:23" x14ac:dyDescent="0.3">
      <c r="B28">
        <v>120</v>
      </c>
      <c r="C28">
        <f t="shared" si="1"/>
        <v>25.520945232000006</v>
      </c>
      <c r="D28">
        <f t="shared" si="2"/>
        <v>1.2760472616000001E-2</v>
      </c>
      <c r="L28">
        <v>60</v>
      </c>
      <c r="M28">
        <f t="shared" si="3"/>
        <v>1.3230000000000002E-4</v>
      </c>
      <c r="N28">
        <f t="shared" si="4"/>
        <v>1.0290000000000001E-4</v>
      </c>
      <c r="O28">
        <f t="shared" si="5"/>
        <v>0.99984294871794877</v>
      </c>
      <c r="P28">
        <f t="shared" si="6"/>
        <v>0.99987784900284904</v>
      </c>
    </row>
    <row r="29" spans="2:23" x14ac:dyDescent="0.3">
      <c r="B29">
        <v>130</v>
      </c>
      <c r="C29">
        <f t="shared" si="1"/>
        <v>27.647690668000006</v>
      </c>
      <c r="D29">
        <f t="shared" si="2"/>
        <v>1.3823845334000001E-2</v>
      </c>
      <c r="L29">
        <v>70</v>
      </c>
      <c r="M29">
        <f t="shared" si="3"/>
        <v>1.5435000000000001E-4</v>
      </c>
      <c r="N29">
        <f t="shared" si="4"/>
        <v>1.2005E-4</v>
      </c>
      <c r="O29">
        <f t="shared" si="5"/>
        <v>0.99981677350427356</v>
      </c>
      <c r="P29">
        <f t="shared" si="6"/>
        <v>0.99985749050332384</v>
      </c>
    </row>
    <row r="30" spans="2:23" x14ac:dyDescent="0.3">
      <c r="B30">
        <v>140</v>
      </c>
      <c r="C30">
        <f t="shared" si="1"/>
        <v>29.774436104000007</v>
      </c>
      <c r="D30">
        <f t="shared" si="2"/>
        <v>1.4887218052000002E-2</v>
      </c>
      <c r="L30">
        <v>80</v>
      </c>
      <c r="M30">
        <f t="shared" si="3"/>
        <v>1.7640000000000001E-4</v>
      </c>
      <c r="N30">
        <f t="shared" si="4"/>
        <v>1.372E-4</v>
      </c>
      <c r="O30">
        <f t="shared" si="5"/>
        <v>0.99979059829059824</v>
      </c>
      <c r="P30">
        <f t="shared" si="6"/>
        <v>0.99983713200379865</v>
      </c>
    </row>
    <row r="31" spans="2:23" x14ac:dyDescent="0.3">
      <c r="B31">
        <v>150</v>
      </c>
      <c r="C31">
        <f t="shared" si="1"/>
        <v>31.901181540000007</v>
      </c>
      <c r="D31">
        <f t="shared" si="2"/>
        <v>1.5950590770000002E-2</v>
      </c>
      <c r="L31">
        <v>90</v>
      </c>
      <c r="M31">
        <f t="shared" si="3"/>
        <v>1.9845E-4</v>
      </c>
      <c r="N31">
        <f t="shared" si="4"/>
        <v>1.5435000000000001E-4</v>
      </c>
      <c r="O31">
        <f t="shared" si="5"/>
        <v>0.99976442307692304</v>
      </c>
      <c r="P31">
        <f t="shared" si="6"/>
        <v>0.99981677350427356</v>
      </c>
    </row>
    <row r="32" spans="2:23" x14ac:dyDescent="0.3">
      <c r="B32">
        <v>160</v>
      </c>
      <c r="C32">
        <f t="shared" si="1"/>
        <v>34.027926976000003</v>
      </c>
      <c r="D32">
        <f t="shared" si="2"/>
        <v>1.7013963488000002E-2</v>
      </c>
      <c r="L32">
        <v>100</v>
      </c>
      <c r="M32">
        <f t="shared" si="3"/>
        <v>2.2049999999999999E-4</v>
      </c>
      <c r="N32">
        <f t="shared" si="4"/>
        <v>1.7150000000000002E-4</v>
      </c>
      <c r="O32">
        <f t="shared" si="5"/>
        <v>0.99973824786324783</v>
      </c>
      <c r="P32">
        <f t="shared" si="6"/>
        <v>0.99979641500474836</v>
      </c>
    </row>
    <row r="33" spans="2:16" x14ac:dyDescent="0.3">
      <c r="B33">
        <v>170</v>
      </c>
      <c r="C33">
        <f t="shared" si="1"/>
        <v>36.154672412000011</v>
      </c>
      <c r="D33">
        <f t="shared" si="2"/>
        <v>1.8077336206000001E-2</v>
      </c>
      <c r="L33">
        <v>110</v>
      </c>
      <c r="M33">
        <f t="shared" si="3"/>
        <v>2.4255000000000001E-4</v>
      </c>
      <c r="N33">
        <f t="shared" si="4"/>
        <v>1.8865E-4</v>
      </c>
      <c r="O33">
        <f t="shared" si="5"/>
        <v>0.99971207264957263</v>
      </c>
      <c r="P33">
        <f t="shared" si="6"/>
        <v>0.99977605650522317</v>
      </c>
    </row>
    <row r="34" spans="2:16" x14ac:dyDescent="0.3">
      <c r="B34">
        <v>180</v>
      </c>
      <c r="C34">
        <f t="shared" si="1"/>
        <v>38.281417848000011</v>
      </c>
      <c r="D34">
        <f t="shared" si="2"/>
        <v>1.9140708924000001E-2</v>
      </c>
      <c r="L34">
        <v>120</v>
      </c>
      <c r="M34">
        <f t="shared" si="3"/>
        <v>2.6460000000000003E-4</v>
      </c>
      <c r="N34">
        <f t="shared" si="4"/>
        <v>2.0580000000000002E-4</v>
      </c>
      <c r="O34">
        <f t="shared" si="5"/>
        <v>0.99968589743589742</v>
      </c>
      <c r="P34">
        <f t="shared" si="6"/>
        <v>0.99975569800569797</v>
      </c>
    </row>
    <row r="35" spans="2:16" x14ac:dyDescent="0.3">
      <c r="B35">
        <v>190</v>
      </c>
      <c r="C35">
        <f t="shared" si="1"/>
        <v>40.408163284000011</v>
      </c>
      <c r="D35">
        <f t="shared" si="2"/>
        <v>2.0204081642000001E-2</v>
      </c>
      <c r="L35">
        <v>130</v>
      </c>
      <c r="M35">
        <f t="shared" si="3"/>
        <v>2.8665E-4</v>
      </c>
      <c r="N35">
        <f t="shared" si="4"/>
        <v>2.2295000000000003E-4</v>
      </c>
      <c r="O35">
        <f t="shared" si="5"/>
        <v>0.99965972222222221</v>
      </c>
      <c r="P35">
        <f t="shared" si="6"/>
        <v>0.99973533950617288</v>
      </c>
    </row>
    <row r="36" spans="2:16" x14ac:dyDescent="0.3">
      <c r="B36">
        <v>200</v>
      </c>
      <c r="C36">
        <f t="shared" si="1"/>
        <v>42.534908720000011</v>
      </c>
      <c r="D36">
        <f t="shared" si="2"/>
        <v>2.126745436E-2</v>
      </c>
      <c r="L36">
        <v>140</v>
      </c>
      <c r="M36">
        <f t="shared" si="3"/>
        <v>3.0870000000000002E-4</v>
      </c>
      <c r="N36">
        <f t="shared" si="4"/>
        <v>2.4010000000000001E-4</v>
      </c>
      <c r="O36">
        <f t="shared" si="5"/>
        <v>0.99963354700854701</v>
      </c>
      <c r="P36">
        <f t="shared" si="6"/>
        <v>0.99971498100664768</v>
      </c>
    </row>
    <row r="37" spans="2:16" x14ac:dyDescent="0.3">
      <c r="B37">
        <v>210</v>
      </c>
      <c r="C37">
        <f t="shared" si="1"/>
        <v>44.661654156000012</v>
      </c>
      <c r="D37">
        <f t="shared" si="2"/>
        <v>2.2330827078000003E-2</v>
      </c>
      <c r="L37">
        <v>150</v>
      </c>
      <c r="M37">
        <f t="shared" si="3"/>
        <v>3.3074999999999999E-4</v>
      </c>
      <c r="N37">
        <f t="shared" si="4"/>
        <v>2.5724999999999999E-4</v>
      </c>
      <c r="O37">
        <f t="shared" si="5"/>
        <v>0.9996073717948718</v>
      </c>
      <c r="P37">
        <f t="shared" si="6"/>
        <v>0.99969462250712249</v>
      </c>
    </row>
    <row r="38" spans="2:16" x14ac:dyDescent="0.3">
      <c r="B38">
        <v>220</v>
      </c>
      <c r="C38">
        <f t="shared" si="1"/>
        <v>46.788399592000012</v>
      </c>
      <c r="D38">
        <f t="shared" si="2"/>
        <v>2.3394199796000003E-2</v>
      </c>
      <c r="L38">
        <v>160</v>
      </c>
      <c r="M38">
        <f t="shared" si="3"/>
        <v>3.5280000000000001E-4</v>
      </c>
      <c r="N38">
        <f t="shared" si="4"/>
        <v>2.744E-4</v>
      </c>
      <c r="O38">
        <f t="shared" si="5"/>
        <v>0.9995811965811966</v>
      </c>
      <c r="P38">
        <f t="shared" si="6"/>
        <v>0.99967426400759729</v>
      </c>
    </row>
    <row r="39" spans="2:16" x14ac:dyDescent="0.3">
      <c r="B39">
        <v>230</v>
      </c>
      <c r="C39">
        <f t="shared" si="1"/>
        <v>48.915145028000012</v>
      </c>
      <c r="D39">
        <f t="shared" si="2"/>
        <v>2.4457572514000003E-2</v>
      </c>
      <c r="L39">
        <v>170</v>
      </c>
      <c r="M39">
        <f t="shared" si="3"/>
        <v>3.7485000000000003E-4</v>
      </c>
      <c r="N39">
        <f t="shared" si="4"/>
        <v>2.9155000000000001E-4</v>
      </c>
      <c r="O39">
        <f t="shared" si="5"/>
        <v>0.99955502136752139</v>
      </c>
      <c r="P39">
        <f t="shared" si="6"/>
        <v>0.9996539055080722</v>
      </c>
    </row>
    <row r="40" spans="2:16" x14ac:dyDescent="0.3">
      <c r="B40">
        <v>240</v>
      </c>
      <c r="C40">
        <f t="shared" si="1"/>
        <v>51.041890464000012</v>
      </c>
      <c r="D40">
        <f t="shared" si="2"/>
        <v>2.5520945232000002E-2</v>
      </c>
      <c r="L40">
        <v>180</v>
      </c>
      <c r="M40">
        <f t="shared" si="3"/>
        <v>3.969E-4</v>
      </c>
      <c r="N40">
        <f t="shared" si="4"/>
        <v>3.0870000000000002E-4</v>
      </c>
      <c r="O40">
        <f t="shared" si="5"/>
        <v>0.99952884615384618</v>
      </c>
      <c r="P40">
        <f t="shared" si="6"/>
        <v>0.99963354700854701</v>
      </c>
    </row>
    <row r="41" spans="2:16" x14ac:dyDescent="0.3">
      <c r="B41">
        <v>250</v>
      </c>
      <c r="C41">
        <f t="shared" si="1"/>
        <v>53.168635900000012</v>
      </c>
      <c r="D41">
        <f t="shared" si="2"/>
        <v>2.6584317950000002E-2</v>
      </c>
      <c r="L41">
        <v>190</v>
      </c>
      <c r="M41">
        <f t="shared" si="3"/>
        <v>4.1895000000000002E-4</v>
      </c>
      <c r="N41">
        <f t="shared" si="4"/>
        <v>3.2585000000000003E-4</v>
      </c>
      <c r="O41">
        <f t="shared" si="5"/>
        <v>0.99950267094017098</v>
      </c>
      <c r="P41">
        <f t="shared" si="6"/>
        <v>0.99961318850902181</v>
      </c>
    </row>
    <row r="42" spans="2:16" x14ac:dyDescent="0.3">
      <c r="B42">
        <v>260</v>
      </c>
      <c r="C42">
        <f t="shared" si="1"/>
        <v>55.295381336000013</v>
      </c>
      <c r="D42">
        <f t="shared" si="2"/>
        <v>2.7647690668000002E-2</v>
      </c>
      <c r="L42">
        <v>200</v>
      </c>
      <c r="M42">
        <f t="shared" si="3"/>
        <v>4.4099999999999999E-4</v>
      </c>
      <c r="N42">
        <f t="shared" si="4"/>
        <v>3.4300000000000004E-4</v>
      </c>
      <c r="O42">
        <f t="shared" si="5"/>
        <v>0.99947649572649577</v>
      </c>
      <c r="P42">
        <f t="shared" si="6"/>
        <v>0.99959283000949672</v>
      </c>
    </row>
    <row r="43" spans="2:16" x14ac:dyDescent="0.3">
      <c r="B43">
        <v>270</v>
      </c>
      <c r="C43">
        <f t="shared" si="1"/>
        <v>57.422126772000013</v>
      </c>
      <c r="D43">
        <f t="shared" si="2"/>
        <v>2.8711063386000001E-2</v>
      </c>
      <c r="L43">
        <v>210</v>
      </c>
      <c r="M43">
        <f t="shared" si="3"/>
        <v>4.6305000000000001E-4</v>
      </c>
      <c r="N43">
        <f t="shared" si="4"/>
        <v>3.6015E-4</v>
      </c>
      <c r="O43">
        <f t="shared" si="5"/>
        <v>0.99945032051282057</v>
      </c>
      <c r="P43">
        <f t="shared" si="6"/>
        <v>0.99957247150997153</v>
      </c>
    </row>
    <row r="44" spans="2:16" x14ac:dyDescent="0.3">
      <c r="B44">
        <v>280</v>
      </c>
      <c r="C44">
        <f t="shared" si="1"/>
        <v>59.548872208000013</v>
      </c>
      <c r="D44">
        <f t="shared" si="2"/>
        <v>2.9774436104000004E-2</v>
      </c>
      <c r="L44">
        <v>220</v>
      </c>
      <c r="M44">
        <f t="shared" si="3"/>
        <v>4.8510000000000003E-4</v>
      </c>
      <c r="N44">
        <f t="shared" si="4"/>
        <v>3.7730000000000001E-4</v>
      </c>
      <c r="O44">
        <f t="shared" si="5"/>
        <v>0.99942414529914525</v>
      </c>
      <c r="P44">
        <f t="shared" si="6"/>
        <v>0.99955211301044633</v>
      </c>
    </row>
    <row r="45" spans="2:16" x14ac:dyDescent="0.3">
      <c r="B45">
        <v>290</v>
      </c>
      <c r="C45">
        <f t="shared" si="1"/>
        <v>61.675617644000013</v>
      </c>
      <c r="D45">
        <f t="shared" si="2"/>
        <v>3.0837808822000004E-2</v>
      </c>
      <c r="L45">
        <v>230</v>
      </c>
      <c r="M45">
        <f t="shared" si="3"/>
        <v>5.0715000000000005E-4</v>
      </c>
      <c r="N45">
        <f t="shared" si="4"/>
        <v>3.9445000000000002E-4</v>
      </c>
      <c r="O45">
        <f t="shared" si="5"/>
        <v>0.99939797008547004</v>
      </c>
      <c r="P45">
        <f t="shared" si="6"/>
        <v>0.99953175451092113</v>
      </c>
    </row>
    <row r="46" spans="2:16" x14ac:dyDescent="0.3">
      <c r="B46">
        <v>300</v>
      </c>
      <c r="C46">
        <f t="shared" si="1"/>
        <v>63.802363080000013</v>
      </c>
      <c r="D46">
        <f t="shared" si="2"/>
        <v>3.1901181540000004E-2</v>
      </c>
      <c r="L46">
        <v>240</v>
      </c>
      <c r="M46">
        <f t="shared" si="3"/>
        <v>5.2920000000000007E-4</v>
      </c>
      <c r="N46">
        <f t="shared" si="4"/>
        <v>4.1160000000000003E-4</v>
      </c>
      <c r="O46">
        <f t="shared" si="5"/>
        <v>0.99937179487179484</v>
      </c>
      <c r="P46">
        <f t="shared" si="6"/>
        <v>0.99951139601139605</v>
      </c>
    </row>
    <row r="47" spans="2:16" x14ac:dyDescent="0.3">
      <c r="B47">
        <v>310</v>
      </c>
      <c r="C47">
        <f t="shared" si="1"/>
        <v>65.929108516000014</v>
      </c>
      <c r="D47">
        <f t="shared" si="2"/>
        <v>3.2964554258000003E-2</v>
      </c>
      <c r="L47">
        <v>250</v>
      </c>
      <c r="M47">
        <f t="shared" si="3"/>
        <v>5.5124999999999998E-4</v>
      </c>
      <c r="N47">
        <f t="shared" si="4"/>
        <v>4.2875000000000004E-4</v>
      </c>
      <c r="O47">
        <f t="shared" si="5"/>
        <v>0.99934561965811963</v>
      </c>
      <c r="P47">
        <f t="shared" si="6"/>
        <v>0.99949103751187085</v>
      </c>
    </row>
    <row r="48" spans="2:16" x14ac:dyDescent="0.3">
      <c r="B48">
        <v>320</v>
      </c>
      <c r="C48">
        <f t="shared" si="1"/>
        <v>68.055853952000007</v>
      </c>
      <c r="D48">
        <f t="shared" si="2"/>
        <v>3.4027926976000003E-2</v>
      </c>
      <c r="L48">
        <v>260</v>
      </c>
      <c r="M48">
        <f t="shared" si="3"/>
        <v>5.733E-4</v>
      </c>
      <c r="N48">
        <f t="shared" si="4"/>
        <v>4.4590000000000005E-4</v>
      </c>
      <c r="O48">
        <f t="shared" si="5"/>
        <v>0.99931944444444443</v>
      </c>
      <c r="P48">
        <f t="shared" si="6"/>
        <v>0.99947067901234565</v>
      </c>
    </row>
    <row r="49" spans="2:16" x14ac:dyDescent="0.3">
      <c r="B49">
        <v>330</v>
      </c>
      <c r="C49">
        <f t="shared" si="1"/>
        <v>70.182599388000014</v>
      </c>
      <c r="D49">
        <f t="shared" si="2"/>
        <v>3.5091299694000003E-2</v>
      </c>
      <c r="L49">
        <v>270</v>
      </c>
      <c r="M49">
        <f t="shared" si="3"/>
        <v>5.9535000000000002E-4</v>
      </c>
      <c r="N49">
        <f t="shared" si="4"/>
        <v>4.6305000000000001E-4</v>
      </c>
      <c r="O49">
        <f t="shared" si="5"/>
        <v>0.99929326923076922</v>
      </c>
      <c r="P49">
        <f t="shared" si="6"/>
        <v>0.99945032051282057</v>
      </c>
    </row>
    <row r="50" spans="2:16" x14ac:dyDescent="0.3">
      <c r="B50">
        <v>340</v>
      </c>
      <c r="C50">
        <f t="shared" si="1"/>
        <v>72.309344824000021</v>
      </c>
      <c r="D50">
        <f t="shared" si="2"/>
        <v>3.6154672412000002E-2</v>
      </c>
      <c r="L50">
        <v>280</v>
      </c>
      <c r="M50">
        <f t="shared" si="3"/>
        <v>6.1740000000000005E-4</v>
      </c>
      <c r="N50">
        <f t="shared" si="4"/>
        <v>4.8020000000000002E-4</v>
      </c>
      <c r="O50">
        <f t="shared" si="5"/>
        <v>0.99926709401709402</v>
      </c>
      <c r="P50">
        <f t="shared" si="6"/>
        <v>0.99942996201329537</v>
      </c>
    </row>
    <row r="51" spans="2:16" x14ac:dyDescent="0.3">
      <c r="B51">
        <v>350</v>
      </c>
      <c r="C51">
        <f t="shared" si="1"/>
        <v>74.436090260000014</v>
      </c>
      <c r="D51">
        <f t="shared" si="2"/>
        <v>3.7218045130000002E-2</v>
      </c>
      <c r="L51">
        <v>290</v>
      </c>
      <c r="M51">
        <f t="shared" si="3"/>
        <v>6.3945000000000007E-4</v>
      </c>
      <c r="N51">
        <f t="shared" si="4"/>
        <v>4.9735000000000003E-4</v>
      </c>
      <c r="O51">
        <f t="shared" si="5"/>
        <v>0.99924091880341881</v>
      </c>
      <c r="P51">
        <f t="shared" si="6"/>
        <v>0.99940960351377017</v>
      </c>
    </row>
    <row r="52" spans="2:16" x14ac:dyDescent="0.3">
      <c r="B52">
        <v>360</v>
      </c>
      <c r="C52">
        <f t="shared" si="1"/>
        <v>76.562835696000022</v>
      </c>
      <c r="D52">
        <f t="shared" si="2"/>
        <v>3.8281417848000002E-2</v>
      </c>
      <c r="L52">
        <v>300</v>
      </c>
      <c r="M52">
        <f t="shared" si="3"/>
        <v>6.6149999999999998E-4</v>
      </c>
      <c r="N52">
        <f t="shared" si="4"/>
        <v>5.1449999999999998E-4</v>
      </c>
      <c r="O52">
        <f t="shared" si="5"/>
        <v>0.9992147435897436</v>
      </c>
      <c r="P52">
        <f t="shared" si="6"/>
        <v>0.99938924501424498</v>
      </c>
    </row>
    <row r="53" spans="2:16" x14ac:dyDescent="0.3">
      <c r="B53">
        <v>370</v>
      </c>
      <c r="C53">
        <f t="shared" si="1"/>
        <v>78.689581132000015</v>
      </c>
      <c r="D53">
        <f t="shared" si="2"/>
        <v>3.9344790566000001E-2</v>
      </c>
      <c r="L53">
        <v>310</v>
      </c>
      <c r="M53">
        <f t="shared" si="3"/>
        <v>6.8355E-4</v>
      </c>
      <c r="N53">
        <f t="shared" si="4"/>
        <v>5.3165000000000005E-4</v>
      </c>
      <c r="O53">
        <f t="shared" si="5"/>
        <v>0.9991885683760684</v>
      </c>
      <c r="P53">
        <f t="shared" si="6"/>
        <v>0.99936888651471989</v>
      </c>
    </row>
    <row r="54" spans="2:16" x14ac:dyDescent="0.3">
      <c r="B54">
        <v>380</v>
      </c>
      <c r="C54">
        <f t="shared" si="1"/>
        <v>80.816326568000022</v>
      </c>
      <c r="D54">
        <f t="shared" si="2"/>
        <v>4.0408163284000001E-2</v>
      </c>
      <c r="L54">
        <v>320</v>
      </c>
      <c r="M54">
        <f t="shared" si="3"/>
        <v>7.0560000000000002E-4</v>
      </c>
      <c r="N54">
        <f t="shared" si="4"/>
        <v>5.488E-4</v>
      </c>
      <c r="O54">
        <f t="shared" si="5"/>
        <v>0.99916239316239319</v>
      </c>
      <c r="P54">
        <f t="shared" si="6"/>
        <v>0.99934852801519469</v>
      </c>
    </row>
    <row r="55" spans="2:16" x14ac:dyDescent="0.3">
      <c r="B55">
        <v>390</v>
      </c>
      <c r="C55">
        <f t="shared" si="1"/>
        <v>82.943072004000015</v>
      </c>
      <c r="D55">
        <f t="shared" si="2"/>
        <v>4.1471536002000001E-2</v>
      </c>
      <c r="L55">
        <v>330</v>
      </c>
      <c r="M55">
        <f t="shared" si="3"/>
        <v>7.2765000000000004E-4</v>
      </c>
      <c r="N55">
        <f t="shared" si="4"/>
        <v>5.6595000000000007E-4</v>
      </c>
      <c r="O55">
        <f t="shared" si="5"/>
        <v>0.99913621794871799</v>
      </c>
      <c r="P55">
        <f t="shared" si="6"/>
        <v>0.9993281695156695</v>
      </c>
    </row>
    <row r="56" spans="2:16" x14ac:dyDescent="0.3">
      <c r="B56">
        <v>400</v>
      </c>
      <c r="C56">
        <f t="shared" si="1"/>
        <v>85.069817440000023</v>
      </c>
      <c r="D56">
        <f t="shared" si="2"/>
        <v>4.253490872E-2</v>
      </c>
      <c r="L56">
        <v>340</v>
      </c>
      <c r="M56">
        <f t="shared" si="3"/>
        <v>7.4970000000000006E-4</v>
      </c>
      <c r="N56">
        <f t="shared" si="4"/>
        <v>5.8310000000000002E-4</v>
      </c>
      <c r="O56">
        <f t="shared" si="5"/>
        <v>0.99911004273504278</v>
      </c>
      <c r="P56">
        <f t="shared" si="6"/>
        <v>0.9993078110161443</v>
      </c>
    </row>
    <row r="57" spans="2:16" x14ac:dyDescent="0.3">
      <c r="B57">
        <v>410</v>
      </c>
      <c r="C57">
        <f t="shared" si="1"/>
        <v>87.196562876000016</v>
      </c>
      <c r="D57">
        <f t="shared" si="2"/>
        <v>4.3598281438000007E-2</v>
      </c>
      <c r="L57">
        <v>350</v>
      </c>
      <c r="M57">
        <f t="shared" si="3"/>
        <v>7.7174999999999998E-4</v>
      </c>
      <c r="N57">
        <f t="shared" si="4"/>
        <v>6.0024999999999998E-4</v>
      </c>
      <c r="O57">
        <f t="shared" si="5"/>
        <v>0.99908386752136757</v>
      </c>
      <c r="P57">
        <f t="shared" si="6"/>
        <v>0.99928745251661921</v>
      </c>
    </row>
    <row r="58" spans="2:16" x14ac:dyDescent="0.3">
      <c r="B58">
        <v>420</v>
      </c>
      <c r="C58">
        <f t="shared" si="1"/>
        <v>89.323308312000023</v>
      </c>
      <c r="D58">
        <f t="shared" si="2"/>
        <v>4.4661654156000007E-2</v>
      </c>
      <c r="L58">
        <v>360</v>
      </c>
      <c r="M58">
        <f t="shared" si="3"/>
        <v>7.938E-4</v>
      </c>
      <c r="N58">
        <f t="shared" si="4"/>
        <v>6.1740000000000005E-4</v>
      </c>
      <c r="O58">
        <f t="shared" si="5"/>
        <v>0.99905769230769226</v>
      </c>
      <c r="P58">
        <f t="shared" si="6"/>
        <v>0.99926709401709402</v>
      </c>
    </row>
    <row r="59" spans="2:16" x14ac:dyDescent="0.3">
      <c r="B59">
        <v>430</v>
      </c>
      <c r="C59">
        <f t="shared" si="1"/>
        <v>91.450053748000016</v>
      </c>
      <c r="D59">
        <f t="shared" si="2"/>
        <v>4.5725026874000006E-2</v>
      </c>
      <c r="L59">
        <v>370</v>
      </c>
      <c r="M59">
        <f t="shared" si="3"/>
        <v>8.1585000000000002E-4</v>
      </c>
      <c r="N59">
        <f t="shared" si="4"/>
        <v>6.3455E-4</v>
      </c>
      <c r="O59">
        <f t="shared" si="5"/>
        <v>0.99903151709401705</v>
      </c>
      <c r="P59">
        <f t="shared" si="6"/>
        <v>0.99924673551756882</v>
      </c>
    </row>
    <row r="60" spans="2:16" x14ac:dyDescent="0.3">
      <c r="B60">
        <v>440</v>
      </c>
      <c r="C60">
        <f t="shared" si="1"/>
        <v>93.576799184000024</v>
      </c>
      <c r="D60">
        <f t="shared" si="2"/>
        <v>4.6788399592000006E-2</v>
      </c>
      <c r="L60">
        <v>380</v>
      </c>
      <c r="M60">
        <f t="shared" si="3"/>
        <v>8.3790000000000004E-4</v>
      </c>
      <c r="N60">
        <f t="shared" si="4"/>
        <v>6.5170000000000007E-4</v>
      </c>
      <c r="O60">
        <f t="shared" si="5"/>
        <v>0.99900534188034185</v>
      </c>
      <c r="P60">
        <f t="shared" si="6"/>
        <v>0.99922637701804373</v>
      </c>
    </row>
    <row r="61" spans="2:16" x14ac:dyDescent="0.3">
      <c r="B61">
        <v>450</v>
      </c>
      <c r="C61">
        <f t="shared" si="1"/>
        <v>95.703544620000017</v>
      </c>
      <c r="D61">
        <f t="shared" si="2"/>
        <v>4.7851772310000006E-2</v>
      </c>
      <c r="L61">
        <v>390</v>
      </c>
      <c r="M61">
        <f t="shared" si="3"/>
        <v>8.5995000000000006E-4</v>
      </c>
      <c r="N61">
        <f t="shared" si="4"/>
        <v>6.6885000000000002E-4</v>
      </c>
      <c r="O61">
        <f t="shared" si="5"/>
        <v>0.99897916666666664</v>
      </c>
      <c r="P61">
        <f t="shared" si="6"/>
        <v>0.99920601851851854</v>
      </c>
    </row>
    <row r="62" spans="2:16" x14ac:dyDescent="0.3">
      <c r="B62">
        <v>460</v>
      </c>
      <c r="C62">
        <f t="shared" si="1"/>
        <v>97.830290056000024</v>
      </c>
      <c r="D62">
        <f t="shared" si="2"/>
        <v>4.8915145028000005E-2</v>
      </c>
      <c r="L62">
        <v>400</v>
      </c>
      <c r="M62">
        <f t="shared" si="3"/>
        <v>8.8199999999999997E-4</v>
      </c>
      <c r="N62">
        <f t="shared" si="4"/>
        <v>6.8600000000000009E-4</v>
      </c>
      <c r="O62">
        <f t="shared" si="5"/>
        <v>0.99895299145299143</v>
      </c>
      <c r="P62">
        <f t="shared" si="6"/>
        <v>0.99918566001899334</v>
      </c>
    </row>
    <row r="63" spans="2:16" x14ac:dyDescent="0.3">
      <c r="B63">
        <v>470</v>
      </c>
      <c r="C63">
        <f t="shared" si="1"/>
        <v>99.957035492000017</v>
      </c>
      <c r="D63">
        <f t="shared" si="2"/>
        <v>4.9978517746000005E-2</v>
      </c>
      <c r="L63">
        <v>410</v>
      </c>
      <c r="M63">
        <f t="shared" si="3"/>
        <v>9.0404999999999999E-4</v>
      </c>
      <c r="N63">
        <f t="shared" si="4"/>
        <v>7.0315000000000004E-4</v>
      </c>
      <c r="O63">
        <f t="shared" si="5"/>
        <v>0.99892681623931623</v>
      </c>
      <c r="P63">
        <f t="shared" si="6"/>
        <v>0.99916530151946814</v>
      </c>
    </row>
    <row r="64" spans="2:16" x14ac:dyDescent="0.3">
      <c r="B64">
        <v>480</v>
      </c>
      <c r="C64">
        <f t="shared" si="1"/>
        <v>102.08378092800002</v>
      </c>
      <c r="D64">
        <f t="shared" si="2"/>
        <v>5.1041890464000005E-2</v>
      </c>
      <c r="L64">
        <v>420</v>
      </c>
      <c r="M64">
        <f t="shared" si="3"/>
        <v>9.2610000000000001E-4</v>
      </c>
      <c r="N64">
        <f t="shared" si="4"/>
        <v>7.203E-4</v>
      </c>
      <c r="O64">
        <f t="shared" si="5"/>
        <v>0.99890064102564102</v>
      </c>
      <c r="P64">
        <f t="shared" si="6"/>
        <v>0.99914494301994305</v>
      </c>
    </row>
    <row r="65" spans="2:16" x14ac:dyDescent="0.3">
      <c r="B65">
        <v>490</v>
      </c>
      <c r="C65">
        <f t="shared" si="1"/>
        <v>104.21052636400002</v>
      </c>
      <c r="D65">
        <f t="shared" si="2"/>
        <v>5.2105263182000004E-2</v>
      </c>
      <c r="L65">
        <v>430</v>
      </c>
      <c r="M65">
        <f t="shared" si="3"/>
        <v>9.4815000000000003E-4</v>
      </c>
      <c r="N65">
        <f t="shared" si="4"/>
        <v>7.3745000000000006E-4</v>
      </c>
      <c r="O65">
        <f t="shared" si="5"/>
        <v>0.99887446581196582</v>
      </c>
      <c r="P65">
        <f t="shared" si="6"/>
        <v>0.99912458452041786</v>
      </c>
    </row>
    <row r="66" spans="2:16" x14ac:dyDescent="0.3">
      <c r="B66">
        <v>500</v>
      </c>
      <c r="C66">
        <f t="shared" si="1"/>
        <v>106.33727180000002</v>
      </c>
      <c r="D66">
        <f t="shared" si="2"/>
        <v>5.3168635900000004E-2</v>
      </c>
      <c r="L66">
        <v>440</v>
      </c>
      <c r="M66">
        <f t="shared" si="3"/>
        <v>9.7020000000000006E-4</v>
      </c>
      <c r="N66">
        <f t="shared" si="4"/>
        <v>7.5460000000000002E-4</v>
      </c>
      <c r="O66">
        <f t="shared" si="5"/>
        <v>0.99884829059829061</v>
      </c>
      <c r="P66">
        <f t="shared" si="6"/>
        <v>0.99910422602089266</v>
      </c>
    </row>
    <row r="67" spans="2:16" x14ac:dyDescent="0.3">
      <c r="B67">
        <v>510</v>
      </c>
      <c r="C67">
        <f t="shared" si="1"/>
        <v>108.46401723600002</v>
      </c>
      <c r="D67">
        <f t="shared" si="2"/>
        <v>5.4232008618000004E-2</v>
      </c>
      <c r="L67">
        <v>450</v>
      </c>
      <c r="M67">
        <f t="shared" si="3"/>
        <v>9.9225000000000008E-4</v>
      </c>
      <c r="N67">
        <f t="shared" si="4"/>
        <v>7.7175000000000008E-4</v>
      </c>
      <c r="O67">
        <f t="shared" si="5"/>
        <v>0.99882211538461541</v>
      </c>
      <c r="P67">
        <f t="shared" si="6"/>
        <v>0.99908386752136757</v>
      </c>
    </row>
    <row r="68" spans="2:16" x14ac:dyDescent="0.3">
      <c r="B68">
        <v>520</v>
      </c>
      <c r="C68">
        <f t="shared" si="1"/>
        <v>110.59076267200003</v>
      </c>
      <c r="D68">
        <f t="shared" si="2"/>
        <v>5.5295381336000003E-2</v>
      </c>
      <c r="L68">
        <v>460</v>
      </c>
      <c r="M68">
        <f t="shared" si="3"/>
        <v>1.0143000000000001E-3</v>
      </c>
      <c r="N68">
        <f t="shared" si="4"/>
        <v>7.8890000000000004E-4</v>
      </c>
      <c r="O68">
        <f t="shared" si="5"/>
        <v>0.9987959401709402</v>
      </c>
      <c r="P68">
        <f t="shared" si="6"/>
        <v>0.99906350902184238</v>
      </c>
    </row>
    <row r="69" spans="2:16" x14ac:dyDescent="0.3">
      <c r="B69">
        <v>530</v>
      </c>
      <c r="C69">
        <f t="shared" si="1"/>
        <v>112.71750810800002</v>
      </c>
      <c r="D69">
        <f t="shared" si="2"/>
        <v>5.6358754054000003E-2</v>
      </c>
      <c r="L69">
        <v>470</v>
      </c>
      <c r="M69">
        <f t="shared" si="3"/>
        <v>1.0363500000000001E-3</v>
      </c>
      <c r="N69">
        <f t="shared" si="4"/>
        <v>8.0605E-4</v>
      </c>
      <c r="O69">
        <f t="shared" si="5"/>
        <v>0.99876976495726499</v>
      </c>
      <c r="P69">
        <f t="shared" si="6"/>
        <v>0.99904315052231718</v>
      </c>
    </row>
    <row r="70" spans="2:16" x14ac:dyDescent="0.3">
      <c r="B70">
        <v>540</v>
      </c>
      <c r="C70">
        <f t="shared" si="1"/>
        <v>114.84425354400003</v>
      </c>
      <c r="D70">
        <f t="shared" si="2"/>
        <v>5.7422126772000003E-2</v>
      </c>
      <c r="L70">
        <v>480</v>
      </c>
      <c r="M70">
        <f t="shared" si="3"/>
        <v>1.0584000000000001E-3</v>
      </c>
      <c r="N70">
        <f t="shared" si="4"/>
        <v>8.2320000000000006E-4</v>
      </c>
      <c r="O70">
        <f t="shared" si="5"/>
        <v>0.99874358974358979</v>
      </c>
      <c r="P70">
        <f t="shared" si="6"/>
        <v>0.99902279202279198</v>
      </c>
    </row>
    <row r="71" spans="2:16" x14ac:dyDescent="0.3">
      <c r="B71">
        <v>550</v>
      </c>
      <c r="C71">
        <f t="shared" si="1"/>
        <v>116.97099898000002</v>
      </c>
      <c r="D71">
        <f t="shared" si="2"/>
        <v>5.8485499490000002E-2</v>
      </c>
      <c r="L71">
        <v>490</v>
      </c>
      <c r="M71">
        <f t="shared" si="3"/>
        <v>1.0804499999999999E-3</v>
      </c>
      <c r="N71">
        <f t="shared" si="4"/>
        <v>8.4035000000000002E-4</v>
      </c>
      <c r="O71">
        <f t="shared" si="5"/>
        <v>0.99871741452991458</v>
      </c>
      <c r="P71">
        <f t="shared" si="6"/>
        <v>0.9990024335232669</v>
      </c>
    </row>
    <row r="72" spans="2:16" x14ac:dyDescent="0.3">
      <c r="B72">
        <v>560</v>
      </c>
      <c r="C72">
        <f t="shared" si="1"/>
        <v>119.09774441600003</v>
      </c>
      <c r="D72">
        <f t="shared" si="2"/>
        <v>5.9548872208000009E-2</v>
      </c>
      <c r="L72">
        <v>500</v>
      </c>
      <c r="M72">
        <f t="shared" si="3"/>
        <v>1.1025E-3</v>
      </c>
      <c r="N72">
        <f t="shared" si="4"/>
        <v>8.5750000000000008E-4</v>
      </c>
      <c r="O72">
        <f t="shared" si="5"/>
        <v>0.99869123931623927</v>
      </c>
      <c r="P72">
        <f t="shared" si="6"/>
        <v>0.9989820750237417</v>
      </c>
    </row>
    <row r="73" spans="2:16" x14ac:dyDescent="0.3">
      <c r="B73">
        <v>570</v>
      </c>
      <c r="C73">
        <f t="shared" si="1"/>
        <v>121.22448985200002</v>
      </c>
      <c r="D73">
        <f t="shared" si="2"/>
        <v>6.0612244926000008E-2</v>
      </c>
      <c r="L73">
        <v>510</v>
      </c>
      <c r="M73">
        <f t="shared" si="3"/>
        <v>1.12455E-3</v>
      </c>
      <c r="N73">
        <f t="shared" si="4"/>
        <v>8.7465000000000004E-4</v>
      </c>
      <c r="O73">
        <f t="shared" si="5"/>
        <v>0.99866506410256406</v>
      </c>
      <c r="P73">
        <f t="shared" si="6"/>
        <v>0.9989617165242165</v>
      </c>
    </row>
    <row r="74" spans="2:16" x14ac:dyDescent="0.3">
      <c r="B74">
        <v>580</v>
      </c>
      <c r="C74">
        <f t="shared" si="1"/>
        <v>123.35123528800003</v>
      </c>
      <c r="D74">
        <f t="shared" si="2"/>
        <v>6.1675617644000008E-2</v>
      </c>
      <c r="L74">
        <v>520</v>
      </c>
      <c r="M74">
        <f t="shared" si="3"/>
        <v>1.1466E-3</v>
      </c>
      <c r="N74">
        <f t="shared" si="4"/>
        <v>8.918000000000001E-4</v>
      </c>
      <c r="O74">
        <f t="shared" si="5"/>
        <v>0.99863888888888885</v>
      </c>
      <c r="P74">
        <f t="shared" si="6"/>
        <v>0.99894135802469131</v>
      </c>
    </row>
    <row r="75" spans="2:16" x14ac:dyDescent="0.3">
      <c r="B75">
        <v>590</v>
      </c>
      <c r="C75">
        <f t="shared" si="1"/>
        <v>125.47798072400002</v>
      </c>
      <c r="D75">
        <f t="shared" si="2"/>
        <v>6.2738990362000008E-2</v>
      </c>
      <c r="L75">
        <v>530</v>
      </c>
      <c r="M75">
        <f t="shared" si="3"/>
        <v>1.16865E-3</v>
      </c>
      <c r="N75">
        <f t="shared" si="4"/>
        <v>9.0895000000000006E-4</v>
      </c>
      <c r="O75">
        <f t="shared" si="5"/>
        <v>0.99861271367521365</v>
      </c>
      <c r="P75">
        <f t="shared" si="6"/>
        <v>0.99892099952516622</v>
      </c>
    </row>
    <row r="76" spans="2:16" x14ac:dyDescent="0.3">
      <c r="B76">
        <v>600</v>
      </c>
      <c r="C76">
        <f t="shared" si="1"/>
        <v>127.60472616000003</v>
      </c>
      <c r="D76">
        <f t="shared" si="2"/>
        <v>6.3802363080000007E-2</v>
      </c>
      <c r="L76">
        <v>540</v>
      </c>
      <c r="M76">
        <f t="shared" si="3"/>
        <v>1.1907E-3</v>
      </c>
      <c r="N76">
        <f t="shared" si="4"/>
        <v>9.2610000000000001E-4</v>
      </c>
      <c r="O76">
        <f t="shared" si="5"/>
        <v>0.99858653846153844</v>
      </c>
      <c r="P76">
        <f t="shared" si="6"/>
        <v>0.99890064102564102</v>
      </c>
    </row>
    <row r="77" spans="2:16" x14ac:dyDescent="0.3">
      <c r="B77">
        <v>610</v>
      </c>
      <c r="C77">
        <f t="shared" si="1"/>
        <v>129.73147159600003</v>
      </c>
      <c r="D77">
        <f t="shared" si="2"/>
        <v>6.4865735798000007E-2</v>
      </c>
      <c r="L77">
        <v>550</v>
      </c>
      <c r="M77">
        <f t="shared" si="3"/>
        <v>1.2127500000000001E-3</v>
      </c>
      <c r="N77">
        <f t="shared" si="4"/>
        <v>9.4325000000000008E-4</v>
      </c>
      <c r="O77">
        <f t="shared" si="5"/>
        <v>0.99856036324786324</v>
      </c>
      <c r="P77">
        <f t="shared" si="6"/>
        <v>0.99888028252611583</v>
      </c>
    </row>
    <row r="78" spans="2:16" x14ac:dyDescent="0.3">
      <c r="B78">
        <v>620</v>
      </c>
      <c r="C78">
        <f t="shared" si="1"/>
        <v>131.85821703200003</v>
      </c>
      <c r="D78">
        <f t="shared" si="2"/>
        <v>6.5929108516000007E-2</v>
      </c>
      <c r="L78">
        <v>560</v>
      </c>
      <c r="M78">
        <f t="shared" si="3"/>
        <v>1.2348000000000001E-3</v>
      </c>
      <c r="N78">
        <f t="shared" si="4"/>
        <v>9.6040000000000003E-4</v>
      </c>
      <c r="O78">
        <f t="shared" si="5"/>
        <v>0.99853418803418803</v>
      </c>
      <c r="P78">
        <f t="shared" si="6"/>
        <v>0.99885992402659074</v>
      </c>
    </row>
    <row r="79" spans="2:16" x14ac:dyDescent="0.3">
      <c r="B79">
        <v>630</v>
      </c>
      <c r="C79">
        <f t="shared" si="1"/>
        <v>133.98496246800002</v>
      </c>
      <c r="D79">
        <f t="shared" si="2"/>
        <v>6.6992481234000006E-2</v>
      </c>
      <c r="L79">
        <v>570</v>
      </c>
      <c r="M79">
        <f t="shared" si="3"/>
        <v>1.2568500000000001E-3</v>
      </c>
      <c r="N79">
        <f t="shared" si="4"/>
        <v>9.7754999999999999E-4</v>
      </c>
      <c r="O79">
        <f t="shared" si="5"/>
        <v>0.99850801282051282</v>
      </c>
      <c r="P79">
        <f t="shared" si="6"/>
        <v>0.99883956552706554</v>
      </c>
    </row>
    <row r="80" spans="2:16" x14ac:dyDescent="0.3">
      <c r="B80">
        <v>640</v>
      </c>
      <c r="C80">
        <f t="shared" si="1"/>
        <v>136.11170790400001</v>
      </c>
      <c r="D80">
        <f t="shared" si="2"/>
        <v>6.8055853952000006E-2</v>
      </c>
      <c r="L80">
        <v>580</v>
      </c>
      <c r="M80">
        <f t="shared" si="3"/>
        <v>1.2789000000000001E-3</v>
      </c>
      <c r="N80">
        <f t="shared" si="4"/>
        <v>9.9470000000000005E-4</v>
      </c>
      <c r="O80">
        <f t="shared" si="5"/>
        <v>0.99848183760683762</v>
      </c>
      <c r="P80">
        <f t="shared" si="6"/>
        <v>0.99881920702754035</v>
      </c>
    </row>
    <row r="81" spans="2:16" x14ac:dyDescent="0.3">
      <c r="B81">
        <v>650</v>
      </c>
      <c r="C81">
        <f t="shared" si="1"/>
        <v>138.23845334000004</v>
      </c>
      <c r="D81">
        <f t="shared" si="2"/>
        <v>6.9119226670000006E-2</v>
      </c>
      <c r="L81">
        <v>590</v>
      </c>
      <c r="M81">
        <f t="shared" si="3"/>
        <v>1.3009499999999999E-3</v>
      </c>
      <c r="N81">
        <f t="shared" si="4"/>
        <v>1.0118500000000001E-3</v>
      </c>
      <c r="O81">
        <f t="shared" si="5"/>
        <v>0.99845566239316241</v>
      </c>
      <c r="P81">
        <f t="shared" si="6"/>
        <v>0.99879884852801515</v>
      </c>
    </row>
    <row r="82" spans="2:16" x14ac:dyDescent="0.3">
      <c r="B82">
        <v>660</v>
      </c>
      <c r="C82">
        <f t="shared" ref="C82:C116" si="7">$D$10*B82</f>
        <v>140.36519877600003</v>
      </c>
      <c r="D82">
        <f t="shared" ref="D82:D116" si="8">$D$13*B82</f>
        <v>7.0182599388000005E-2</v>
      </c>
      <c r="L82">
        <v>600</v>
      </c>
      <c r="M82">
        <f t="shared" si="3"/>
        <v>1.323E-3</v>
      </c>
      <c r="N82">
        <f t="shared" si="4"/>
        <v>1.029E-3</v>
      </c>
      <c r="O82">
        <f t="shared" si="5"/>
        <v>0.99842948717948721</v>
      </c>
      <c r="P82">
        <f t="shared" si="6"/>
        <v>0.99877849002849006</v>
      </c>
    </row>
    <row r="83" spans="2:16" x14ac:dyDescent="0.3">
      <c r="B83">
        <v>670</v>
      </c>
      <c r="C83">
        <f t="shared" si="7"/>
        <v>142.49194421200002</v>
      </c>
      <c r="D83">
        <f t="shared" si="8"/>
        <v>7.1245972106000005E-2</v>
      </c>
      <c r="L83">
        <v>610</v>
      </c>
      <c r="M83">
        <f t="shared" si="3"/>
        <v>1.34505E-3</v>
      </c>
      <c r="N83">
        <f t="shared" si="4"/>
        <v>1.04615E-3</v>
      </c>
      <c r="O83">
        <f t="shared" si="5"/>
        <v>0.998403311965812</v>
      </c>
      <c r="P83">
        <f t="shared" si="6"/>
        <v>0.99875813152896487</v>
      </c>
    </row>
    <row r="84" spans="2:16" x14ac:dyDescent="0.3">
      <c r="B84">
        <v>680</v>
      </c>
      <c r="C84">
        <f t="shared" si="7"/>
        <v>144.61868964800004</v>
      </c>
      <c r="D84">
        <f t="shared" si="8"/>
        <v>7.2309344824000005E-2</v>
      </c>
      <c r="L84">
        <v>620</v>
      </c>
      <c r="M84">
        <f t="shared" si="3"/>
        <v>1.3671E-3</v>
      </c>
      <c r="N84">
        <f t="shared" si="4"/>
        <v>1.0633000000000001E-3</v>
      </c>
      <c r="O84">
        <f t="shared" si="5"/>
        <v>0.9983771367521368</v>
      </c>
      <c r="P84">
        <f t="shared" si="6"/>
        <v>0.99873777302943967</v>
      </c>
    </row>
    <row r="85" spans="2:16" x14ac:dyDescent="0.3">
      <c r="B85">
        <v>690</v>
      </c>
      <c r="C85">
        <f t="shared" si="7"/>
        <v>146.74543508400004</v>
      </c>
      <c r="D85">
        <f t="shared" si="8"/>
        <v>7.3372717542000004E-2</v>
      </c>
      <c r="L85">
        <v>630</v>
      </c>
      <c r="M85">
        <f t="shared" si="3"/>
        <v>1.38915E-3</v>
      </c>
      <c r="N85">
        <f t="shared" si="4"/>
        <v>1.0804500000000002E-3</v>
      </c>
      <c r="O85">
        <f t="shared" si="5"/>
        <v>0.99835096153846159</v>
      </c>
      <c r="P85">
        <f t="shared" si="6"/>
        <v>0.99871741452991458</v>
      </c>
    </row>
    <row r="86" spans="2:16" x14ac:dyDescent="0.3">
      <c r="B86">
        <v>700</v>
      </c>
      <c r="C86">
        <f t="shared" si="7"/>
        <v>148.87218052000003</v>
      </c>
      <c r="D86">
        <f t="shared" si="8"/>
        <v>7.4436090260000004E-2</v>
      </c>
      <c r="L86">
        <v>640</v>
      </c>
      <c r="M86">
        <f t="shared" si="3"/>
        <v>1.4112E-3</v>
      </c>
      <c r="N86">
        <f t="shared" si="4"/>
        <v>1.0976E-3</v>
      </c>
      <c r="O86">
        <f t="shared" si="5"/>
        <v>0.99832478632478627</v>
      </c>
      <c r="P86">
        <f t="shared" si="6"/>
        <v>0.99869705603038939</v>
      </c>
    </row>
    <row r="87" spans="2:16" x14ac:dyDescent="0.3">
      <c r="B87">
        <v>710</v>
      </c>
      <c r="C87">
        <f t="shared" si="7"/>
        <v>150.99892595600002</v>
      </c>
      <c r="D87">
        <f t="shared" si="8"/>
        <v>7.5499462978000004E-2</v>
      </c>
      <c r="L87">
        <v>650</v>
      </c>
      <c r="M87">
        <f t="shared" si="3"/>
        <v>1.4332500000000001E-3</v>
      </c>
      <c r="N87">
        <f t="shared" si="4"/>
        <v>1.1147500000000001E-3</v>
      </c>
      <c r="O87">
        <f t="shared" si="5"/>
        <v>0.99829861111111107</v>
      </c>
      <c r="P87">
        <f t="shared" si="6"/>
        <v>0.99867669753086419</v>
      </c>
    </row>
    <row r="88" spans="2:16" x14ac:dyDescent="0.3">
      <c r="B88">
        <v>720</v>
      </c>
      <c r="C88">
        <f t="shared" si="7"/>
        <v>153.12567139200004</v>
      </c>
      <c r="D88">
        <f t="shared" si="8"/>
        <v>7.6562835696000003E-2</v>
      </c>
      <c r="L88">
        <v>660</v>
      </c>
      <c r="M88">
        <f t="shared" ref="M88:M122" si="9">$M$6*L88</f>
        <v>1.4553000000000001E-3</v>
      </c>
      <c r="N88">
        <f t="shared" ref="N88:N122" si="10">$N$6*L88</f>
        <v>1.1319000000000001E-3</v>
      </c>
      <c r="O88">
        <f t="shared" ref="O88:O122" si="11">1-(M88/$V$17)</f>
        <v>0.99827243589743586</v>
      </c>
      <c r="P88">
        <f t="shared" ref="P88:P122" si="12">1-(N88/$V$17)</f>
        <v>0.99865633903133899</v>
      </c>
    </row>
    <row r="89" spans="2:16" x14ac:dyDescent="0.3">
      <c r="B89">
        <v>730</v>
      </c>
      <c r="C89">
        <f t="shared" si="7"/>
        <v>155.25241682800004</v>
      </c>
      <c r="D89">
        <f t="shared" si="8"/>
        <v>7.7626208414000003E-2</v>
      </c>
      <c r="L89">
        <v>670</v>
      </c>
      <c r="M89">
        <f t="shared" si="9"/>
        <v>1.4773500000000001E-3</v>
      </c>
      <c r="N89">
        <f t="shared" si="10"/>
        <v>1.14905E-3</v>
      </c>
      <c r="O89">
        <f t="shared" si="11"/>
        <v>0.99824626068376066</v>
      </c>
      <c r="P89">
        <f t="shared" si="12"/>
        <v>0.9986359805318139</v>
      </c>
    </row>
    <row r="90" spans="2:16" x14ac:dyDescent="0.3">
      <c r="B90">
        <v>740</v>
      </c>
      <c r="C90">
        <f t="shared" si="7"/>
        <v>157.37916226400003</v>
      </c>
      <c r="D90">
        <f t="shared" si="8"/>
        <v>7.8689581132000003E-2</v>
      </c>
      <c r="L90">
        <v>680</v>
      </c>
      <c r="M90">
        <f t="shared" si="9"/>
        <v>1.4994000000000001E-3</v>
      </c>
      <c r="N90">
        <f t="shared" si="10"/>
        <v>1.1662E-3</v>
      </c>
      <c r="O90">
        <f t="shared" si="11"/>
        <v>0.99822008547008545</v>
      </c>
      <c r="P90">
        <f t="shared" si="12"/>
        <v>0.99861562203228871</v>
      </c>
    </row>
    <row r="91" spans="2:16" x14ac:dyDescent="0.3">
      <c r="B91">
        <v>750</v>
      </c>
      <c r="C91">
        <f t="shared" si="7"/>
        <v>159.50590770000002</v>
      </c>
      <c r="D91">
        <f t="shared" si="8"/>
        <v>7.9752953850000002E-2</v>
      </c>
      <c r="L91">
        <v>690</v>
      </c>
      <c r="M91">
        <f t="shared" si="9"/>
        <v>1.5214500000000001E-3</v>
      </c>
      <c r="N91">
        <f t="shared" si="10"/>
        <v>1.1833500000000001E-3</v>
      </c>
      <c r="O91">
        <f t="shared" si="11"/>
        <v>0.99819391025641024</v>
      </c>
      <c r="P91">
        <f t="shared" si="12"/>
        <v>0.99859526353276351</v>
      </c>
    </row>
    <row r="92" spans="2:16" x14ac:dyDescent="0.3">
      <c r="B92">
        <v>760</v>
      </c>
      <c r="C92">
        <f t="shared" si="7"/>
        <v>161.63265313600004</v>
      </c>
      <c r="D92">
        <f t="shared" si="8"/>
        <v>8.0816326568000002E-2</v>
      </c>
      <c r="L92">
        <v>700</v>
      </c>
      <c r="M92">
        <f t="shared" si="9"/>
        <v>1.5435E-3</v>
      </c>
      <c r="N92">
        <f t="shared" si="10"/>
        <v>1.2005E-3</v>
      </c>
      <c r="O92">
        <f t="shared" si="11"/>
        <v>0.99816773504273504</v>
      </c>
      <c r="P92">
        <f t="shared" si="12"/>
        <v>0.99857490503323831</v>
      </c>
    </row>
    <row r="93" spans="2:16" x14ac:dyDescent="0.3">
      <c r="B93">
        <v>770</v>
      </c>
      <c r="C93">
        <f t="shared" si="7"/>
        <v>163.75939857200004</v>
      </c>
      <c r="D93">
        <f t="shared" si="8"/>
        <v>8.1879699286000002E-2</v>
      </c>
      <c r="L93">
        <v>710</v>
      </c>
      <c r="M93">
        <f t="shared" si="9"/>
        <v>1.56555E-3</v>
      </c>
      <c r="N93">
        <f t="shared" si="10"/>
        <v>1.21765E-3</v>
      </c>
      <c r="O93">
        <f t="shared" si="11"/>
        <v>0.99814155982905983</v>
      </c>
      <c r="P93">
        <f t="shared" si="12"/>
        <v>0.99855454653371323</v>
      </c>
    </row>
    <row r="94" spans="2:16" x14ac:dyDescent="0.3">
      <c r="B94">
        <v>780</v>
      </c>
      <c r="C94">
        <f t="shared" si="7"/>
        <v>165.88614400800003</v>
      </c>
      <c r="D94">
        <f t="shared" si="8"/>
        <v>8.2943072004000001E-2</v>
      </c>
      <c r="L94">
        <v>720</v>
      </c>
      <c r="M94">
        <f t="shared" si="9"/>
        <v>1.5876E-3</v>
      </c>
      <c r="N94">
        <f t="shared" si="10"/>
        <v>1.2348000000000001E-3</v>
      </c>
      <c r="O94">
        <f t="shared" si="11"/>
        <v>0.99811538461538463</v>
      </c>
      <c r="P94">
        <f t="shared" si="12"/>
        <v>0.99853418803418803</v>
      </c>
    </row>
    <row r="95" spans="2:16" x14ac:dyDescent="0.3">
      <c r="B95">
        <v>790</v>
      </c>
      <c r="C95">
        <f t="shared" si="7"/>
        <v>168.01288944400002</v>
      </c>
      <c r="D95">
        <f t="shared" si="8"/>
        <v>8.4006444722000001E-2</v>
      </c>
      <c r="L95">
        <v>730</v>
      </c>
      <c r="M95">
        <f t="shared" si="9"/>
        <v>1.60965E-3</v>
      </c>
      <c r="N95">
        <f t="shared" si="10"/>
        <v>1.2519500000000002E-3</v>
      </c>
      <c r="O95">
        <f t="shared" si="11"/>
        <v>0.99808920940170942</v>
      </c>
      <c r="P95">
        <f t="shared" si="12"/>
        <v>0.99851382953466283</v>
      </c>
    </row>
    <row r="96" spans="2:16" x14ac:dyDescent="0.3">
      <c r="B96">
        <v>800</v>
      </c>
      <c r="C96">
        <f t="shared" si="7"/>
        <v>170.13963488000005</v>
      </c>
      <c r="D96">
        <f t="shared" si="8"/>
        <v>8.5069817440000001E-2</v>
      </c>
      <c r="L96">
        <v>740</v>
      </c>
      <c r="M96">
        <f t="shared" si="9"/>
        <v>1.6317E-3</v>
      </c>
      <c r="N96">
        <f t="shared" si="10"/>
        <v>1.2691E-3</v>
      </c>
      <c r="O96">
        <f t="shared" si="11"/>
        <v>0.99806303418803421</v>
      </c>
      <c r="P96">
        <f t="shared" si="12"/>
        <v>0.99849347103513775</v>
      </c>
    </row>
    <row r="97" spans="2:16" x14ac:dyDescent="0.3">
      <c r="B97">
        <v>810</v>
      </c>
      <c r="C97">
        <f t="shared" si="7"/>
        <v>172.26638031600004</v>
      </c>
      <c r="D97">
        <f t="shared" si="8"/>
        <v>8.6133190158000014E-2</v>
      </c>
      <c r="L97">
        <v>750</v>
      </c>
      <c r="M97">
        <f t="shared" si="9"/>
        <v>1.6537500000000001E-3</v>
      </c>
      <c r="N97">
        <f t="shared" si="10"/>
        <v>1.2862500000000001E-3</v>
      </c>
      <c r="O97">
        <f t="shared" si="11"/>
        <v>0.99803685897435901</v>
      </c>
      <c r="P97">
        <f t="shared" si="12"/>
        <v>0.99847311253561255</v>
      </c>
    </row>
    <row r="98" spans="2:16" x14ac:dyDescent="0.3">
      <c r="B98">
        <v>820</v>
      </c>
      <c r="C98">
        <f t="shared" si="7"/>
        <v>174.39312575200003</v>
      </c>
      <c r="D98">
        <f t="shared" si="8"/>
        <v>8.7196562876000014E-2</v>
      </c>
      <c r="L98">
        <v>760</v>
      </c>
      <c r="M98">
        <f t="shared" si="9"/>
        <v>1.6758000000000001E-3</v>
      </c>
      <c r="N98">
        <f t="shared" si="10"/>
        <v>1.3034000000000001E-3</v>
      </c>
      <c r="O98">
        <f t="shared" si="11"/>
        <v>0.9980106837606838</v>
      </c>
      <c r="P98">
        <f t="shared" si="12"/>
        <v>0.99845275403608735</v>
      </c>
    </row>
    <row r="99" spans="2:16" x14ac:dyDescent="0.3">
      <c r="B99">
        <v>830</v>
      </c>
      <c r="C99">
        <f t="shared" si="7"/>
        <v>176.51987118800002</v>
      </c>
      <c r="D99">
        <f t="shared" si="8"/>
        <v>8.8259935594000014E-2</v>
      </c>
      <c r="L99">
        <v>770</v>
      </c>
      <c r="M99">
        <f t="shared" si="9"/>
        <v>1.6978500000000001E-3</v>
      </c>
      <c r="N99">
        <f t="shared" si="10"/>
        <v>1.32055E-3</v>
      </c>
      <c r="O99">
        <f t="shared" si="11"/>
        <v>0.9979845085470086</v>
      </c>
      <c r="P99">
        <f t="shared" si="12"/>
        <v>0.99843239553656216</v>
      </c>
    </row>
    <row r="100" spans="2:16" x14ac:dyDescent="0.3">
      <c r="B100">
        <v>840</v>
      </c>
      <c r="C100">
        <f t="shared" si="7"/>
        <v>178.64661662400005</v>
      </c>
      <c r="D100">
        <f t="shared" si="8"/>
        <v>8.9323308312000013E-2</v>
      </c>
      <c r="L100">
        <v>780</v>
      </c>
      <c r="M100">
        <f t="shared" si="9"/>
        <v>1.7199000000000001E-3</v>
      </c>
      <c r="N100">
        <f t="shared" si="10"/>
        <v>1.3377E-3</v>
      </c>
      <c r="O100">
        <f t="shared" si="11"/>
        <v>0.99795833333333328</v>
      </c>
      <c r="P100">
        <f t="shared" si="12"/>
        <v>0.99841203703703707</v>
      </c>
    </row>
    <row r="101" spans="2:16" x14ac:dyDescent="0.3">
      <c r="B101">
        <v>850</v>
      </c>
      <c r="C101">
        <f t="shared" si="7"/>
        <v>180.77336206000004</v>
      </c>
      <c r="D101">
        <f t="shared" si="8"/>
        <v>9.0386681030000013E-2</v>
      </c>
      <c r="L101">
        <v>790</v>
      </c>
      <c r="M101">
        <f t="shared" si="9"/>
        <v>1.7419500000000001E-3</v>
      </c>
      <c r="N101">
        <f t="shared" si="10"/>
        <v>1.3548500000000001E-3</v>
      </c>
      <c r="O101">
        <f t="shared" si="11"/>
        <v>0.99793215811965807</v>
      </c>
      <c r="P101">
        <f t="shared" si="12"/>
        <v>0.99839167853751187</v>
      </c>
    </row>
    <row r="102" spans="2:16" x14ac:dyDescent="0.3">
      <c r="B102">
        <v>860</v>
      </c>
      <c r="C102">
        <f t="shared" si="7"/>
        <v>182.90010749600003</v>
      </c>
      <c r="D102">
        <f t="shared" si="8"/>
        <v>9.1450053748000013E-2</v>
      </c>
      <c r="L102">
        <v>800</v>
      </c>
      <c r="M102">
        <f t="shared" si="9"/>
        <v>1.7639999999999999E-3</v>
      </c>
      <c r="N102">
        <f t="shared" si="10"/>
        <v>1.3720000000000002E-3</v>
      </c>
      <c r="O102">
        <f t="shared" si="11"/>
        <v>0.99790598290598287</v>
      </c>
      <c r="P102">
        <f t="shared" si="12"/>
        <v>0.99837132003798668</v>
      </c>
    </row>
    <row r="103" spans="2:16" x14ac:dyDescent="0.3">
      <c r="B103">
        <v>870</v>
      </c>
      <c r="C103">
        <f t="shared" si="7"/>
        <v>185.02685293200003</v>
      </c>
      <c r="D103">
        <f t="shared" si="8"/>
        <v>9.2513426466000012E-2</v>
      </c>
      <c r="L103">
        <v>810</v>
      </c>
      <c r="M103">
        <f t="shared" si="9"/>
        <v>1.78605E-3</v>
      </c>
      <c r="N103">
        <f t="shared" si="10"/>
        <v>1.38915E-3</v>
      </c>
      <c r="O103">
        <f t="shared" si="11"/>
        <v>0.99787980769230766</v>
      </c>
      <c r="P103">
        <f t="shared" si="12"/>
        <v>0.99835096153846159</v>
      </c>
    </row>
    <row r="104" spans="2:16" x14ac:dyDescent="0.3">
      <c r="B104">
        <v>880</v>
      </c>
      <c r="C104">
        <f t="shared" si="7"/>
        <v>187.15359836800005</v>
      </c>
      <c r="D104">
        <f t="shared" si="8"/>
        <v>9.3576799184000012E-2</v>
      </c>
      <c r="L104">
        <v>820</v>
      </c>
      <c r="M104">
        <f t="shared" si="9"/>
        <v>1.8081E-3</v>
      </c>
      <c r="N104">
        <f t="shared" si="10"/>
        <v>1.4063000000000001E-3</v>
      </c>
      <c r="O104">
        <f t="shared" si="11"/>
        <v>0.99785363247863246</v>
      </c>
      <c r="P104">
        <f t="shared" si="12"/>
        <v>0.99833060303893639</v>
      </c>
    </row>
    <row r="105" spans="2:16" x14ac:dyDescent="0.3">
      <c r="B105">
        <v>890</v>
      </c>
      <c r="C105">
        <f t="shared" si="7"/>
        <v>189.28034380400004</v>
      </c>
      <c r="D105">
        <f t="shared" si="8"/>
        <v>9.4640171902000012E-2</v>
      </c>
      <c r="L105">
        <v>830</v>
      </c>
      <c r="M105">
        <f t="shared" si="9"/>
        <v>1.83015E-3</v>
      </c>
      <c r="N105">
        <f t="shared" si="10"/>
        <v>1.4234500000000001E-3</v>
      </c>
      <c r="O105">
        <f t="shared" si="11"/>
        <v>0.99782745726495725</v>
      </c>
      <c r="P105">
        <f t="shared" si="12"/>
        <v>0.9983102445394112</v>
      </c>
    </row>
    <row r="106" spans="2:16" x14ac:dyDescent="0.3">
      <c r="B106">
        <v>900</v>
      </c>
      <c r="C106">
        <f t="shared" si="7"/>
        <v>191.40708924000003</v>
      </c>
      <c r="D106">
        <f t="shared" si="8"/>
        <v>9.5703544620000011E-2</v>
      </c>
      <c r="L106">
        <v>840</v>
      </c>
      <c r="M106">
        <f t="shared" si="9"/>
        <v>1.8522E-3</v>
      </c>
      <c r="N106">
        <f t="shared" si="10"/>
        <v>1.4406E-3</v>
      </c>
      <c r="O106">
        <f t="shared" si="11"/>
        <v>0.99780128205128205</v>
      </c>
      <c r="P106">
        <f t="shared" si="12"/>
        <v>0.998289886039886</v>
      </c>
    </row>
    <row r="107" spans="2:16" x14ac:dyDescent="0.3">
      <c r="B107">
        <v>910</v>
      </c>
      <c r="C107">
        <f t="shared" si="7"/>
        <v>193.53383467600003</v>
      </c>
      <c r="D107">
        <f t="shared" si="8"/>
        <v>9.6766917338000011E-2</v>
      </c>
      <c r="L107">
        <v>850</v>
      </c>
      <c r="M107">
        <f t="shared" si="9"/>
        <v>1.87425E-3</v>
      </c>
      <c r="N107">
        <f t="shared" si="10"/>
        <v>1.4577500000000001E-3</v>
      </c>
      <c r="O107">
        <f t="shared" si="11"/>
        <v>0.99777510683760684</v>
      </c>
      <c r="P107">
        <f t="shared" si="12"/>
        <v>0.99826952754036091</v>
      </c>
    </row>
    <row r="108" spans="2:16" x14ac:dyDescent="0.3">
      <c r="B108">
        <v>920</v>
      </c>
      <c r="C108">
        <f t="shared" si="7"/>
        <v>195.66058011200005</v>
      </c>
      <c r="D108">
        <f t="shared" si="8"/>
        <v>9.783029005600001E-2</v>
      </c>
      <c r="L108">
        <v>860</v>
      </c>
      <c r="M108">
        <f t="shared" si="9"/>
        <v>1.8963000000000001E-3</v>
      </c>
      <c r="N108">
        <f t="shared" si="10"/>
        <v>1.4749000000000001E-3</v>
      </c>
      <c r="O108">
        <f t="shared" si="11"/>
        <v>0.99774893162393163</v>
      </c>
      <c r="P108">
        <f t="shared" si="12"/>
        <v>0.99824916904083572</v>
      </c>
    </row>
    <row r="109" spans="2:16" x14ac:dyDescent="0.3">
      <c r="B109">
        <v>930</v>
      </c>
      <c r="C109">
        <f t="shared" si="7"/>
        <v>197.78732554800004</v>
      </c>
      <c r="D109">
        <f t="shared" si="8"/>
        <v>9.889366277400001E-2</v>
      </c>
      <c r="L109">
        <v>870</v>
      </c>
      <c r="M109">
        <f t="shared" si="9"/>
        <v>1.9183500000000001E-3</v>
      </c>
      <c r="N109">
        <f t="shared" si="10"/>
        <v>1.4920500000000002E-3</v>
      </c>
      <c r="O109">
        <f t="shared" si="11"/>
        <v>0.99772275641025643</v>
      </c>
      <c r="P109">
        <f t="shared" si="12"/>
        <v>0.99822881054131052</v>
      </c>
    </row>
    <row r="110" spans="2:16" x14ac:dyDescent="0.3">
      <c r="B110">
        <v>940</v>
      </c>
      <c r="C110">
        <f t="shared" si="7"/>
        <v>199.91407098400003</v>
      </c>
      <c r="D110">
        <f t="shared" si="8"/>
        <v>9.995703549200001E-2</v>
      </c>
      <c r="L110">
        <v>880</v>
      </c>
      <c r="M110">
        <f t="shared" si="9"/>
        <v>1.9404000000000001E-3</v>
      </c>
      <c r="N110">
        <f t="shared" si="10"/>
        <v>1.5092E-3</v>
      </c>
      <c r="O110">
        <f t="shared" si="11"/>
        <v>0.99769658119658122</v>
      </c>
      <c r="P110">
        <f t="shared" si="12"/>
        <v>0.99820845204178532</v>
      </c>
    </row>
    <row r="111" spans="2:16" x14ac:dyDescent="0.3">
      <c r="B111">
        <v>950</v>
      </c>
      <c r="C111">
        <f t="shared" si="7"/>
        <v>202.04081642000003</v>
      </c>
      <c r="D111">
        <f t="shared" si="8"/>
        <v>0.10102040821000001</v>
      </c>
      <c r="L111">
        <v>890</v>
      </c>
      <c r="M111">
        <f t="shared" si="9"/>
        <v>1.9624500000000001E-3</v>
      </c>
      <c r="N111">
        <f t="shared" si="10"/>
        <v>1.5263500000000001E-3</v>
      </c>
      <c r="O111">
        <f t="shared" si="11"/>
        <v>0.99767040598290602</v>
      </c>
      <c r="P111">
        <f t="shared" si="12"/>
        <v>0.99818809354226024</v>
      </c>
    </row>
    <row r="112" spans="2:16" x14ac:dyDescent="0.3">
      <c r="B112">
        <v>960</v>
      </c>
      <c r="C112">
        <f t="shared" si="7"/>
        <v>204.16756185600005</v>
      </c>
      <c r="D112">
        <f t="shared" si="8"/>
        <v>0.10208378092800001</v>
      </c>
      <c r="L112">
        <v>900</v>
      </c>
      <c r="M112">
        <f t="shared" si="9"/>
        <v>1.9845000000000002E-3</v>
      </c>
      <c r="N112">
        <f t="shared" si="10"/>
        <v>1.5435000000000002E-3</v>
      </c>
      <c r="O112">
        <f t="shared" si="11"/>
        <v>0.99764423076923081</v>
      </c>
      <c r="P112">
        <f t="shared" si="12"/>
        <v>0.99816773504273504</v>
      </c>
    </row>
    <row r="113" spans="2:16" x14ac:dyDescent="0.3">
      <c r="B113">
        <v>970</v>
      </c>
      <c r="C113">
        <f t="shared" si="7"/>
        <v>206.29430729200004</v>
      </c>
      <c r="D113">
        <f t="shared" si="8"/>
        <v>0.10314715364600001</v>
      </c>
      <c r="L113">
        <v>910</v>
      </c>
      <c r="M113">
        <f t="shared" si="9"/>
        <v>2.0065500000000002E-3</v>
      </c>
      <c r="N113">
        <f t="shared" si="10"/>
        <v>1.56065E-3</v>
      </c>
      <c r="O113">
        <f t="shared" si="11"/>
        <v>0.99761805555555561</v>
      </c>
      <c r="P113">
        <f t="shared" si="12"/>
        <v>0.99814737654320984</v>
      </c>
    </row>
    <row r="114" spans="2:16" x14ac:dyDescent="0.3">
      <c r="B114">
        <v>980</v>
      </c>
      <c r="C114">
        <f t="shared" si="7"/>
        <v>208.42105272800003</v>
      </c>
      <c r="D114">
        <f t="shared" si="8"/>
        <v>0.10421052636400001</v>
      </c>
      <c r="L114">
        <v>920</v>
      </c>
      <c r="M114">
        <f t="shared" si="9"/>
        <v>2.0286000000000002E-3</v>
      </c>
      <c r="N114">
        <f t="shared" si="10"/>
        <v>1.5778000000000001E-3</v>
      </c>
      <c r="O114">
        <f t="shared" si="11"/>
        <v>0.99759188034188029</v>
      </c>
      <c r="P114">
        <f t="shared" si="12"/>
        <v>0.99812701804368475</v>
      </c>
    </row>
    <row r="115" spans="2:16" x14ac:dyDescent="0.3">
      <c r="B115">
        <v>990</v>
      </c>
      <c r="C115">
        <f t="shared" si="7"/>
        <v>210.54779816400006</v>
      </c>
      <c r="D115">
        <f t="shared" si="8"/>
        <v>0.10527389908200001</v>
      </c>
      <c r="L115">
        <v>930</v>
      </c>
      <c r="M115">
        <f t="shared" si="9"/>
        <v>2.0506500000000002E-3</v>
      </c>
      <c r="N115">
        <f t="shared" si="10"/>
        <v>1.5949500000000001E-3</v>
      </c>
      <c r="O115">
        <f t="shared" si="11"/>
        <v>0.99756570512820508</v>
      </c>
      <c r="P115">
        <f t="shared" si="12"/>
        <v>0.99810665954415956</v>
      </c>
    </row>
    <row r="116" spans="2:16" x14ac:dyDescent="0.3">
      <c r="B116">
        <v>1000</v>
      </c>
      <c r="C116">
        <f t="shared" si="7"/>
        <v>212.67454360000005</v>
      </c>
      <c r="D116">
        <f t="shared" si="8"/>
        <v>0.10633727180000001</v>
      </c>
      <c r="L116">
        <v>940</v>
      </c>
      <c r="M116">
        <f t="shared" si="9"/>
        <v>2.0727000000000002E-3</v>
      </c>
      <c r="N116">
        <f t="shared" si="10"/>
        <v>1.6121E-3</v>
      </c>
      <c r="O116">
        <f t="shared" si="11"/>
        <v>0.99753952991452988</v>
      </c>
      <c r="P116">
        <f t="shared" si="12"/>
        <v>0.99808630104463436</v>
      </c>
    </row>
    <row r="117" spans="2:16" x14ac:dyDescent="0.3">
      <c r="L117">
        <v>950</v>
      </c>
      <c r="M117">
        <f t="shared" si="9"/>
        <v>2.0947500000000003E-3</v>
      </c>
      <c r="N117">
        <f t="shared" si="10"/>
        <v>1.6292500000000001E-3</v>
      </c>
      <c r="O117">
        <f t="shared" si="11"/>
        <v>0.99751335470085467</v>
      </c>
      <c r="P117">
        <f t="shared" si="12"/>
        <v>0.99806594254510916</v>
      </c>
    </row>
    <row r="118" spans="2:16" x14ac:dyDescent="0.3">
      <c r="L118">
        <v>960</v>
      </c>
      <c r="M118">
        <f t="shared" si="9"/>
        <v>2.1168000000000003E-3</v>
      </c>
      <c r="N118">
        <f t="shared" si="10"/>
        <v>1.6464000000000001E-3</v>
      </c>
      <c r="O118">
        <f t="shared" si="11"/>
        <v>0.99748717948717947</v>
      </c>
      <c r="P118">
        <f t="shared" si="12"/>
        <v>0.99804558404558408</v>
      </c>
    </row>
    <row r="119" spans="2:16" x14ac:dyDescent="0.3">
      <c r="L119">
        <v>970</v>
      </c>
      <c r="M119">
        <f t="shared" si="9"/>
        <v>2.1388499999999999E-3</v>
      </c>
      <c r="N119">
        <f t="shared" si="10"/>
        <v>1.6635500000000002E-3</v>
      </c>
      <c r="O119">
        <f t="shared" si="11"/>
        <v>0.99746100427350426</v>
      </c>
      <c r="P119">
        <f t="shared" si="12"/>
        <v>0.99802522554605888</v>
      </c>
    </row>
    <row r="120" spans="2:16" x14ac:dyDescent="0.3">
      <c r="L120">
        <v>980</v>
      </c>
      <c r="M120">
        <f t="shared" si="9"/>
        <v>2.1608999999999999E-3</v>
      </c>
      <c r="N120">
        <f t="shared" si="10"/>
        <v>1.6807E-3</v>
      </c>
      <c r="O120">
        <f t="shared" si="11"/>
        <v>0.99743482905982905</v>
      </c>
      <c r="P120">
        <f t="shared" si="12"/>
        <v>0.99800486704653368</v>
      </c>
    </row>
    <row r="121" spans="2:16" x14ac:dyDescent="0.3">
      <c r="L121">
        <v>990</v>
      </c>
      <c r="M121">
        <f t="shared" si="9"/>
        <v>2.1829499999999999E-3</v>
      </c>
      <c r="N121">
        <f t="shared" si="10"/>
        <v>1.6978500000000001E-3</v>
      </c>
      <c r="O121">
        <f t="shared" si="11"/>
        <v>0.99740865384615385</v>
      </c>
      <c r="P121">
        <f t="shared" si="12"/>
        <v>0.9979845085470086</v>
      </c>
    </row>
    <row r="122" spans="2:16" x14ac:dyDescent="0.3">
      <c r="L122">
        <v>1000</v>
      </c>
      <c r="M122">
        <f t="shared" si="9"/>
        <v>2.2049999999999999E-3</v>
      </c>
      <c r="N122">
        <f t="shared" si="10"/>
        <v>1.7150000000000002E-3</v>
      </c>
      <c r="O122">
        <f t="shared" si="11"/>
        <v>0.99738247863247864</v>
      </c>
      <c r="P122">
        <f t="shared" si="12"/>
        <v>0.9979641500474834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9"/>
  <sheetViews>
    <sheetView topLeftCell="A2" zoomScale="70" workbookViewId="0">
      <selection activeCell="C14" sqref="C14"/>
    </sheetView>
  </sheetViews>
  <sheetFormatPr defaultRowHeight="14.4" x14ac:dyDescent="0.3"/>
  <cols>
    <col min="3" max="3" width="12.21875" bestFit="1" customWidth="1"/>
    <col min="4"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7" t="s">
        <v>225</v>
      </c>
      <c r="Z6" s="68"/>
      <c r="AA6" s="68"/>
      <c r="AB6" s="68"/>
      <c r="AC6" s="68"/>
      <c r="AD6" s="68"/>
      <c r="AE6" s="68"/>
      <c r="AF6" s="68"/>
    </row>
    <row r="7" spans="3:32" x14ac:dyDescent="0.3">
      <c r="C7" s="71" t="s">
        <v>182</v>
      </c>
      <c r="D7" s="72"/>
      <c r="E7" s="72"/>
      <c r="F7" s="72"/>
      <c r="G7" s="71"/>
      <c r="H7" s="71"/>
      <c r="I7" s="71"/>
      <c r="J7" s="71"/>
      <c r="K7" s="71"/>
      <c r="L7" s="71"/>
      <c r="M7" s="72"/>
      <c r="N7" s="72"/>
      <c r="O7" s="72"/>
      <c r="P7" s="72"/>
      <c r="Q7" s="72"/>
      <c r="R7" s="72"/>
      <c r="S7" s="72"/>
      <c r="T7" s="72"/>
      <c r="Y7" s="69" t="s">
        <v>226</v>
      </c>
      <c r="Z7" s="69" t="s">
        <v>184</v>
      </c>
      <c r="AA7" s="69" t="s">
        <v>185</v>
      </c>
      <c r="AB7" s="69" t="s">
        <v>227</v>
      </c>
      <c r="AC7" s="69" t="s">
        <v>228</v>
      </c>
      <c r="AD7" s="69" t="s">
        <v>229</v>
      </c>
      <c r="AE7" s="69" t="s">
        <v>230</v>
      </c>
      <c r="AF7" s="69" t="s">
        <v>231</v>
      </c>
    </row>
    <row r="8" spans="3:32" ht="42.6" thickBot="1" x14ac:dyDescent="0.35">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c r="Y8" s="70" t="s">
        <v>232</v>
      </c>
      <c r="Z8" s="70" t="s">
        <v>233</v>
      </c>
      <c r="AA8" s="70" t="s">
        <v>203</v>
      </c>
      <c r="AB8" s="70" t="s">
        <v>234</v>
      </c>
      <c r="AC8" s="70" t="s">
        <v>235</v>
      </c>
      <c r="AD8" s="70" t="s">
        <v>236</v>
      </c>
      <c r="AE8" s="70" t="s">
        <v>237</v>
      </c>
      <c r="AF8" s="70" t="s">
        <v>238</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c r="Y9" s="70" t="s">
        <v>239</v>
      </c>
      <c r="Z9" s="70"/>
      <c r="AA9" s="70"/>
      <c r="AB9" s="70"/>
      <c r="AC9" s="70"/>
      <c r="AD9" s="70"/>
      <c r="AE9" s="70"/>
      <c r="AF9" s="70"/>
    </row>
    <row r="10" spans="3:32" ht="22.2" thickBot="1" x14ac:dyDescent="0.35">
      <c r="C10" s="70" t="s">
        <v>218</v>
      </c>
      <c r="D10" s="70"/>
      <c r="E10" s="70"/>
      <c r="F10" s="70"/>
      <c r="G10" s="70"/>
      <c r="H10" s="70"/>
      <c r="I10" s="70"/>
      <c r="J10" s="70"/>
      <c r="K10" s="70" t="s">
        <v>219</v>
      </c>
      <c r="L10" s="70" t="s">
        <v>220</v>
      </c>
      <c r="M10" s="70" t="s">
        <v>220</v>
      </c>
      <c r="N10" s="70" t="s">
        <v>221</v>
      </c>
      <c r="O10" s="73" t="s">
        <v>222</v>
      </c>
      <c r="P10" s="70" t="s">
        <v>223</v>
      </c>
      <c r="Q10" s="73" t="s">
        <v>255</v>
      </c>
      <c r="R10" s="73" t="s">
        <v>255</v>
      </c>
      <c r="S10" s="70" t="s">
        <v>224</v>
      </c>
      <c r="T10" s="73" t="s">
        <v>222</v>
      </c>
      <c r="Y10" t="s">
        <v>240</v>
      </c>
      <c r="Z10" t="s">
        <v>302</v>
      </c>
      <c r="AA10" t="s">
        <v>259</v>
      </c>
      <c r="AB10" s="78" t="s">
        <v>183</v>
      </c>
      <c r="AC10" s="78" t="s">
        <v>243</v>
      </c>
      <c r="AD10" s="72" t="s">
        <v>181</v>
      </c>
      <c r="AE10" t="s">
        <v>301</v>
      </c>
      <c r="AF10" s="78" t="s">
        <v>241</v>
      </c>
    </row>
    <row r="11" spans="3:32" x14ac:dyDescent="0.3">
      <c r="C11" t="s">
        <v>302</v>
      </c>
      <c r="D11" t="s">
        <v>259</v>
      </c>
      <c r="F11" t="s">
        <v>261</v>
      </c>
      <c r="G11" t="s">
        <v>301</v>
      </c>
      <c r="I11">
        <v>2020</v>
      </c>
      <c r="J11">
        <v>2030</v>
      </c>
      <c r="K11">
        <v>0.995</v>
      </c>
      <c r="N11">
        <v>0.95</v>
      </c>
      <c r="O11" s="77">
        <v>50</v>
      </c>
      <c r="P11" s="79">
        <v>31.536000000000001</v>
      </c>
      <c r="Q11">
        <f>'NH3'!C51</f>
        <v>74.436090260000014</v>
      </c>
      <c r="R11">
        <f>'NH3'!$D$51</f>
        <v>3.7218045130000002E-2</v>
      </c>
      <c r="T11" s="76">
        <v>1</v>
      </c>
      <c r="Y11" t="s">
        <v>240</v>
      </c>
      <c r="Z11" t="s">
        <v>303</v>
      </c>
      <c r="AA11" t="s">
        <v>260</v>
      </c>
      <c r="AB11" t="s">
        <v>183</v>
      </c>
      <c r="AC11" t="s">
        <v>249</v>
      </c>
      <c r="AD11" s="72" t="s">
        <v>181</v>
      </c>
      <c r="AE11" t="s">
        <v>301</v>
      </c>
      <c r="AF11" t="s">
        <v>241</v>
      </c>
    </row>
    <row r="12" spans="3:32" x14ac:dyDescent="0.3">
      <c r="I12" s="72">
        <v>2030</v>
      </c>
      <c r="J12" s="72"/>
      <c r="K12">
        <v>0.995</v>
      </c>
      <c r="N12">
        <v>0.95</v>
      </c>
      <c r="O12" s="77">
        <v>50</v>
      </c>
      <c r="P12" s="79">
        <v>31.536000000000001</v>
      </c>
      <c r="Q12">
        <f>'NH3'!$C$51</f>
        <v>74.436090260000014</v>
      </c>
      <c r="R12">
        <f>'NH3'!$D$51</f>
        <v>3.7218045130000002E-2</v>
      </c>
      <c r="T12" s="76">
        <v>1</v>
      </c>
    </row>
    <row r="13" spans="3:32" x14ac:dyDescent="0.3">
      <c r="I13">
        <v>2050</v>
      </c>
      <c r="K13">
        <v>0.995</v>
      </c>
      <c r="N13">
        <v>0.95</v>
      </c>
      <c r="O13" s="77">
        <v>50</v>
      </c>
      <c r="P13" s="79">
        <v>31.536000000000001</v>
      </c>
      <c r="Q13">
        <f>'NH3'!$C$51</f>
        <v>74.436090260000014</v>
      </c>
      <c r="R13">
        <f>'NH3'!$D$51</f>
        <v>3.7218045130000002E-2</v>
      </c>
      <c r="T13" s="76">
        <v>1</v>
      </c>
    </row>
    <row r="14" spans="3:32" x14ac:dyDescent="0.3">
      <c r="C14" t="s">
        <v>303</v>
      </c>
      <c r="D14" s="80" t="s">
        <v>260</v>
      </c>
      <c r="E14" s="80"/>
      <c r="F14" s="80" t="s">
        <v>261</v>
      </c>
      <c r="G14" t="s">
        <v>301</v>
      </c>
      <c r="H14" s="80"/>
      <c r="I14" s="80">
        <v>2020</v>
      </c>
      <c r="J14" s="80">
        <v>2030</v>
      </c>
      <c r="K14" s="80">
        <v>1</v>
      </c>
      <c r="L14" s="80"/>
      <c r="M14" s="80"/>
      <c r="N14" s="80"/>
      <c r="O14" s="81">
        <v>20</v>
      </c>
      <c r="P14" s="80">
        <v>1</v>
      </c>
      <c r="Q14" s="80">
        <f>'NH3'!M11</f>
        <v>105.70687448860785</v>
      </c>
      <c r="R14" s="80">
        <f>'NH3'!N12</f>
        <v>0.51123688365384623</v>
      </c>
      <c r="S14" s="80"/>
      <c r="T14" s="82"/>
    </row>
    <row r="15" spans="3:32" x14ac:dyDescent="0.3">
      <c r="E15" t="s">
        <v>267</v>
      </c>
      <c r="L15">
        <f>'NH3'!V25</f>
        <v>6.9218898385565053E-4</v>
      </c>
      <c r="O15" s="77"/>
      <c r="T15" s="76"/>
    </row>
    <row r="16" spans="3:32" x14ac:dyDescent="0.3">
      <c r="I16" s="72">
        <v>2030</v>
      </c>
      <c r="J16" s="72"/>
      <c r="K16">
        <v>1</v>
      </c>
      <c r="O16" s="77">
        <v>20</v>
      </c>
      <c r="P16" s="79">
        <v>1</v>
      </c>
      <c r="Q16">
        <f>Q14</f>
        <v>105.70687448860785</v>
      </c>
      <c r="R16">
        <f>R14</f>
        <v>0.51123688365384623</v>
      </c>
      <c r="T16" s="76"/>
    </row>
    <row r="17" spans="5:20" x14ac:dyDescent="0.3">
      <c r="E17" t="s">
        <v>267</v>
      </c>
      <c r="I17" s="72"/>
      <c r="J17" s="72"/>
      <c r="L17">
        <f>L15</f>
        <v>6.9218898385565053E-4</v>
      </c>
      <c r="O17" s="77"/>
      <c r="P17" s="79"/>
      <c r="T17" s="76"/>
    </row>
    <row r="18" spans="5:20" x14ac:dyDescent="0.3">
      <c r="I18">
        <v>2050</v>
      </c>
      <c r="K18">
        <v>1</v>
      </c>
      <c r="O18" s="77">
        <v>20</v>
      </c>
      <c r="P18" s="79">
        <v>1</v>
      </c>
      <c r="Q18">
        <f>Q14</f>
        <v>105.70687448860785</v>
      </c>
      <c r="R18">
        <f>R16</f>
        <v>0.51123688365384623</v>
      </c>
      <c r="T18" s="76"/>
    </row>
    <row r="19" spans="5:20" x14ac:dyDescent="0.3">
      <c r="E19" t="s">
        <v>267</v>
      </c>
      <c r="L19">
        <f>L17</f>
        <v>6.9218898385565053E-4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U125"/>
  <sheetViews>
    <sheetView zoomScale="64" workbookViewId="0">
      <selection activeCell="R26" sqref="R26"/>
    </sheetView>
  </sheetViews>
  <sheetFormatPr defaultRowHeight="14.4" x14ac:dyDescent="0.3"/>
  <cols>
    <col min="8" max="8" width="26.88671875" customWidth="1"/>
    <col min="9" max="9" width="18.33203125" customWidth="1"/>
    <col min="10" max="10" width="12.6640625" bestFit="1" customWidth="1"/>
    <col min="11" max="12" width="15.109375" bestFit="1" customWidth="1"/>
    <col min="15" max="15" width="10.5546875" bestFit="1" customWidth="1"/>
    <col min="18" max="18" width="9" bestFit="1" customWidth="1"/>
    <col min="20" max="20" width="12.6640625" bestFit="1" customWidth="1"/>
  </cols>
  <sheetData>
    <row r="2" spans="2:21" ht="18" x14ac:dyDescent="0.35">
      <c r="B2" t="s">
        <v>177</v>
      </c>
      <c r="H2" s="65" t="s">
        <v>155</v>
      </c>
    </row>
    <row r="3" spans="2:21" x14ac:dyDescent="0.3">
      <c r="H3" t="s">
        <v>309</v>
      </c>
      <c r="O3" t="s">
        <v>0</v>
      </c>
    </row>
    <row r="5" spans="2:21" x14ac:dyDescent="0.3">
      <c r="H5" s="47" t="s">
        <v>25</v>
      </c>
      <c r="I5" s="52">
        <v>20</v>
      </c>
    </row>
    <row r="6" spans="2:21" x14ac:dyDescent="0.3">
      <c r="O6" t="s">
        <v>178</v>
      </c>
    </row>
    <row r="7" spans="2:21" x14ac:dyDescent="0.3">
      <c r="O7">
        <v>5.5270000000000001</v>
      </c>
      <c r="P7" t="s">
        <v>157</v>
      </c>
    </row>
    <row r="8" spans="2:21" x14ac:dyDescent="0.3">
      <c r="O8">
        <v>5.5270000000000001</v>
      </c>
      <c r="P8" t="s">
        <v>158</v>
      </c>
    </row>
    <row r="9" spans="2:21" x14ac:dyDescent="0.3">
      <c r="I9" t="s">
        <v>163</v>
      </c>
      <c r="J9">
        <v>2050</v>
      </c>
      <c r="O9">
        <v>5.5270000000000001</v>
      </c>
      <c r="P9" t="s">
        <v>159</v>
      </c>
      <c r="Q9">
        <f>O9/1000</f>
        <v>5.5269999999999998E-3</v>
      </c>
      <c r="R9" t="s">
        <v>171</v>
      </c>
    </row>
    <row r="10" spans="2:21" x14ac:dyDescent="0.3">
      <c r="H10" s="27" t="s">
        <v>126</v>
      </c>
      <c r="I10" s="52">
        <v>2205</v>
      </c>
      <c r="J10" s="52">
        <v>1715</v>
      </c>
      <c r="O10">
        <f>O8/1000</f>
        <v>5.5269999999999998E-3</v>
      </c>
      <c r="P10" t="s">
        <v>160</v>
      </c>
    </row>
    <row r="11" spans="2:21" x14ac:dyDescent="0.3">
      <c r="H11" t="s">
        <v>263</v>
      </c>
      <c r="I11">
        <f>I10/1000000000</f>
        <v>2.2050000000000001E-6</v>
      </c>
      <c r="J11">
        <f>J10/1000000000</f>
        <v>1.7150000000000001E-6</v>
      </c>
      <c r="T11" s="83">
        <f>O8*O15</f>
        <v>1.98972E-5</v>
      </c>
      <c r="U11" t="s">
        <v>294</v>
      </c>
    </row>
    <row r="12" spans="2:21" x14ac:dyDescent="0.3">
      <c r="H12" s="62" t="s">
        <v>131</v>
      </c>
      <c r="I12" s="52">
        <v>780.22546079682832</v>
      </c>
    </row>
    <row r="13" spans="2:21" x14ac:dyDescent="0.3">
      <c r="H13" s="62" t="s">
        <v>134</v>
      </c>
      <c r="I13" s="52">
        <v>4.2534908720000004</v>
      </c>
    </row>
    <row r="14" spans="2:21" x14ac:dyDescent="0.3">
      <c r="H14" s="62" t="s">
        <v>137</v>
      </c>
      <c r="I14" s="52">
        <v>1.4887218052</v>
      </c>
      <c r="O14" t="s">
        <v>161</v>
      </c>
      <c r="R14" t="s">
        <v>250</v>
      </c>
    </row>
    <row r="15" spans="2:21" x14ac:dyDescent="0.3">
      <c r="O15">
        <v>3.5999999999999998E-6</v>
      </c>
      <c r="R15">
        <v>45000</v>
      </c>
      <c r="S15" t="s">
        <v>251</v>
      </c>
    </row>
    <row r="17" spans="8:19" x14ac:dyDescent="0.3">
      <c r="H17" s="27"/>
    </row>
    <row r="18" spans="8:19" x14ac:dyDescent="0.3">
      <c r="H18" s="62" t="s">
        <v>269</v>
      </c>
      <c r="I18" s="63">
        <f>I12/(O8*O15*1000000)</f>
        <v>39.212826970469628</v>
      </c>
      <c r="R18">
        <f>R15*O8*O15</f>
        <v>0.895374</v>
      </c>
      <c r="S18" t="s">
        <v>183</v>
      </c>
    </row>
    <row r="19" spans="8:19" x14ac:dyDescent="0.3">
      <c r="H19" s="62" t="s">
        <v>270</v>
      </c>
      <c r="I19" s="63">
        <f>I13/($O$8*1000000*O15)</f>
        <v>0.21377333856019948</v>
      </c>
    </row>
    <row r="20" spans="8:19" x14ac:dyDescent="0.3">
      <c r="H20" s="62" t="s">
        <v>271</v>
      </c>
      <c r="I20" s="63">
        <f>I14/($O$8*1000000*O15)</f>
        <v>7.4820668496069803E-2</v>
      </c>
    </row>
    <row r="23" spans="8:19" x14ac:dyDescent="0.3">
      <c r="R23" t="s">
        <v>310</v>
      </c>
    </row>
    <row r="24" spans="8:19" x14ac:dyDescent="0.3">
      <c r="R24">
        <f>340*J11</f>
        <v>5.8310000000000002E-4</v>
      </c>
    </row>
    <row r="25" spans="8:19" x14ac:dyDescent="0.3">
      <c r="H25" t="s">
        <v>153</v>
      </c>
      <c r="K25" t="s">
        <v>253</v>
      </c>
      <c r="L25" t="s">
        <v>254</v>
      </c>
      <c r="R25">
        <f>R24/R18</f>
        <v>6.5123624317882812E-4</v>
      </c>
    </row>
    <row r="26" spans="8:19" x14ac:dyDescent="0.3">
      <c r="H26">
        <v>10</v>
      </c>
      <c r="I26">
        <f>$I$11*H26</f>
        <v>2.2050000000000001E-5</v>
      </c>
      <c r="J26">
        <f>$J$11*H26</f>
        <v>1.715E-5</v>
      </c>
      <c r="K26" s="83">
        <f>1-(I26/$R$18)</f>
        <v>0.99997537341937559</v>
      </c>
      <c r="L26" s="83">
        <f>1-(J26/$R$18)</f>
        <v>0.99998084599284764</v>
      </c>
    </row>
    <row r="27" spans="8:19" x14ac:dyDescent="0.3">
      <c r="H27">
        <v>20</v>
      </c>
      <c r="I27">
        <f t="shared" ref="I27:I90" si="0">$I$11*H27</f>
        <v>4.4100000000000001E-5</v>
      </c>
      <c r="J27">
        <f>$J$11*H27</f>
        <v>3.43E-5</v>
      </c>
      <c r="K27" s="83">
        <f>1-(I27/$R$18)</f>
        <v>0.99995074683875118</v>
      </c>
      <c r="L27" s="83">
        <f t="shared" ref="L27:L90" si="1">1-(J27/$R$18)</f>
        <v>0.9999616919856954</v>
      </c>
    </row>
    <row r="28" spans="8:19" x14ac:dyDescent="0.3">
      <c r="H28">
        <v>30</v>
      </c>
      <c r="I28">
        <f t="shared" si="0"/>
        <v>6.6150000000000009E-5</v>
      </c>
      <c r="J28">
        <f t="shared" ref="J28:J91" si="2">$J$11*H28</f>
        <v>5.1450000000000004E-5</v>
      </c>
      <c r="K28" s="83">
        <f>1-(I28/$R$18)</f>
        <v>0.99992612025812677</v>
      </c>
      <c r="L28" s="83">
        <f t="shared" si="1"/>
        <v>0.99994253797854304</v>
      </c>
    </row>
    <row r="29" spans="8:19" x14ac:dyDescent="0.3">
      <c r="H29">
        <v>40</v>
      </c>
      <c r="I29">
        <f t="shared" si="0"/>
        <v>8.8200000000000003E-5</v>
      </c>
      <c r="J29">
        <f t="shared" si="2"/>
        <v>6.86E-5</v>
      </c>
      <c r="K29" s="83">
        <f t="shared" ref="K29:K90" si="3">1-(I29/$R$18)</f>
        <v>0.99990149367750236</v>
      </c>
      <c r="L29" s="83">
        <f t="shared" si="1"/>
        <v>0.99992338397139069</v>
      </c>
    </row>
    <row r="30" spans="8:19" x14ac:dyDescent="0.3">
      <c r="H30">
        <v>50</v>
      </c>
      <c r="I30">
        <f t="shared" si="0"/>
        <v>1.1025E-4</v>
      </c>
      <c r="J30">
        <f t="shared" si="2"/>
        <v>8.5750000000000011E-5</v>
      </c>
      <c r="K30" s="83">
        <f t="shared" si="3"/>
        <v>0.99987686709687795</v>
      </c>
      <c r="L30" s="83">
        <f t="shared" si="1"/>
        <v>0.99990422996423844</v>
      </c>
    </row>
    <row r="31" spans="8:19" x14ac:dyDescent="0.3">
      <c r="H31">
        <v>60</v>
      </c>
      <c r="I31">
        <f>$I$11*H31</f>
        <v>1.3230000000000002E-4</v>
      </c>
      <c r="J31">
        <f t="shared" si="2"/>
        <v>1.0290000000000001E-4</v>
      </c>
      <c r="K31" s="83">
        <f t="shared" si="3"/>
        <v>0.99985224051625354</v>
      </c>
      <c r="L31" s="83">
        <f t="shared" si="1"/>
        <v>0.99988507595708609</v>
      </c>
    </row>
    <row r="32" spans="8:19" x14ac:dyDescent="0.3">
      <c r="H32">
        <v>70</v>
      </c>
      <c r="I32">
        <f t="shared" si="0"/>
        <v>1.5435000000000001E-4</v>
      </c>
      <c r="J32">
        <f t="shared" si="2"/>
        <v>1.2005E-4</v>
      </c>
      <c r="K32" s="83">
        <f t="shared" si="3"/>
        <v>0.99982761393562913</v>
      </c>
      <c r="L32" s="83">
        <f t="shared" si="1"/>
        <v>0.99986592194993373</v>
      </c>
    </row>
    <row r="33" spans="8:12" x14ac:dyDescent="0.3">
      <c r="H33">
        <v>80</v>
      </c>
      <c r="I33">
        <f t="shared" si="0"/>
        <v>1.7640000000000001E-4</v>
      </c>
      <c r="J33">
        <f t="shared" si="2"/>
        <v>1.372E-4</v>
      </c>
      <c r="K33" s="83">
        <f t="shared" si="3"/>
        <v>0.99980298735500472</v>
      </c>
      <c r="L33" s="83">
        <f t="shared" si="1"/>
        <v>0.99984676794278149</v>
      </c>
    </row>
    <row r="34" spans="8:12" x14ac:dyDescent="0.3">
      <c r="H34">
        <v>90</v>
      </c>
      <c r="I34">
        <f t="shared" si="0"/>
        <v>1.9845E-4</v>
      </c>
      <c r="J34">
        <f t="shared" si="2"/>
        <v>1.5435000000000001E-4</v>
      </c>
      <c r="K34" s="83">
        <f t="shared" si="3"/>
        <v>0.99977836077438031</v>
      </c>
      <c r="L34" s="83">
        <f t="shared" si="1"/>
        <v>0.99982761393562913</v>
      </c>
    </row>
    <row r="35" spans="8:12" x14ac:dyDescent="0.3">
      <c r="H35">
        <v>100</v>
      </c>
      <c r="I35">
        <f t="shared" si="0"/>
        <v>2.2049999999999999E-4</v>
      </c>
      <c r="J35">
        <f t="shared" si="2"/>
        <v>1.7150000000000002E-4</v>
      </c>
      <c r="K35" s="83">
        <f t="shared" si="3"/>
        <v>0.99975373419375591</v>
      </c>
      <c r="L35" s="83">
        <f t="shared" si="1"/>
        <v>0.99980845992847678</v>
      </c>
    </row>
    <row r="36" spans="8:12" x14ac:dyDescent="0.3">
      <c r="H36">
        <v>110</v>
      </c>
      <c r="I36">
        <f t="shared" si="0"/>
        <v>2.4255000000000001E-4</v>
      </c>
      <c r="J36">
        <f t="shared" si="2"/>
        <v>1.8865E-4</v>
      </c>
      <c r="K36" s="83">
        <f t="shared" si="3"/>
        <v>0.9997291076131315</v>
      </c>
      <c r="L36" s="83">
        <f t="shared" si="1"/>
        <v>0.99978930592132453</v>
      </c>
    </row>
    <row r="37" spans="8:12" x14ac:dyDescent="0.3">
      <c r="H37">
        <v>120</v>
      </c>
      <c r="I37">
        <f t="shared" si="0"/>
        <v>2.6460000000000003E-4</v>
      </c>
      <c r="J37">
        <f t="shared" si="2"/>
        <v>2.0580000000000002E-4</v>
      </c>
      <c r="K37" s="83">
        <f t="shared" si="3"/>
        <v>0.99970448103250709</v>
      </c>
      <c r="L37" s="83">
        <f t="shared" si="1"/>
        <v>0.99977015191417218</v>
      </c>
    </row>
    <row r="38" spans="8:12" x14ac:dyDescent="0.3">
      <c r="H38">
        <v>130</v>
      </c>
      <c r="I38">
        <f t="shared" si="0"/>
        <v>2.8665E-4</v>
      </c>
      <c r="J38">
        <f t="shared" si="2"/>
        <v>2.2295000000000003E-4</v>
      </c>
      <c r="K38" s="83">
        <f t="shared" si="3"/>
        <v>0.99967985445188268</v>
      </c>
      <c r="L38" s="83">
        <f t="shared" si="1"/>
        <v>0.99975099790701982</v>
      </c>
    </row>
    <row r="39" spans="8:12" x14ac:dyDescent="0.3">
      <c r="H39">
        <v>140</v>
      </c>
      <c r="I39">
        <f t="shared" si="0"/>
        <v>3.0870000000000002E-4</v>
      </c>
      <c r="J39">
        <f t="shared" si="2"/>
        <v>2.4010000000000001E-4</v>
      </c>
      <c r="K39" s="83">
        <f t="shared" si="3"/>
        <v>0.99965522787125827</v>
      </c>
      <c r="L39" s="83">
        <f t="shared" si="1"/>
        <v>0.99973184389986758</v>
      </c>
    </row>
    <row r="40" spans="8:12" x14ac:dyDescent="0.3">
      <c r="H40">
        <v>150</v>
      </c>
      <c r="I40">
        <f t="shared" si="0"/>
        <v>3.3074999999999999E-4</v>
      </c>
      <c r="J40">
        <f t="shared" si="2"/>
        <v>2.5724999999999999E-4</v>
      </c>
      <c r="K40" s="83">
        <f t="shared" si="3"/>
        <v>0.99963060129063386</v>
      </c>
      <c r="L40" s="83">
        <f t="shared" si="1"/>
        <v>0.99971268989271522</v>
      </c>
    </row>
    <row r="41" spans="8:12" x14ac:dyDescent="0.3">
      <c r="H41">
        <v>160</v>
      </c>
      <c r="I41">
        <f t="shared" si="0"/>
        <v>3.5280000000000001E-4</v>
      </c>
      <c r="J41">
        <f t="shared" si="2"/>
        <v>2.744E-4</v>
      </c>
      <c r="K41" s="83">
        <f t="shared" si="3"/>
        <v>0.99960597471000945</v>
      </c>
      <c r="L41" s="83">
        <f t="shared" si="1"/>
        <v>0.99969353588556287</v>
      </c>
    </row>
    <row r="42" spans="8:12" x14ac:dyDescent="0.3">
      <c r="H42">
        <v>170</v>
      </c>
      <c r="I42">
        <f t="shared" si="0"/>
        <v>3.7485000000000003E-4</v>
      </c>
      <c r="J42">
        <f t="shared" si="2"/>
        <v>2.9155000000000001E-4</v>
      </c>
      <c r="K42" s="83">
        <f t="shared" si="3"/>
        <v>0.99958134812938504</v>
      </c>
      <c r="L42" s="83">
        <f t="shared" si="1"/>
        <v>0.99967438187841062</v>
      </c>
    </row>
    <row r="43" spans="8:12" x14ac:dyDescent="0.3">
      <c r="H43">
        <v>180</v>
      </c>
      <c r="I43">
        <f t="shared" si="0"/>
        <v>3.969E-4</v>
      </c>
      <c r="J43">
        <f t="shared" si="2"/>
        <v>3.0870000000000002E-4</v>
      </c>
      <c r="K43" s="83">
        <f t="shared" si="3"/>
        <v>0.99955672154876063</v>
      </c>
      <c r="L43" s="83">
        <f t="shared" si="1"/>
        <v>0.99965522787125827</v>
      </c>
    </row>
    <row r="44" spans="8:12" x14ac:dyDescent="0.3">
      <c r="H44">
        <v>190</v>
      </c>
      <c r="I44">
        <f t="shared" si="0"/>
        <v>4.1895000000000002E-4</v>
      </c>
      <c r="J44">
        <f t="shared" si="2"/>
        <v>3.2585000000000003E-4</v>
      </c>
      <c r="K44" s="83">
        <f t="shared" si="3"/>
        <v>0.99953209496813622</v>
      </c>
      <c r="L44" s="83">
        <f t="shared" si="1"/>
        <v>0.99963607386410591</v>
      </c>
    </row>
    <row r="45" spans="8:12" x14ac:dyDescent="0.3">
      <c r="H45">
        <v>200</v>
      </c>
      <c r="I45">
        <f t="shared" si="0"/>
        <v>4.4099999999999999E-4</v>
      </c>
      <c r="J45">
        <f t="shared" si="2"/>
        <v>3.4300000000000004E-4</v>
      </c>
      <c r="K45" s="83">
        <f t="shared" si="3"/>
        <v>0.99950746838751181</v>
      </c>
      <c r="L45" s="83">
        <f t="shared" si="1"/>
        <v>0.99961691985695367</v>
      </c>
    </row>
    <row r="46" spans="8:12" x14ac:dyDescent="0.3">
      <c r="H46">
        <v>210</v>
      </c>
      <c r="I46">
        <f t="shared" si="0"/>
        <v>4.6305000000000001E-4</v>
      </c>
      <c r="J46">
        <f t="shared" si="2"/>
        <v>3.6015E-4</v>
      </c>
      <c r="K46" s="83">
        <f t="shared" si="3"/>
        <v>0.9994828418068874</v>
      </c>
      <c r="L46" s="83">
        <f t="shared" si="1"/>
        <v>0.99959776584980131</v>
      </c>
    </row>
    <row r="47" spans="8:12" x14ac:dyDescent="0.3">
      <c r="H47">
        <v>220</v>
      </c>
      <c r="I47">
        <f t="shared" si="0"/>
        <v>4.8510000000000003E-4</v>
      </c>
      <c r="J47">
        <f t="shared" si="2"/>
        <v>3.7730000000000001E-4</v>
      </c>
      <c r="K47" s="83">
        <f t="shared" si="3"/>
        <v>0.99945821522626299</v>
      </c>
      <c r="L47" s="83">
        <f t="shared" si="1"/>
        <v>0.99957861184264896</v>
      </c>
    </row>
    <row r="48" spans="8:12" x14ac:dyDescent="0.3">
      <c r="H48">
        <v>230</v>
      </c>
      <c r="I48">
        <f t="shared" si="0"/>
        <v>5.0715000000000005E-4</v>
      </c>
      <c r="J48">
        <f t="shared" si="2"/>
        <v>3.9445000000000002E-4</v>
      </c>
      <c r="K48" s="83">
        <f t="shared" si="3"/>
        <v>0.99943358864563858</v>
      </c>
      <c r="L48" s="83">
        <f t="shared" si="1"/>
        <v>0.99955945783549671</v>
      </c>
    </row>
    <row r="49" spans="8:12" x14ac:dyDescent="0.3">
      <c r="H49">
        <v>240</v>
      </c>
      <c r="I49">
        <f t="shared" si="0"/>
        <v>5.2920000000000007E-4</v>
      </c>
      <c r="J49">
        <f t="shared" si="2"/>
        <v>4.1160000000000003E-4</v>
      </c>
      <c r="K49" s="83">
        <f t="shared" si="3"/>
        <v>0.99940896206501417</v>
      </c>
      <c r="L49" s="83">
        <f t="shared" si="1"/>
        <v>0.99954030382834436</v>
      </c>
    </row>
    <row r="50" spans="8:12" x14ac:dyDescent="0.3">
      <c r="H50">
        <v>250</v>
      </c>
      <c r="I50">
        <f t="shared" si="0"/>
        <v>5.5124999999999998E-4</v>
      </c>
      <c r="J50">
        <f t="shared" si="2"/>
        <v>4.2875000000000004E-4</v>
      </c>
      <c r="K50" s="83">
        <f t="shared" si="3"/>
        <v>0.99938433548438976</v>
      </c>
      <c r="L50" s="83">
        <f t="shared" si="1"/>
        <v>0.999521149821192</v>
      </c>
    </row>
    <row r="51" spans="8:12" x14ac:dyDescent="0.3">
      <c r="H51">
        <v>260</v>
      </c>
      <c r="I51">
        <f>$I$11*H51</f>
        <v>5.733E-4</v>
      </c>
      <c r="J51">
        <f t="shared" si="2"/>
        <v>4.4590000000000005E-4</v>
      </c>
      <c r="K51" s="83">
        <f t="shared" si="3"/>
        <v>0.99935970890376535</v>
      </c>
      <c r="L51" s="83">
        <f t="shared" si="1"/>
        <v>0.99950199581403976</v>
      </c>
    </row>
    <row r="52" spans="8:12" x14ac:dyDescent="0.3">
      <c r="H52">
        <v>270</v>
      </c>
      <c r="I52">
        <f t="shared" si="0"/>
        <v>5.9535000000000002E-4</v>
      </c>
      <c r="J52">
        <f t="shared" si="2"/>
        <v>4.6305000000000001E-4</v>
      </c>
      <c r="K52" s="83">
        <f t="shared" si="3"/>
        <v>0.99933508232314094</v>
      </c>
      <c r="L52" s="83">
        <f t="shared" si="1"/>
        <v>0.9994828418068874</v>
      </c>
    </row>
    <row r="53" spans="8:12" x14ac:dyDescent="0.3">
      <c r="H53">
        <v>280</v>
      </c>
      <c r="I53">
        <f t="shared" si="0"/>
        <v>6.1740000000000005E-4</v>
      </c>
      <c r="J53">
        <f t="shared" si="2"/>
        <v>4.8020000000000002E-4</v>
      </c>
      <c r="K53" s="83">
        <f t="shared" si="3"/>
        <v>0.99931045574251653</v>
      </c>
      <c r="L53" s="83">
        <f t="shared" si="1"/>
        <v>0.99946368779973505</v>
      </c>
    </row>
    <row r="54" spans="8:12" x14ac:dyDescent="0.3">
      <c r="H54">
        <v>290</v>
      </c>
      <c r="I54">
        <f t="shared" si="0"/>
        <v>6.3945000000000007E-4</v>
      </c>
      <c r="J54">
        <f t="shared" si="2"/>
        <v>4.9735000000000003E-4</v>
      </c>
      <c r="K54" s="83">
        <f t="shared" si="3"/>
        <v>0.99928582916189213</v>
      </c>
      <c r="L54" s="83">
        <f t="shared" si="1"/>
        <v>0.9994445337925828</v>
      </c>
    </row>
    <row r="55" spans="8:12" x14ac:dyDescent="0.3">
      <c r="H55">
        <v>300</v>
      </c>
      <c r="I55">
        <f t="shared" si="0"/>
        <v>6.6149999999999998E-4</v>
      </c>
      <c r="J55">
        <f t="shared" si="2"/>
        <v>5.1449999999999998E-4</v>
      </c>
      <c r="K55" s="83">
        <f t="shared" si="3"/>
        <v>0.99926120258126772</v>
      </c>
      <c r="L55" s="83">
        <f t="shared" si="1"/>
        <v>0.99942537978543045</v>
      </c>
    </row>
    <row r="56" spans="8:12" x14ac:dyDescent="0.3">
      <c r="H56">
        <v>310</v>
      </c>
      <c r="I56">
        <f t="shared" si="0"/>
        <v>6.8355E-4</v>
      </c>
      <c r="J56">
        <f t="shared" si="2"/>
        <v>5.3165000000000005E-4</v>
      </c>
      <c r="K56" s="83">
        <f t="shared" si="3"/>
        <v>0.99923657600064331</v>
      </c>
      <c r="L56" s="83">
        <f t="shared" si="1"/>
        <v>0.99940622577827809</v>
      </c>
    </row>
    <row r="57" spans="8:12" x14ac:dyDescent="0.3">
      <c r="H57">
        <v>320</v>
      </c>
      <c r="I57">
        <f t="shared" si="0"/>
        <v>7.0560000000000002E-4</v>
      </c>
      <c r="J57">
        <f t="shared" si="2"/>
        <v>5.488E-4</v>
      </c>
      <c r="K57" s="83">
        <f t="shared" si="3"/>
        <v>0.9992119494200189</v>
      </c>
      <c r="L57" s="83">
        <f t="shared" si="1"/>
        <v>0.99938707177112585</v>
      </c>
    </row>
    <row r="58" spans="8:12" x14ac:dyDescent="0.3">
      <c r="H58">
        <v>330</v>
      </c>
      <c r="I58">
        <f t="shared" si="0"/>
        <v>7.2765000000000004E-4</v>
      </c>
      <c r="J58">
        <f t="shared" si="2"/>
        <v>5.6595000000000007E-4</v>
      </c>
      <c r="K58" s="83">
        <f t="shared" si="3"/>
        <v>0.99918732283939449</v>
      </c>
      <c r="L58" s="83">
        <f t="shared" si="1"/>
        <v>0.99936791776397349</v>
      </c>
    </row>
    <row r="59" spans="8:12" x14ac:dyDescent="0.3">
      <c r="H59">
        <v>340</v>
      </c>
      <c r="I59">
        <f t="shared" si="0"/>
        <v>7.4970000000000006E-4</v>
      </c>
      <c r="J59">
        <f t="shared" si="2"/>
        <v>5.8310000000000002E-4</v>
      </c>
      <c r="K59" s="83">
        <f t="shared" si="3"/>
        <v>0.99916269625877008</v>
      </c>
      <c r="L59" s="83">
        <f t="shared" si="1"/>
        <v>0.99934876375682113</v>
      </c>
    </row>
    <row r="60" spans="8:12" x14ac:dyDescent="0.3">
      <c r="H60">
        <v>350</v>
      </c>
      <c r="I60">
        <f t="shared" si="0"/>
        <v>7.7174999999999998E-4</v>
      </c>
      <c r="J60">
        <f t="shared" si="2"/>
        <v>6.0024999999999998E-4</v>
      </c>
      <c r="K60" s="83">
        <f t="shared" si="3"/>
        <v>0.99913806967814567</v>
      </c>
      <c r="L60" s="83">
        <f t="shared" si="1"/>
        <v>0.99932960974966889</v>
      </c>
    </row>
    <row r="61" spans="8:12" x14ac:dyDescent="0.3">
      <c r="H61">
        <v>360</v>
      </c>
      <c r="I61">
        <f t="shared" si="0"/>
        <v>7.938E-4</v>
      </c>
      <c r="J61">
        <f t="shared" si="2"/>
        <v>6.1740000000000005E-4</v>
      </c>
      <c r="K61" s="83">
        <f t="shared" si="3"/>
        <v>0.99911344309752126</v>
      </c>
      <c r="L61" s="83">
        <f t="shared" si="1"/>
        <v>0.99931045574251653</v>
      </c>
    </row>
    <row r="62" spans="8:12" x14ac:dyDescent="0.3">
      <c r="H62">
        <v>370</v>
      </c>
      <c r="I62">
        <f t="shared" si="0"/>
        <v>8.1585000000000002E-4</v>
      </c>
      <c r="J62">
        <f t="shared" si="2"/>
        <v>6.3455E-4</v>
      </c>
      <c r="K62" s="83">
        <f t="shared" si="3"/>
        <v>0.99908881651689685</v>
      </c>
      <c r="L62" s="83">
        <f t="shared" si="1"/>
        <v>0.99929130173536418</v>
      </c>
    </row>
    <row r="63" spans="8:12" x14ac:dyDescent="0.3">
      <c r="H63">
        <v>380</v>
      </c>
      <c r="I63">
        <f t="shared" si="0"/>
        <v>8.3790000000000004E-4</v>
      </c>
      <c r="J63">
        <f t="shared" si="2"/>
        <v>6.5170000000000007E-4</v>
      </c>
      <c r="K63" s="83">
        <f t="shared" si="3"/>
        <v>0.99906418993627244</v>
      </c>
      <c r="L63" s="83">
        <f t="shared" si="1"/>
        <v>0.99927214772821193</v>
      </c>
    </row>
    <row r="64" spans="8:12" x14ac:dyDescent="0.3">
      <c r="H64">
        <v>390</v>
      </c>
      <c r="I64">
        <f t="shared" si="0"/>
        <v>8.5995000000000006E-4</v>
      </c>
      <c r="J64">
        <f t="shared" si="2"/>
        <v>6.6885000000000002E-4</v>
      </c>
      <c r="K64" s="83">
        <f t="shared" si="3"/>
        <v>0.99903956335564803</v>
      </c>
      <c r="L64" s="83">
        <f t="shared" si="1"/>
        <v>0.99925299372105958</v>
      </c>
    </row>
    <row r="65" spans="8:12" x14ac:dyDescent="0.3">
      <c r="H65">
        <v>400</v>
      </c>
      <c r="I65">
        <f t="shared" si="0"/>
        <v>8.8199999999999997E-4</v>
      </c>
      <c r="J65">
        <f t="shared" si="2"/>
        <v>6.8600000000000009E-4</v>
      </c>
      <c r="K65" s="83">
        <f t="shared" si="3"/>
        <v>0.99901493677502362</v>
      </c>
      <c r="L65" s="83">
        <f t="shared" si="1"/>
        <v>0.99923383971390722</v>
      </c>
    </row>
    <row r="66" spans="8:12" x14ac:dyDescent="0.3">
      <c r="H66">
        <v>410</v>
      </c>
      <c r="I66">
        <f t="shared" si="0"/>
        <v>9.0404999999999999E-4</v>
      </c>
      <c r="J66">
        <f t="shared" si="2"/>
        <v>7.0315000000000004E-4</v>
      </c>
      <c r="K66" s="83">
        <f t="shared" si="3"/>
        <v>0.99899031019439921</v>
      </c>
      <c r="L66" s="83">
        <f t="shared" si="1"/>
        <v>0.99921468570675498</v>
      </c>
    </row>
    <row r="67" spans="8:12" x14ac:dyDescent="0.3">
      <c r="H67">
        <v>420</v>
      </c>
      <c r="I67">
        <f t="shared" si="0"/>
        <v>9.2610000000000001E-4</v>
      </c>
      <c r="J67">
        <f t="shared" si="2"/>
        <v>7.203E-4</v>
      </c>
      <c r="K67" s="83">
        <f t="shared" si="3"/>
        <v>0.9989656836137748</v>
      </c>
      <c r="L67" s="83">
        <f t="shared" si="1"/>
        <v>0.99919553169960262</v>
      </c>
    </row>
    <row r="68" spans="8:12" x14ac:dyDescent="0.3">
      <c r="H68">
        <v>430</v>
      </c>
      <c r="I68">
        <f t="shared" si="0"/>
        <v>9.4815000000000003E-4</v>
      </c>
      <c r="J68">
        <f t="shared" si="2"/>
        <v>7.3745000000000006E-4</v>
      </c>
      <c r="K68" s="83">
        <f t="shared" si="3"/>
        <v>0.99894105703315039</v>
      </c>
      <c r="L68" s="83">
        <f t="shared" si="1"/>
        <v>0.99917637769245027</v>
      </c>
    </row>
    <row r="69" spans="8:12" x14ac:dyDescent="0.3">
      <c r="H69">
        <v>440</v>
      </c>
      <c r="I69">
        <f t="shared" si="0"/>
        <v>9.7020000000000006E-4</v>
      </c>
      <c r="J69">
        <f t="shared" si="2"/>
        <v>7.5460000000000002E-4</v>
      </c>
      <c r="K69" s="83">
        <f t="shared" si="3"/>
        <v>0.99891643045252598</v>
      </c>
      <c r="L69" s="83">
        <f t="shared" si="1"/>
        <v>0.99915722368529802</v>
      </c>
    </row>
    <row r="70" spans="8:12" x14ac:dyDescent="0.3">
      <c r="H70">
        <v>450</v>
      </c>
      <c r="I70">
        <f t="shared" si="0"/>
        <v>9.9225000000000008E-4</v>
      </c>
      <c r="J70">
        <f t="shared" si="2"/>
        <v>7.7175000000000008E-4</v>
      </c>
      <c r="K70" s="83">
        <f t="shared" si="3"/>
        <v>0.99889180387190157</v>
      </c>
      <c r="L70" s="83">
        <f t="shared" si="1"/>
        <v>0.99913806967814567</v>
      </c>
    </row>
    <row r="71" spans="8:12" x14ac:dyDescent="0.3">
      <c r="H71">
        <v>460</v>
      </c>
      <c r="I71">
        <f t="shared" si="0"/>
        <v>1.0143000000000001E-3</v>
      </c>
      <c r="J71">
        <f t="shared" si="2"/>
        <v>7.8890000000000004E-4</v>
      </c>
      <c r="K71" s="83">
        <f t="shared" si="3"/>
        <v>0.99886717729127716</v>
      </c>
      <c r="L71" s="83">
        <f t="shared" si="1"/>
        <v>0.99911891567099331</v>
      </c>
    </row>
    <row r="72" spans="8:12" x14ac:dyDescent="0.3">
      <c r="H72">
        <v>470</v>
      </c>
      <c r="I72">
        <f t="shared" si="0"/>
        <v>1.0363500000000001E-3</v>
      </c>
      <c r="J72">
        <f t="shared" si="2"/>
        <v>8.0605E-4</v>
      </c>
      <c r="K72" s="83">
        <f t="shared" si="3"/>
        <v>0.99884255071065275</v>
      </c>
      <c r="L72" s="83">
        <f t="shared" si="1"/>
        <v>0.99909976166384107</v>
      </c>
    </row>
    <row r="73" spans="8:12" x14ac:dyDescent="0.3">
      <c r="H73">
        <v>480</v>
      </c>
      <c r="I73">
        <f t="shared" si="0"/>
        <v>1.0584000000000001E-3</v>
      </c>
      <c r="J73">
        <f t="shared" si="2"/>
        <v>8.2320000000000006E-4</v>
      </c>
      <c r="K73" s="83">
        <f t="shared" si="3"/>
        <v>0.99881792413002835</v>
      </c>
      <c r="L73" s="83">
        <f t="shared" si="1"/>
        <v>0.99908060765668871</v>
      </c>
    </row>
    <row r="74" spans="8:12" x14ac:dyDescent="0.3">
      <c r="H74">
        <v>490</v>
      </c>
      <c r="I74">
        <f t="shared" si="0"/>
        <v>1.0804499999999999E-3</v>
      </c>
      <c r="J74">
        <f t="shared" si="2"/>
        <v>8.4035000000000002E-4</v>
      </c>
      <c r="K74" s="83">
        <f t="shared" si="3"/>
        <v>0.99879329754940394</v>
      </c>
      <c r="L74" s="83">
        <f t="shared" si="1"/>
        <v>0.99906145364953636</v>
      </c>
    </row>
    <row r="75" spans="8:12" x14ac:dyDescent="0.3">
      <c r="H75">
        <v>500</v>
      </c>
      <c r="I75">
        <f t="shared" si="0"/>
        <v>1.1025E-3</v>
      </c>
      <c r="J75">
        <f t="shared" si="2"/>
        <v>8.5750000000000008E-4</v>
      </c>
      <c r="K75" s="83">
        <f t="shared" si="3"/>
        <v>0.99876867096877953</v>
      </c>
      <c r="L75" s="83">
        <f t="shared" si="1"/>
        <v>0.99904229964238411</v>
      </c>
    </row>
    <row r="76" spans="8:12" x14ac:dyDescent="0.3">
      <c r="H76">
        <v>510</v>
      </c>
      <c r="I76">
        <f t="shared" si="0"/>
        <v>1.12455E-3</v>
      </c>
      <c r="J76">
        <f t="shared" si="2"/>
        <v>8.7465000000000004E-4</v>
      </c>
      <c r="K76" s="83">
        <f t="shared" si="3"/>
        <v>0.99874404438815512</v>
      </c>
      <c r="L76" s="83">
        <f t="shared" si="1"/>
        <v>0.99902314563523176</v>
      </c>
    </row>
    <row r="77" spans="8:12" x14ac:dyDescent="0.3">
      <c r="H77">
        <v>520</v>
      </c>
      <c r="I77">
        <f t="shared" si="0"/>
        <v>1.1466E-3</v>
      </c>
      <c r="J77">
        <f t="shared" si="2"/>
        <v>8.918000000000001E-4</v>
      </c>
      <c r="K77" s="83">
        <f t="shared" si="3"/>
        <v>0.99871941780753071</v>
      </c>
      <c r="L77" s="83">
        <f t="shared" si="1"/>
        <v>0.9990039916280794</v>
      </c>
    </row>
    <row r="78" spans="8:12" x14ac:dyDescent="0.3">
      <c r="H78">
        <v>530</v>
      </c>
      <c r="I78">
        <f t="shared" si="0"/>
        <v>1.16865E-3</v>
      </c>
      <c r="J78">
        <f t="shared" si="2"/>
        <v>9.0895000000000006E-4</v>
      </c>
      <c r="K78" s="83">
        <f t="shared" si="3"/>
        <v>0.9986947912269063</v>
      </c>
      <c r="L78" s="83">
        <f t="shared" si="1"/>
        <v>0.99898483762092716</v>
      </c>
    </row>
    <row r="79" spans="8:12" x14ac:dyDescent="0.3">
      <c r="H79">
        <v>540</v>
      </c>
      <c r="I79">
        <f t="shared" si="0"/>
        <v>1.1907E-3</v>
      </c>
      <c r="J79">
        <f t="shared" si="2"/>
        <v>9.2610000000000001E-4</v>
      </c>
      <c r="K79" s="83">
        <f t="shared" si="3"/>
        <v>0.99867016464628189</v>
      </c>
      <c r="L79" s="83">
        <f t="shared" si="1"/>
        <v>0.9989656836137748</v>
      </c>
    </row>
    <row r="80" spans="8:12" x14ac:dyDescent="0.3">
      <c r="H80">
        <v>550</v>
      </c>
      <c r="I80">
        <f t="shared" si="0"/>
        <v>1.2127500000000001E-3</v>
      </c>
      <c r="J80">
        <f t="shared" si="2"/>
        <v>9.4325000000000008E-4</v>
      </c>
      <c r="K80" s="83">
        <f t="shared" si="3"/>
        <v>0.99864553806565748</v>
      </c>
      <c r="L80" s="83">
        <f t="shared" si="1"/>
        <v>0.99894652960662245</v>
      </c>
    </row>
    <row r="81" spans="8:12" x14ac:dyDescent="0.3">
      <c r="H81">
        <v>560</v>
      </c>
      <c r="I81">
        <f t="shared" si="0"/>
        <v>1.2348000000000001E-3</v>
      </c>
      <c r="J81">
        <f t="shared" si="2"/>
        <v>9.6040000000000003E-4</v>
      </c>
      <c r="K81" s="83">
        <f t="shared" si="3"/>
        <v>0.99862091148503307</v>
      </c>
      <c r="L81" s="83">
        <f t="shared" si="1"/>
        <v>0.9989273755994702</v>
      </c>
    </row>
    <row r="82" spans="8:12" x14ac:dyDescent="0.3">
      <c r="H82">
        <v>570</v>
      </c>
      <c r="I82">
        <f t="shared" si="0"/>
        <v>1.2568500000000001E-3</v>
      </c>
      <c r="J82">
        <f t="shared" si="2"/>
        <v>9.7754999999999999E-4</v>
      </c>
      <c r="K82" s="83">
        <f t="shared" si="3"/>
        <v>0.99859628490440866</v>
      </c>
      <c r="L82" s="83">
        <f t="shared" si="1"/>
        <v>0.99890822159231785</v>
      </c>
    </row>
    <row r="83" spans="8:12" x14ac:dyDescent="0.3">
      <c r="H83">
        <v>580</v>
      </c>
      <c r="I83">
        <f t="shared" si="0"/>
        <v>1.2789000000000001E-3</v>
      </c>
      <c r="J83">
        <f t="shared" si="2"/>
        <v>9.9470000000000005E-4</v>
      </c>
      <c r="K83" s="83">
        <f t="shared" si="3"/>
        <v>0.99857165832378425</v>
      </c>
      <c r="L83" s="83">
        <f t="shared" si="1"/>
        <v>0.99888906758516549</v>
      </c>
    </row>
    <row r="84" spans="8:12" x14ac:dyDescent="0.3">
      <c r="H84">
        <v>590</v>
      </c>
      <c r="I84">
        <f t="shared" si="0"/>
        <v>1.3009499999999999E-3</v>
      </c>
      <c r="J84">
        <f t="shared" si="2"/>
        <v>1.0118500000000001E-3</v>
      </c>
      <c r="K84" s="83">
        <f t="shared" si="3"/>
        <v>0.99854703174315984</v>
      </c>
      <c r="L84" s="83">
        <f t="shared" si="1"/>
        <v>0.99886991357801325</v>
      </c>
    </row>
    <row r="85" spans="8:12" x14ac:dyDescent="0.3">
      <c r="H85">
        <v>600</v>
      </c>
      <c r="I85">
        <f t="shared" si="0"/>
        <v>1.323E-3</v>
      </c>
      <c r="J85">
        <f t="shared" si="2"/>
        <v>1.029E-3</v>
      </c>
      <c r="K85" s="83">
        <f t="shared" si="3"/>
        <v>0.99852240516253543</v>
      </c>
      <c r="L85" s="83">
        <f t="shared" si="1"/>
        <v>0.99885075957086089</v>
      </c>
    </row>
    <row r="86" spans="8:12" x14ac:dyDescent="0.3">
      <c r="H86">
        <v>610</v>
      </c>
      <c r="I86">
        <f t="shared" si="0"/>
        <v>1.34505E-3</v>
      </c>
      <c r="J86">
        <f t="shared" si="2"/>
        <v>1.04615E-3</v>
      </c>
      <c r="K86" s="83">
        <f t="shared" si="3"/>
        <v>0.99849777858191102</v>
      </c>
      <c r="L86" s="83">
        <f t="shared" si="1"/>
        <v>0.99883160556370854</v>
      </c>
    </row>
    <row r="87" spans="8:12" x14ac:dyDescent="0.3">
      <c r="H87">
        <v>620</v>
      </c>
      <c r="I87">
        <f t="shared" si="0"/>
        <v>1.3671E-3</v>
      </c>
      <c r="J87">
        <f t="shared" si="2"/>
        <v>1.0633000000000001E-3</v>
      </c>
      <c r="K87" s="83">
        <f t="shared" si="3"/>
        <v>0.99847315200128661</v>
      </c>
      <c r="L87" s="83">
        <f t="shared" si="1"/>
        <v>0.99881245155655629</v>
      </c>
    </row>
    <row r="88" spans="8:12" x14ac:dyDescent="0.3">
      <c r="H88">
        <v>630</v>
      </c>
      <c r="I88">
        <f t="shared" si="0"/>
        <v>1.38915E-3</v>
      </c>
      <c r="J88">
        <f t="shared" si="2"/>
        <v>1.0804500000000002E-3</v>
      </c>
      <c r="K88" s="83">
        <f t="shared" si="3"/>
        <v>0.9984485254206622</v>
      </c>
      <c r="L88" s="83">
        <f t="shared" si="1"/>
        <v>0.99879329754940394</v>
      </c>
    </row>
    <row r="89" spans="8:12" x14ac:dyDescent="0.3">
      <c r="H89">
        <v>640</v>
      </c>
      <c r="I89">
        <f t="shared" si="0"/>
        <v>1.4112E-3</v>
      </c>
      <c r="J89">
        <f t="shared" si="2"/>
        <v>1.0976E-3</v>
      </c>
      <c r="K89" s="83">
        <f t="shared" si="3"/>
        <v>0.99842389884003779</v>
      </c>
      <c r="L89" s="83">
        <f t="shared" si="1"/>
        <v>0.99877414354225158</v>
      </c>
    </row>
    <row r="90" spans="8:12" x14ac:dyDescent="0.3">
      <c r="H90">
        <v>650</v>
      </c>
      <c r="I90">
        <f t="shared" si="0"/>
        <v>1.4332500000000001E-3</v>
      </c>
      <c r="J90">
        <f t="shared" si="2"/>
        <v>1.1147500000000001E-3</v>
      </c>
      <c r="K90" s="83">
        <f t="shared" si="3"/>
        <v>0.99839927225941338</v>
      </c>
      <c r="L90" s="83">
        <f t="shared" si="1"/>
        <v>0.99875498953509934</v>
      </c>
    </row>
    <row r="91" spans="8:12" x14ac:dyDescent="0.3">
      <c r="H91">
        <v>660</v>
      </c>
      <c r="I91">
        <f t="shared" ref="I91:I125" si="4">$I$11*H91</f>
        <v>1.4553000000000001E-3</v>
      </c>
      <c r="J91">
        <f t="shared" si="2"/>
        <v>1.1319000000000001E-3</v>
      </c>
      <c r="K91" s="83">
        <f t="shared" ref="K91:K125" si="5">1-(I91/$R$18)</f>
        <v>0.99837464567878897</v>
      </c>
      <c r="L91" s="83">
        <f t="shared" ref="L91:L125" si="6">1-(J91/$R$18)</f>
        <v>0.99873583552794698</v>
      </c>
    </row>
    <row r="92" spans="8:12" x14ac:dyDescent="0.3">
      <c r="H92">
        <v>670</v>
      </c>
      <c r="I92">
        <f t="shared" si="4"/>
        <v>1.4773500000000001E-3</v>
      </c>
      <c r="J92">
        <f t="shared" ref="J92:J125" si="7">$J$11*H92</f>
        <v>1.14905E-3</v>
      </c>
      <c r="K92" s="83">
        <f t="shared" si="5"/>
        <v>0.99835001909816457</v>
      </c>
      <c r="L92" s="83">
        <f t="shared" si="6"/>
        <v>0.99871668152079462</v>
      </c>
    </row>
    <row r="93" spans="8:12" x14ac:dyDescent="0.3">
      <c r="H93">
        <v>680</v>
      </c>
      <c r="I93">
        <f t="shared" si="4"/>
        <v>1.4994000000000001E-3</v>
      </c>
      <c r="J93">
        <f t="shared" si="7"/>
        <v>1.1662E-3</v>
      </c>
      <c r="K93" s="83">
        <f t="shared" si="5"/>
        <v>0.99832539251754016</v>
      </c>
      <c r="L93" s="83">
        <f t="shared" si="6"/>
        <v>0.99869752751364238</v>
      </c>
    </row>
    <row r="94" spans="8:12" x14ac:dyDescent="0.3">
      <c r="H94">
        <v>690</v>
      </c>
      <c r="I94">
        <f t="shared" si="4"/>
        <v>1.5214500000000001E-3</v>
      </c>
      <c r="J94">
        <f t="shared" si="7"/>
        <v>1.1833500000000001E-3</v>
      </c>
      <c r="K94" s="83">
        <f t="shared" si="5"/>
        <v>0.99830076593691575</v>
      </c>
      <c r="L94" s="83">
        <f t="shared" si="6"/>
        <v>0.99867837350649002</v>
      </c>
    </row>
    <row r="95" spans="8:12" x14ac:dyDescent="0.3">
      <c r="H95">
        <v>700</v>
      </c>
      <c r="I95">
        <f t="shared" si="4"/>
        <v>1.5435E-3</v>
      </c>
      <c r="J95">
        <f t="shared" si="7"/>
        <v>1.2005E-3</v>
      </c>
      <c r="K95" s="83">
        <f t="shared" si="5"/>
        <v>0.99827613935629134</v>
      </c>
      <c r="L95" s="83">
        <f t="shared" si="6"/>
        <v>0.99865921949933767</v>
      </c>
    </row>
    <row r="96" spans="8:12" x14ac:dyDescent="0.3">
      <c r="H96">
        <v>710</v>
      </c>
      <c r="I96">
        <f t="shared" si="4"/>
        <v>1.56555E-3</v>
      </c>
      <c r="J96">
        <f t="shared" si="7"/>
        <v>1.21765E-3</v>
      </c>
      <c r="K96" s="83">
        <f t="shared" si="5"/>
        <v>0.99825151277566693</v>
      </c>
      <c r="L96" s="83">
        <f t="shared" si="6"/>
        <v>0.99864006549218542</v>
      </c>
    </row>
    <row r="97" spans="8:12" x14ac:dyDescent="0.3">
      <c r="H97">
        <v>720</v>
      </c>
      <c r="I97">
        <f t="shared" si="4"/>
        <v>1.5876E-3</v>
      </c>
      <c r="J97">
        <f t="shared" si="7"/>
        <v>1.2348000000000001E-3</v>
      </c>
      <c r="K97" s="83">
        <f t="shared" si="5"/>
        <v>0.99822688619504252</v>
      </c>
      <c r="L97" s="83">
        <f t="shared" si="6"/>
        <v>0.99862091148503307</v>
      </c>
    </row>
    <row r="98" spans="8:12" x14ac:dyDescent="0.3">
      <c r="H98">
        <v>730</v>
      </c>
      <c r="I98">
        <f t="shared" si="4"/>
        <v>1.60965E-3</v>
      </c>
      <c r="J98">
        <f t="shared" si="7"/>
        <v>1.2519500000000002E-3</v>
      </c>
      <c r="K98" s="83">
        <f t="shared" si="5"/>
        <v>0.99820225961441811</v>
      </c>
      <c r="L98" s="83">
        <f t="shared" si="6"/>
        <v>0.99860175747788071</v>
      </c>
    </row>
    <row r="99" spans="8:12" x14ac:dyDescent="0.3">
      <c r="H99">
        <v>740</v>
      </c>
      <c r="I99">
        <f t="shared" si="4"/>
        <v>1.6317E-3</v>
      </c>
      <c r="J99">
        <f t="shared" si="7"/>
        <v>1.2691E-3</v>
      </c>
      <c r="K99" s="83">
        <f t="shared" si="5"/>
        <v>0.9981776330337937</v>
      </c>
      <c r="L99" s="83">
        <f t="shared" si="6"/>
        <v>0.99858260347072847</v>
      </c>
    </row>
    <row r="100" spans="8:12" x14ac:dyDescent="0.3">
      <c r="H100">
        <v>750</v>
      </c>
      <c r="I100">
        <f t="shared" si="4"/>
        <v>1.6537500000000001E-3</v>
      </c>
      <c r="J100">
        <f t="shared" si="7"/>
        <v>1.2862500000000001E-3</v>
      </c>
      <c r="K100" s="83">
        <f t="shared" si="5"/>
        <v>0.99815300645316929</v>
      </c>
      <c r="L100" s="83">
        <f t="shared" si="6"/>
        <v>0.99856344946357611</v>
      </c>
    </row>
    <row r="101" spans="8:12" x14ac:dyDescent="0.3">
      <c r="H101">
        <v>760</v>
      </c>
      <c r="I101">
        <f t="shared" si="4"/>
        <v>1.6758000000000001E-3</v>
      </c>
      <c r="J101">
        <f t="shared" si="7"/>
        <v>1.3034000000000001E-3</v>
      </c>
      <c r="K101" s="83">
        <f t="shared" si="5"/>
        <v>0.99812837987254488</v>
      </c>
      <c r="L101" s="83">
        <f t="shared" si="6"/>
        <v>0.99854429545642376</v>
      </c>
    </row>
    <row r="102" spans="8:12" x14ac:dyDescent="0.3">
      <c r="H102">
        <v>770</v>
      </c>
      <c r="I102">
        <f t="shared" si="4"/>
        <v>1.6978500000000001E-3</v>
      </c>
      <c r="J102">
        <f t="shared" si="7"/>
        <v>1.32055E-3</v>
      </c>
      <c r="K102" s="83">
        <f t="shared" si="5"/>
        <v>0.99810375329192047</v>
      </c>
      <c r="L102" s="83">
        <f t="shared" si="6"/>
        <v>0.99852514144927151</v>
      </c>
    </row>
    <row r="103" spans="8:12" x14ac:dyDescent="0.3">
      <c r="H103">
        <v>780</v>
      </c>
      <c r="I103">
        <f t="shared" si="4"/>
        <v>1.7199000000000001E-3</v>
      </c>
      <c r="J103">
        <f t="shared" si="7"/>
        <v>1.3377E-3</v>
      </c>
      <c r="K103" s="83">
        <f t="shared" si="5"/>
        <v>0.99807912671129606</v>
      </c>
      <c r="L103" s="83">
        <f t="shared" si="6"/>
        <v>0.99850598744211916</v>
      </c>
    </row>
    <row r="104" spans="8:12" x14ac:dyDescent="0.3">
      <c r="H104">
        <v>790</v>
      </c>
      <c r="I104">
        <f t="shared" si="4"/>
        <v>1.7419500000000001E-3</v>
      </c>
      <c r="J104">
        <f t="shared" si="7"/>
        <v>1.3548500000000001E-3</v>
      </c>
      <c r="K104" s="83">
        <f t="shared" si="5"/>
        <v>0.99805450013067165</v>
      </c>
      <c r="L104" s="83">
        <f t="shared" si="6"/>
        <v>0.9984868334349668</v>
      </c>
    </row>
    <row r="105" spans="8:12" x14ac:dyDescent="0.3">
      <c r="H105">
        <v>800</v>
      </c>
      <c r="I105">
        <f t="shared" si="4"/>
        <v>1.7639999999999999E-3</v>
      </c>
      <c r="J105">
        <f t="shared" si="7"/>
        <v>1.3720000000000002E-3</v>
      </c>
      <c r="K105" s="83">
        <f t="shared" si="5"/>
        <v>0.99802987355004724</v>
      </c>
      <c r="L105" s="83">
        <f t="shared" si="6"/>
        <v>0.99846767942781456</v>
      </c>
    </row>
    <row r="106" spans="8:12" x14ac:dyDescent="0.3">
      <c r="H106">
        <v>810</v>
      </c>
      <c r="I106">
        <f t="shared" si="4"/>
        <v>1.78605E-3</v>
      </c>
      <c r="J106">
        <f t="shared" si="7"/>
        <v>1.38915E-3</v>
      </c>
      <c r="K106" s="83">
        <f t="shared" si="5"/>
        <v>0.99800524696942283</v>
      </c>
      <c r="L106" s="83">
        <f t="shared" si="6"/>
        <v>0.9984485254206622</v>
      </c>
    </row>
    <row r="107" spans="8:12" x14ac:dyDescent="0.3">
      <c r="H107">
        <v>820</v>
      </c>
      <c r="I107">
        <f t="shared" si="4"/>
        <v>1.8081E-3</v>
      </c>
      <c r="J107">
        <f t="shared" si="7"/>
        <v>1.4063000000000001E-3</v>
      </c>
      <c r="K107" s="83">
        <f t="shared" si="5"/>
        <v>0.99798062038879842</v>
      </c>
      <c r="L107" s="83">
        <f t="shared" si="6"/>
        <v>0.99842937141350985</v>
      </c>
    </row>
    <row r="108" spans="8:12" x14ac:dyDescent="0.3">
      <c r="H108">
        <v>830</v>
      </c>
      <c r="I108">
        <f t="shared" si="4"/>
        <v>1.83015E-3</v>
      </c>
      <c r="J108">
        <f t="shared" si="7"/>
        <v>1.4234500000000001E-3</v>
      </c>
      <c r="K108" s="83">
        <f t="shared" si="5"/>
        <v>0.99795599380817401</v>
      </c>
      <c r="L108" s="83">
        <f t="shared" si="6"/>
        <v>0.9984102174063576</v>
      </c>
    </row>
    <row r="109" spans="8:12" x14ac:dyDescent="0.3">
      <c r="H109">
        <v>840</v>
      </c>
      <c r="I109">
        <f t="shared" si="4"/>
        <v>1.8522E-3</v>
      </c>
      <c r="J109">
        <f t="shared" si="7"/>
        <v>1.4406E-3</v>
      </c>
      <c r="K109" s="83">
        <f t="shared" si="5"/>
        <v>0.9979313672275496</v>
      </c>
      <c r="L109" s="83">
        <f t="shared" si="6"/>
        <v>0.99839106339920525</v>
      </c>
    </row>
    <row r="110" spans="8:12" x14ac:dyDescent="0.3">
      <c r="H110">
        <v>850</v>
      </c>
      <c r="I110">
        <f t="shared" si="4"/>
        <v>1.87425E-3</v>
      </c>
      <c r="J110">
        <f t="shared" si="7"/>
        <v>1.4577500000000001E-3</v>
      </c>
      <c r="K110" s="83">
        <f t="shared" si="5"/>
        <v>0.99790674064692519</v>
      </c>
      <c r="L110" s="83">
        <f t="shared" si="6"/>
        <v>0.99837190939205289</v>
      </c>
    </row>
    <row r="111" spans="8:12" x14ac:dyDescent="0.3">
      <c r="H111">
        <v>860</v>
      </c>
      <c r="I111">
        <f t="shared" si="4"/>
        <v>1.8963000000000001E-3</v>
      </c>
      <c r="J111">
        <f t="shared" si="7"/>
        <v>1.4749000000000001E-3</v>
      </c>
      <c r="K111" s="83">
        <f t="shared" si="5"/>
        <v>0.99788211406630078</v>
      </c>
      <c r="L111" s="83">
        <f t="shared" si="6"/>
        <v>0.99835275538490065</v>
      </c>
    </row>
    <row r="112" spans="8:12" x14ac:dyDescent="0.3">
      <c r="H112">
        <v>870</v>
      </c>
      <c r="I112">
        <f t="shared" si="4"/>
        <v>1.9183500000000001E-3</v>
      </c>
      <c r="J112">
        <f t="shared" si="7"/>
        <v>1.4920500000000002E-3</v>
      </c>
      <c r="K112" s="83">
        <f t="shared" si="5"/>
        <v>0.99785748748567638</v>
      </c>
      <c r="L112" s="83">
        <f t="shared" si="6"/>
        <v>0.99833360137774829</v>
      </c>
    </row>
    <row r="113" spans="8:12" x14ac:dyDescent="0.3">
      <c r="H113">
        <v>880</v>
      </c>
      <c r="I113">
        <f t="shared" si="4"/>
        <v>1.9404000000000001E-3</v>
      </c>
      <c r="J113">
        <f t="shared" si="7"/>
        <v>1.5092E-3</v>
      </c>
      <c r="K113" s="83">
        <f t="shared" si="5"/>
        <v>0.99783286090505197</v>
      </c>
      <c r="L113" s="83">
        <f t="shared" si="6"/>
        <v>0.99831444737059594</v>
      </c>
    </row>
    <row r="114" spans="8:12" x14ac:dyDescent="0.3">
      <c r="H114">
        <v>890</v>
      </c>
      <c r="I114">
        <f t="shared" si="4"/>
        <v>1.9624500000000001E-3</v>
      </c>
      <c r="J114">
        <f t="shared" si="7"/>
        <v>1.5263500000000001E-3</v>
      </c>
      <c r="K114" s="83">
        <f t="shared" si="5"/>
        <v>0.99780823432442756</v>
      </c>
      <c r="L114" s="83">
        <f t="shared" si="6"/>
        <v>0.99829529336344369</v>
      </c>
    </row>
    <row r="115" spans="8:12" x14ac:dyDescent="0.3">
      <c r="H115">
        <v>900</v>
      </c>
      <c r="I115">
        <f t="shared" si="4"/>
        <v>1.9845000000000002E-3</v>
      </c>
      <c r="J115">
        <f t="shared" si="7"/>
        <v>1.5435000000000002E-3</v>
      </c>
      <c r="K115" s="83">
        <f t="shared" si="5"/>
        <v>0.99778360774380315</v>
      </c>
      <c r="L115" s="83">
        <f t="shared" si="6"/>
        <v>0.99827613935629134</v>
      </c>
    </row>
    <row r="116" spans="8:12" x14ac:dyDescent="0.3">
      <c r="H116">
        <v>910</v>
      </c>
      <c r="I116">
        <f t="shared" si="4"/>
        <v>2.0065500000000002E-3</v>
      </c>
      <c r="J116">
        <f t="shared" si="7"/>
        <v>1.56065E-3</v>
      </c>
      <c r="K116" s="83">
        <f t="shared" si="5"/>
        <v>0.99775898116317874</v>
      </c>
      <c r="L116" s="83">
        <f t="shared" si="6"/>
        <v>0.99825698534913898</v>
      </c>
    </row>
    <row r="117" spans="8:12" x14ac:dyDescent="0.3">
      <c r="H117">
        <v>920</v>
      </c>
      <c r="I117">
        <f t="shared" si="4"/>
        <v>2.0286000000000002E-3</v>
      </c>
      <c r="J117">
        <f t="shared" si="7"/>
        <v>1.5778000000000001E-3</v>
      </c>
      <c r="K117" s="83">
        <f t="shared" si="5"/>
        <v>0.99773435458255433</v>
      </c>
      <c r="L117" s="83">
        <f t="shared" si="6"/>
        <v>0.99823783134198674</v>
      </c>
    </row>
    <row r="118" spans="8:12" x14ac:dyDescent="0.3">
      <c r="H118">
        <v>930</v>
      </c>
      <c r="I118">
        <f t="shared" si="4"/>
        <v>2.0506500000000002E-3</v>
      </c>
      <c r="J118">
        <f t="shared" si="7"/>
        <v>1.5949500000000001E-3</v>
      </c>
      <c r="K118" s="83">
        <f t="shared" si="5"/>
        <v>0.99770972800192992</v>
      </c>
      <c r="L118" s="83">
        <f t="shared" si="6"/>
        <v>0.99821867733483438</v>
      </c>
    </row>
    <row r="119" spans="8:12" x14ac:dyDescent="0.3">
      <c r="H119">
        <v>940</v>
      </c>
      <c r="I119">
        <f t="shared" si="4"/>
        <v>2.0727000000000002E-3</v>
      </c>
      <c r="J119">
        <f t="shared" si="7"/>
        <v>1.6121E-3</v>
      </c>
      <c r="K119" s="83">
        <f t="shared" si="5"/>
        <v>0.99768510142130551</v>
      </c>
      <c r="L119" s="83">
        <f t="shared" si="6"/>
        <v>0.99819952332768203</v>
      </c>
    </row>
    <row r="120" spans="8:12" x14ac:dyDescent="0.3">
      <c r="H120">
        <v>950</v>
      </c>
      <c r="I120">
        <f t="shared" si="4"/>
        <v>2.0947500000000003E-3</v>
      </c>
      <c r="J120">
        <f t="shared" si="7"/>
        <v>1.6292500000000001E-3</v>
      </c>
      <c r="K120" s="83">
        <f t="shared" si="5"/>
        <v>0.9976604748406811</v>
      </c>
      <c r="L120" s="83">
        <f t="shared" si="6"/>
        <v>0.99818036932052978</v>
      </c>
    </row>
    <row r="121" spans="8:12" x14ac:dyDescent="0.3">
      <c r="H121">
        <v>960</v>
      </c>
      <c r="I121">
        <f t="shared" si="4"/>
        <v>2.1168000000000003E-3</v>
      </c>
      <c r="J121">
        <f t="shared" si="7"/>
        <v>1.6464000000000001E-3</v>
      </c>
      <c r="K121" s="83">
        <f t="shared" si="5"/>
        <v>0.99763584826005669</v>
      </c>
      <c r="L121" s="83">
        <f t="shared" si="6"/>
        <v>0.99816121531337743</v>
      </c>
    </row>
    <row r="122" spans="8:12" x14ac:dyDescent="0.3">
      <c r="H122">
        <v>970</v>
      </c>
      <c r="I122">
        <f t="shared" si="4"/>
        <v>2.1388499999999999E-3</v>
      </c>
      <c r="J122">
        <f t="shared" si="7"/>
        <v>1.6635500000000002E-3</v>
      </c>
      <c r="K122" s="83">
        <f t="shared" si="5"/>
        <v>0.99761122167943228</v>
      </c>
      <c r="L122" s="83">
        <f t="shared" si="6"/>
        <v>0.99814206130622507</v>
      </c>
    </row>
    <row r="123" spans="8:12" x14ac:dyDescent="0.3">
      <c r="H123">
        <v>980</v>
      </c>
      <c r="I123">
        <f t="shared" si="4"/>
        <v>2.1608999999999999E-3</v>
      </c>
      <c r="J123">
        <f t="shared" si="7"/>
        <v>1.6807E-3</v>
      </c>
      <c r="K123" s="83">
        <f t="shared" si="5"/>
        <v>0.99758659509880787</v>
      </c>
      <c r="L123" s="83">
        <f t="shared" si="6"/>
        <v>0.99812290729907283</v>
      </c>
    </row>
    <row r="124" spans="8:12" x14ac:dyDescent="0.3">
      <c r="H124">
        <v>990</v>
      </c>
      <c r="I124">
        <f t="shared" si="4"/>
        <v>2.1829499999999999E-3</v>
      </c>
      <c r="J124">
        <f t="shared" si="7"/>
        <v>1.6978500000000001E-3</v>
      </c>
      <c r="K124" s="83">
        <f t="shared" si="5"/>
        <v>0.99756196851818346</v>
      </c>
      <c r="L124" s="83">
        <f t="shared" si="6"/>
        <v>0.99810375329192047</v>
      </c>
    </row>
    <row r="125" spans="8:12" x14ac:dyDescent="0.3">
      <c r="H125">
        <v>1000</v>
      </c>
      <c r="I125">
        <f t="shared" si="4"/>
        <v>2.2049999999999999E-3</v>
      </c>
      <c r="J125">
        <f t="shared" si="7"/>
        <v>1.7150000000000002E-3</v>
      </c>
      <c r="K125" s="83">
        <f t="shared" si="5"/>
        <v>0.99753734193755905</v>
      </c>
      <c r="L125" s="83">
        <f t="shared" si="6"/>
        <v>0.99808459928476811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20"/>
  <sheetViews>
    <sheetView zoomScale="63" zoomScaleNormal="100" workbookViewId="0">
      <selection activeCell="C11" sqref="C11"/>
    </sheetView>
  </sheetViews>
  <sheetFormatPr defaultRowHeight="14.4" x14ac:dyDescent="0.3"/>
  <cols>
    <col min="3" max="3" width="15.33203125" bestFit="1" customWidth="1"/>
    <col min="4" max="4" width="12.33203125" bestFit="1" customWidth="1"/>
    <col min="5" max="5" width="13.88671875" bestFit="1" customWidth="1"/>
    <col min="6" max="6" width="11.44140625" bestFit="1" customWidth="1"/>
    <col min="7" max="7" width="14.21875" bestFit="1" customWidth="1"/>
  </cols>
  <sheetData>
    <row r="3" spans="3:32" x14ac:dyDescent="0.3">
      <c r="Y3" s="67" t="s">
        <v>225</v>
      </c>
      <c r="Z3" s="68"/>
      <c r="AA3" s="68"/>
      <c r="AB3" s="68"/>
      <c r="AC3" s="68"/>
      <c r="AD3" s="68"/>
      <c r="AE3" s="68"/>
      <c r="AF3" s="68"/>
    </row>
    <row r="4" spans="3:32" x14ac:dyDescent="0.3">
      <c r="Y4" s="69" t="s">
        <v>226</v>
      </c>
      <c r="Z4" s="69" t="s">
        <v>184</v>
      </c>
      <c r="AA4" s="69" t="s">
        <v>185</v>
      </c>
      <c r="AB4" s="69" t="s">
        <v>227</v>
      </c>
      <c r="AC4" s="69" t="s">
        <v>228</v>
      </c>
      <c r="AD4" s="69" t="s">
        <v>229</v>
      </c>
      <c r="AE4" s="69" t="s">
        <v>230</v>
      </c>
      <c r="AF4" s="69" t="s">
        <v>231</v>
      </c>
    </row>
    <row r="5" spans="3:32" ht="42.6" thickBot="1" x14ac:dyDescent="0.35">
      <c r="Y5" s="70" t="s">
        <v>232</v>
      </c>
      <c r="Z5" s="70" t="s">
        <v>233</v>
      </c>
      <c r="AA5" s="70" t="s">
        <v>203</v>
      </c>
      <c r="AB5" s="70" t="s">
        <v>234</v>
      </c>
      <c r="AC5" s="70" t="s">
        <v>235</v>
      </c>
      <c r="AD5" s="70" t="s">
        <v>236</v>
      </c>
      <c r="AE5" s="70" t="s">
        <v>237</v>
      </c>
      <c r="AF5" s="70" t="s">
        <v>238</v>
      </c>
    </row>
    <row r="6" spans="3:32" ht="15" thickBot="1" x14ac:dyDescent="0.35">
      <c r="Y6" s="70" t="s">
        <v>239</v>
      </c>
      <c r="Z6" s="70"/>
      <c r="AA6" s="70"/>
      <c r="AB6" s="70"/>
      <c r="AC6" s="70"/>
      <c r="AD6" s="70"/>
      <c r="AE6" s="70"/>
      <c r="AF6" s="70"/>
    </row>
    <row r="7" spans="3:32" x14ac:dyDescent="0.3">
      <c r="C7" s="71" t="s">
        <v>182</v>
      </c>
      <c r="D7" s="72"/>
      <c r="E7" s="72"/>
      <c r="F7" s="72"/>
      <c r="G7" s="71"/>
      <c r="H7" s="71"/>
      <c r="I7" s="71"/>
      <c r="J7" s="71"/>
      <c r="K7" s="71"/>
      <c r="L7" s="71"/>
      <c r="M7" s="72"/>
      <c r="N7" s="72"/>
      <c r="O7" s="72"/>
      <c r="P7" s="72"/>
      <c r="Q7" s="72"/>
      <c r="R7" s="72"/>
      <c r="S7" s="72"/>
      <c r="T7" s="72"/>
      <c r="Y7" t="s">
        <v>240</v>
      </c>
      <c r="Z7" t="s">
        <v>305</v>
      </c>
      <c r="AA7" t="s">
        <v>268</v>
      </c>
      <c r="AB7" t="s">
        <v>183</v>
      </c>
      <c r="AC7" t="s">
        <v>249</v>
      </c>
      <c r="AD7" s="72" t="s">
        <v>181</v>
      </c>
      <c r="AE7" t="s">
        <v>304</v>
      </c>
      <c r="AF7" t="s">
        <v>241</v>
      </c>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22.2" thickBot="1" x14ac:dyDescent="0.35">
      <c r="C10" s="70" t="s">
        <v>218</v>
      </c>
      <c r="D10" s="70"/>
      <c r="E10" s="70"/>
      <c r="F10" s="70"/>
      <c r="G10" s="70"/>
      <c r="H10" s="70"/>
      <c r="I10" s="70"/>
      <c r="J10" s="70"/>
      <c r="K10" s="70" t="s">
        <v>219</v>
      </c>
      <c r="L10" s="70" t="s">
        <v>220</v>
      </c>
      <c r="M10" s="70" t="s">
        <v>220</v>
      </c>
      <c r="N10" s="70" t="s">
        <v>221</v>
      </c>
      <c r="O10" s="70" t="s">
        <v>222</v>
      </c>
      <c r="P10" s="70" t="s">
        <v>223</v>
      </c>
      <c r="Q10" s="70" t="s">
        <v>255</v>
      </c>
      <c r="R10" s="70" t="s">
        <v>255</v>
      </c>
      <c r="S10" s="70" t="s">
        <v>224</v>
      </c>
      <c r="T10" s="70" t="s">
        <v>222</v>
      </c>
    </row>
    <row r="11" spans="3:32" x14ac:dyDescent="0.3">
      <c r="C11" t="s">
        <v>305</v>
      </c>
      <c r="D11" t="s">
        <v>268</v>
      </c>
      <c r="F11" s="80" t="s">
        <v>275</v>
      </c>
      <c r="G11" t="s">
        <v>304</v>
      </c>
      <c r="I11">
        <v>2020</v>
      </c>
      <c r="J11">
        <v>2030</v>
      </c>
      <c r="K11">
        <v>1</v>
      </c>
      <c r="O11" s="77">
        <v>20</v>
      </c>
      <c r="P11">
        <v>1</v>
      </c>
      <c r="Q11">
        <f>METHANOL!I18</f>
        <v>39.212826970469628</v>
      </c>
      <c r="R11">
        <f>METHANOL!I19</f>
        <v>0.21377333856019948</v>
      </c>
      <c r="S11" s="76"/>
      <c r="T11" s="76"/>
    </row>
    <row r="12" spans="3:32" x14ac:dyDescent="0.3">
      <c r="E12" t="s">
        <v>267</v>
      </c>
      <c r="I12">
        <v>2020</v>
      </c>
      <c r="L12">
        <f>METHANOL!R25</f>
        <v>6.5123624317882812E-4</v>
      </c>
      <c r="O12" s="77"/>
      <c r="S12" s="76"/>
      <c r="T12" s="76"/>
    </row>
    <row r="13" spans="3:32" x14ac:dyDescent="0.3">
      <c r="I13" s="72">
        <v>2030</v>
      </c>
      <c r="J13" s="72"/>
      <c r="K13">
        <v>1</v>
      </c>
      <c r="O13" s="77">
        <v>20</v>
      </c>
      <c r="P13" s="79">
        <v>1</v>
      </c>
      <c r="Q13">
        <f>Q11</f>
        <v>39.212826970469628</v>
      </c>
      <c r="R13">
        <f>R11</f>
        <v>0.21377333856019948</v>
      </c>
      <c r="S13" s="76"/>
      <c r="T13" s="76"/>
    </row>
    <row r="14" spans="3:32" x14ac:dyDescent="0.3">
      <c r="E14" t="s">
        <v>267</v>
      </c>
      <c r="I14" s="72">
        <v>2030</v>
      </c>
      <c r="J14" s="72"/>
      <c r="L14">
        <f>L12</f>
        <v>6.5123624317882812E-4</v>
      </c>
      <c r="O14" s="77"/>
      <c r="P14" s="79"/>
      <c r="S14" s="76"/>
      <c r="T14" s="76"/>
    </row>
    <row r="15" spans="3:32" x14ac:dyDescent="0.3">
      <c r="I15">
        <v>2050</v>
      </c>
      <c r="K15">
        <v>1</v>
      </c>
      <c r="O15" s="77">
        <v>20</v>
      </c>
      <c r="P15" s="79">
        <v>1</v>
      </c>
      <c r="Q15">
        <f>Q13</f>
        <v>39.212826970469628</v>
      </c>
      <c r="R15">
        <f>R13</f>
        <v>0.21377333856019948</v>
      </c>
      <c r="S15" s="76"/>
      <c r="T15" s="76"/>
    </row>
    <row r="16" spans="3:32" x14ac:dyDescent="0.3">
      <c r="E16" t="s">
        <v>267</v>
      </c>
      <c r="I16">
        <v>2050</v>
      </c>
      <c r="L16">
        <f>L14</f>
        <v>6.5123624317882812E-4</v>
      </c>
    </row>
    <row r="20" spans="15:16" x14ac:dyDescent="0.3">
      <c r="O20" s="77"/>
      <c r="P20" s="7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A7" zoomScale="64" workbookViewId="0">
      <selection activeCell="K18" sqref="K18"/>
    </sheetView>
  </sheetViews>
  <sheetFormatPr defaultRowHeight="14.4" x14ac:dyDescent="0.3"/>
  <cols>
    <col min="9" max="9" width="30.33203125" customWidth="1"/>
    <col min="10" max="10" width="13.5546875" customWidth="1"/>
    <col min="11" max="11" width="12.6640625" bestFit="1" customWidth="1"/>
    <col min="16" max="16" width="10.5546875" bestFit="1" customWidth="1"/>
    <col min="19" max="19" width="9" bestFit="1" customWidth="1"/>
  </cols>
  <sheetData>
    <row r="2" spans="2:19" ht="18" x14ac:dyDescent="0.35">
      <c r="B2" t="s">
        <v>177</v>
      </c>
      <c r="I2" s="65" t="s">
        <v>155</v>
      </c>
    </row>
    <row r="3" spans="2:19" x14ac:dyDescent="0.3">
      <c r="I3" t="s">
        <v>180</v>
      </c>
      <c r="P3" t="s">
        <v>1</v>
      </c>
    </row>
    <row r="5" spans="2:19" x14ac:dyDescent="0.3">
      <c r="I5" s="47" t="s">
        <v>25</v>
      </c>
      <c r="J5" s="52">
        <v>20</v>
      </c>
    </row>
    <row r="7" spans="2:19" x14ac:dyDescent="0.3">
      <c r="P7" t="s">
        <v>179</v>
      </c>
    </row>
    <row r="8" spans="2:19" x14ac:dyDescent="0.3">
      <c r="P8">
        <v>11.95</v>
      </c>
      <c r="Q8" t="s">
        <v>157</v>
      </c>
    </row>
    <row r="9" spans="2:19" x14ac:dyDescent="0.3">
      <c r="J9" t="s">
        <v>163</v>
      </c>
      <c r="K9">
        <v>2050</v>
      </c>
      <c r="P9">
        <v>11.95</v>
      </c>
      <c r="Q9" t="s">
        <v>158</v>
      </c>
    </row>
    <row r="10" spans="2:19" x14ac:dyDescent="0.3">
      <c r="I10" s="27" t="s">
        <v>126</v>
      </c>
      <c r="J10" s="52">
        <v>2205</v>
      </c>
      <c r="K10" s="52">
        <v>1715</v>
      </c>
      <c r="P10">
        <v>11.95</v>
      </c>
      <c r="Q10" t="s">
        <v>159</v>
      </c>
      <c r="R10">
        <f>P10/1000</f>
        <v>1.1949999999999999E-2</v>
      </c>
      <c r="S10" t="s">
        <v>171</v>
      </c>
    </row>
    <row r="11" spans="2:19" x14ac:dyDescent="0.3">
      <c r="I11" s="62" t="s">
        <v>131</v>
      </c>
      <c r="J11" s="52">
        <v>780.22546079682832</v>
      </c>
      <c r="P11">
        <f>P9/1000</f>
        <v>1.1949999999999999E-2</v>
      </c>
      <c r="Q11" t="s">
        <v>160</v>
      </c>
    </row>
    <row r="12" spans="2:19" x14ac:dyDescent="0.3">
      <c r="I12" s="62" t="s">
        <v>134</v>
      </c>
      <c r="J12" s="52">
        <v>4.2534908720000004</v>
      </c>
    </row>
    <row r="13" spans="2:19" x14ac:dyDescent="0.3">
      <c r="I13" s="62" t="s">
        <v>137</v>
      </c>
      <c r="J13" s="52">
        <v>1.4887218052</v>
      </c>
    </row>
    <row r="17" spans="9:20" x14ac:dyDescent="0.3">
      <c r="I17" s="27" t="s">
        <v>272</v>
      </c>
      <c r="J17">
        <f>J10/1000000000</f>
        <v>2.2050000000000001E-6</v>
      </c>
      <c r="K17">
        <f>K10/1000000000</f>
        <v>1.7150000000000001E-6</v>
      </c>
    </row>
    <row r="18" spans="9:20" x14ac:dyDescent="0.3">
      <c r="I18" s="62" t="s">
        <v>269</v>
      </c>
      <c r="J18" s="63">
        <f>J11/(1000000*$P$19*$P$9)</f>
        <v>18.136342649856541</v>
      </c>
      <c r="P18" t="s">
        <v>161</v>
      </c>
      <c r="S18" t="s">
        <v>250</v>
      </c>
    </row>
    <row r="19" spans="9:20" x14ac:dyDescent="0.3">
      <c r="I19" s="62" t="s">
        <v>270</v>
      </c>
      <c r="J19" s="63">
        <f>J12/(1000000*$P$19*$P$9)</f>
        <v>9.8872405206880537E-2</v>
      </c>
      <c r="P19">
        <v>3.5999999999999998E-6</v>
      </c>
      <c r="S19">
        <v>45000</v>
      </c>
      <c r="T19" t="s">
        <v>251</v>
      </c>
    </row>
    <row r="20" spans="9:20" x14ac:dyDescent="0.3">
      <c r="I20" s="62" t="s">
        <v>271</v>
      </c>
      <c r="J20" s="63">
        <f>J13/(1000000*$P$19*$P$9)</f>
        <v>3.4605341822408188E-2</v>
      </c>
    </row>
    <row r="22" spans="9:20" x14ac:dyDescent="0.3">
      <c r="S22">
        <f>P9*P19*S19</f>
        <v>1.9359</v>
      </c>
    </row>
    <row r="24" spans="9:20" x14ac:dyDescent="0.3">
      <c r="I24" t="s">
        <v>153</v>
      </c>
      <c r="L24" t="s">
        <v>253</v>
      </c>
      <c r="M24" t="s">
        <v>254</v>
      </c>
    </row>
    <row r="25" spans="9:20" x14ac:dyDescent="0.3">
      <c r="I25">
        <v>10</v>
      </c>
      <c r="J25">
        <f>I25*$J$17</f>
        <v>2.2050000000000001E-5</v>
      </c>
      <c r="K25">
        <f t="shared" ref="K25:K66" si="0">$K$17*I25</f>
        <v>1.715E-5</v>
      </c>
    </row>
    <row r="26" spans="9:20" x14ac:dyDescent="0.3">
      <c r="I26">
        <v>20</v>
      </c>
      <c r="J26">
        <f>I26*$J$17</f>
        <v>4.4100000000000001E-5</v>
      </c>
      <c r="K26">
        <f t="shared" si="0"/>
        <v>3.43E-5</v>
      </c>
    </row>
    <row r="27" spans="9:20" x14ac:dyDescent="0.3">
      <c r="I27">
        <v>30</v>
      </c>
      <c r="J27">
        <f t="shared" ref="J27:J89" si="1">I27*$J$17</f>
        <v>6.6150000000000009E-5</v>
      </c>
      <c r="K27">
        <f t="shared" si="0"/>
        <v>5.1450000000000004E-5</v>
      </c>
    </row>
    <row r="28" spans="9:20" x14ac:dyDescent="0.3">
      <c r="I28">
        <v>40</v>
      </c>
      <c r="J28">
        <f>I28*$J$17</f>
        <v>8.8200000000000003E-5</v>
      </c>
      <c r="K28">
        <f t="shared" si="0"/>
        <v>6.86E-5</v>
      </c>
    </row>
    <row r="29" spans="9:20" x14ac:dyDescent="0.3">
      <c r="I29">
        <v>50</v>
      </c>
      <c r="J29">
        <f>I29*$J$17</f>
        <v>1.1025E-4</v>
      </c>
      <c r="K29">
        <f t="shared" si="0"/>
        <v>8.5750000000000011E-5</v>
      </c>
    </row>
    <row r="30" spans="9:20" x14ac:dyDescent="0.3">
      <c r="I30">
        <v>60</v>
      </c>
      <c r="J30">
        <f t="shared" si="1"/>
        <v>1.3230000000000002E-4</v>
      </c>
      <c r="K30">
        <f t="shared" si="0"/>
        <v>1.0290000000000001E-4</v>
      </c>
    </row>
    <row r="31" spans="9:20" x14ac:dyDescent="0.3">
      <c r="I31">
        <v>70</v>
      </c>
      <c r="J31">
        <f t="shared" si="1"/>
        <v>1.5435000000000001E-4</v>
      </c>
      <c r="K31">
        <f t="shared" si="0"/>
        <v>1.2005E-4</v>
      </c>
    </row>
    <row r="32" spans="9:20" x14ac:dyDescent="0.3">
      <c r="I32">
        <v>80</v>
      </c>
      <c r="J32">
        <f>I32*$J$17</f>
        <v>1.7640000000000001E-4</v>
      </c>
      <c r="K32">
        <f t="shared" si="0"/>
        <v>1.372E-4</v>
      </c>
    </row>
    <row r="33" spans="9:11" x14ac:dyDescent="0.3">
      <c r="I33">
        <v>90</v>
      </c>
      <c r="J33">
        <f t="shared" si="1"/>
        <v>1.9845E-4</v>
      </c>
      <c r="K33">
        <f t="shared" si="0"/>
        <v>1.5435000000000001E-4</v>
      </c>
    </row>
    <row r="34" spans="9:11" x14ac:dyDescent="0.3">
      <c r="I34">
        <v>100</v>
      </c>
      <c r="J34">
        <f t="shared" si="1"/>
        <v>2.2049999999999999E-4</v>
      </c>
      <c r="K34">
        <f t="shared" si="0"/>
        <v>1.7150000000000002E-4</v>
      </c>
    </row>
    <row r="35" spans="9:11" x14ac:dyDescent="0.3">
      <c r="I35">
        <v>110</v>
      </c>
      <c r="J35">
        <f t="shared" si="1"/>
        <v>2.4255000000000001E-4</v>
      </c>
      <c r="K35">
        <f t="shared" si="0"/>
        <v>1.8865E-4</v>
      </c>
    </row>
    <row r="36" spans="9:11" x14ac:dyDescent="0.3">
      <c r="I36">
        <v>120</v>
      </c>
      <c r="J36">
        <f t="shared" si="1"/>
        <v>2.6460000000000003E-4</v>
      </c>
      <c r="K36">
        <f t="shared" si="0"/>
        <v>2.0580000000000002E-4</v>
      </c>
    </row>
    <row r="37" spans="9:11" x14ac:dyDescent="0.3">
      <c r="I37">
        <v>130</v>
      </c>
      <c r="J37">
        <f t="shared" si="1"/>
        <v>2.8665E-4</v>
      </c>
      <c r="K37">
        <f t="shared" si="0"/>
        <v>2.2295000000000003E-4</v>
      </c>
    </row>
    <row r="38" spans="9:11" x14ac:dyDescent="0.3">
      <c r="I38">
        <v>140</v>
      </c>
      <c r="J38">
        <f t="shared" si="1"/>
        <v>3.0870000000000002E-4</v>
      </c>
      <c r="K38">
        <f t="shared" si="0"/>
        <v>2.4010000000000001E-4</v>
      </c>
    </row>
    <row r="39" spans="9:11" x14ac:dyDescent="0.3">
      <c r="I39">
        <v>150</v>
      </c>
      <c r="J39">
        <f t="shared" si="1"/>
        <v>3.3074999999999999E-4</v>
      </c>
      <c r="K39">
        <f t="shared" si="0"/>
        <v>2.5724999999999999E-4</v>
      </c>
    </row>
    <row r="40" spans="9:11" x14ac:dyDescent="0.3">
      <c r="I40">
        <v>160</v>
      </c>
      <c r="J40">
        <f t="shared" si="1"/>
        <v>3.5280000000000001E-4</v>
      </c>
      <c r="K40">
        <f t="shared" si="0"/>
        <v>2.744E-4</v>
      </c>
    </row>
    <row r="41" spans="9:11" x14ac:dyDescent="0.3">
      <c r="I41">
        <v>170</v>
      </c>
      <c r="J41">
        <f t="shared" si="1"/>
        <v>3.7485000000000003E-4</v>
      </c>
      <c r="K41">
        <f t="shared" si="0"/>
        <v>2.9155000000000001E-4</v>
      </c>
    </row>
    <row r="42" spans="9:11" x14ac:dyDescent="0.3">
      <c r="I42">
        <v>180</v>
      </c>
      <c r="J42">
        <f t="shared" si="1"/>
        <v>3.969E-4</v>
      </c>
      <c r="K42">
        <f t="shared" si="0"/>
        <v>3.0870000000000002E-4</v>
      </c>
    </row>
    <row r="43" spans="9:11" x14ac:dyDescent="0.3">
      <c r="I43">
        <v>190</v>
      </c>
      <c r="J43">
        <f t="shared" si="1"/>
        <v>4.1895000000000002E-4</v>
      </c>
      <c r="K43">
        <f t="shared" si="0"/>
        <v>3.2585000000000003E-4</v>
      </c>
    </row>
    <row r="44" spans="9:11" x14ac:dyDescent="0.3">
      <c r="I44">
        <v>200</v>
      </c>
      <c r="J44">
        <f t="shared" si="1"/>
        <v>4.4099999999999999E-4</v>
      </c>
      <c r="K44">
        <f t="shared" si="0"/>
        <v>3.4300000000000004E-4</v>
      </c>
    </row>
    <row r="45" spans="9:11" x14ac:dyDescent="0.3">
      <c r="I45">
        <v>210</v>
      </c>
      <c r="J45">
        <f t="shared" si="1"/>
        <v>4.6305000000000001E-4</v>
      </c>
      <c r="K45">
        <f t="shared" si="0"/>
        <v>3.6015E-4</v>
      </c>
    </row>
    <row r="46" spans="9:11" x14ac:dyDescent="0.3">
      <c r="I46">
        <v>220</v>
      </c>
      <c r="J46">
        <f t="shared" si="1"/>
        <v>4.8510000000000003E-4</v>
      </c>
      <c r="K46">
        <f t="shared" si="0"/>
        <v>3.7730000000000001E-4</v>
      </c>
    </row>
    <row r="47" spans="9:11" x14ac:dyDescent="0.3">
      <c r="I47">
        <v>230</v>
      </c>
      <c r="J47">
        <f t="shared" si="1"/>
        <v>5.0715000000000005E-4</v>
      </c>
      <c r="K47">
        <f t="shared" si="0"/>
        <v>3.9445000000000002E-4</v>
      </c>
    </row>
    <row r="48" spans="9:11" x14ac:dyDescent="0.3">
      <c r="I48">
        <v>240</v>
      </c>
      <c r="J48">
        <f t="shared" si="1"/>
        <v>5.2920000000000007E-4</v>
      </c>
      <c r="K48">
        <f t="shared" si="0"/>
        <v>4.1160000000000003E-4</v>
      </c>
    </row>
    <row r="49" spans="9:11" x14ac:dyDescent="0.3">
      <c r="I49">
        <v>250</v>
      </c>
      <c r="J49">
        <f t="shared" si="1"/>
        <v>5.5124999999999998E-4</v>
      </c>
      <c r="K49">
        <f t="shared" si="0"/>
        <v>4.2875000000000004E-4</v>
      </c>
    </row>
    <row r="50" spans="9:11" x14ac:dyDescent="0.3">
      <c r="I50">
        <v>260</v>
      </c>
      <c r="J50">
        <f t="shared" si="1"/>
        <v>5.733E-4</v>
      </c>
      <c r="K50">
        <f t="shared" si="0"/>
        <v>4.4590000000000005E-4</v>
      </c>
    </row>
    <row r="51" spans="9:11" x14ac:dyDescent="0.3">
      <c r="I51">
        <v>270</v>
      </c>
      <c r="J51">
        <f t="shared" si="1"/>
        <v>5.9535000000000002E-4</v>
      </c>
      <c r="K51">
        <f t="shared" si="0"/>
        <v>4.6305000000000001E-4</v>
      </c>
    </row>
    <row r="52" spans="9:11" x14ac:dyDescent="0.3">
      <c r="I52">
        <v>280</v>
      </c>
      <c r="J52">
        <f t="shared" si="1"/>
        <v>6.1740000000000005E-4</v>
      </c>
      <c r="K52">
        <f t="shared" si="0"/>
        <v>4.8020000000000002E-4</v>
      </c>
    </row>
    <row r="53" spans="9:11" x14ac:dyDescent="0.3">
      <c r="I53">
        <v>290</v>
      </c>
      <c r="J53">
        <f t="shared" si="1"/>
        <v>6.3945000000000007E-4</v>
      </c>
      <c r="K53">
        <f t="shared" si="0"/>
        <v>4.9735000000000003E-4</v>
      </c>
    </row>
    <row r="54" spans="9:11" x14ac:dyDescent="0.3">
      <c r="I54">
        <v>300</v>
      </c>
      <c r="J54">
        <f t="shared" si="1"/>
        <v>6.6149999999999998E-4</v>
      </c>
      <c r="K54">
        <f t="shared" si="0"/>
        <v>5.1449999999999998E-4</v>
      </c>
    </row>
    <row r="55" spans="9:11" x14ac:dyDescent="0.3">
      <c r="I55">
        <v>310</v>
      </c>
      <c r="J55">
        <f t="shared" si="1"/>
        <v>6.8355E-4</v>
      </c>
      <c r="K55">
        <f t="shared" si="0"/>
        <v>5.3165000000000005E-4</v>
      </c>
    </row>
    <row r="56" spans="9:11" x14ac:dyDescent="0.3">
      <c r="I56">
        <v>320</v>
      </c>
      <c r="J56">
        <f t="shared" si="1"/>
        <v>7.0560000000000002E-4</v>
      </c>
      <c r="K56">
        <f t="shared" si="0"/>
        <v>5.488E-4</v>
      </c>
    </row>
    <row r="57" spans="9:11" x14ac:dyDescent="0.3">
      <c r="I57">
        <v>330</v>
      </c>
      <c r="J57">
        <f t="shared" si="1"/>
        <v>7.2765000000000004E-4</v>
      </c>
      <c r="K57">
        <f t="shared" si="0"/>
        <v>5.6595000000000007E-4</v>
      </c>
    </row>
    <row r="58" spans="9:11" x14ac:dyDescent="0.3">
      <c r="I58">
        <v>340</v>
      </c>
      <c r="J58">
        <f t="shared" si="1"/>
        <v>7.4970000000000006E-4</v>
      </c>
      <c r="K58">
        <f t="shared" si="0"/>
        <v>5.8310000000000002E-4</v>
      </c>
    </row>
    <row r="59" spans="9:11" x14ac:dyDescent="0.3">
      <c r="I59">
        <v>350</v>
      </c>
      <c r="J59">
        <f t="shared" si="1"/>
        <v>7.7174999999999998E-4</v>
      </c>
      <c r="K59">
        <f t="shared" si="0"/>
        <v>6.0024999999999998E-4</v>
      </c>
    </row>
    <row r="60" spans="9:11" x14ac:dyDescent="0.3">
      <c r="I60">
        <v>360</v>
      </c>
      <c r="J60">
        <f t="shared" si="1"/>
        <v>7.938E-4</v>
      </c>
      <c r="K60">
        <f t="shared" si="0"/>
        <v>6.1740000000000005E-4</v>
      </c>
    </row>
    <row r="61" spans="9:11" x14ac:dyDescent="0.3">
      <c r="I61">
        <v>370</v>
      </c>
      <c r="J61">
        <f t="shared" si="1"/>
        <v>8.1585000000000002E-4</v>
      </c>
      <c r="K61">
        <f t="shared" si="0"/>
        <v>6.3455E-4</v>
      </c>
    </row>
    <row r="62" spans="9:11" x14ac:dyDescent="0.3">
      <c r="I62">
        <v>380</v>
      </c>
      <c r="J62">
        <f t="shared" si="1"/>
        <v>8.3790000000000004E-4</v>
      </c>
      <c r="K62">
        <f t="shared" si="0"/>
        <v>6.5170000000000007E-4</v>
      </c>
    </row>
    <row r="63" spans="9:11" x14ac:dyDescent="0.3">
      <c r="I63">
        <v>390</v>
      </c>
      <c r="J63">
        <f t="shared" si="1"/>
        <v>8.5995000000000006E-4</v>
      </c>
      <c r="K63">
        <f t="shared" si="0"/>
        <v>6.6885000000000002E-4</v>
      </c>
    </row>
    <row r="64" spans="9:11" x14ac:dyDescent="0.3">
      <c r="I64">
        <v>400</v>
      </c>
      <c r="J64">
        <f t="shared" si="1"/>
        <v>8.8199999999999997E-4</v>
      </c>
      <c r="K64">
        <f t="shared" si="0"/>
        <v>6.8600000000000009E-4</v>
      </c>
    </row>
    <row r="65" spans="9:11" x14ac:dyDescent="0.3">
      <c r="I65">
        <v>410</v>
      </c>
      <c r="J65">
        <f t="shared" si="1"/>
        <v>9.0404999999999999E-4</v>
      </c>
      <c r="K65">
        <f t="shared" si="0"/>
        <v>7.0315000000000004E-4</v>
      </c>
    </row>
    <row r="66" spans="9:11" x14ac:dyDescent="0.3">
      <c r="I66">
        <v>420</v>
      </c>
      <c r="J66">
        <f t="shared" si="1"/>
        <v>9.2610000000000001E-4</v>
      </c>
      <c r="K66">
        <f t="shared" si="0"/>
        <v>7.203E-4</v>
      </c>
    </row>
    <row r="67" spans="9:11" x14ac:dyDescent="0.3">
      <c r="I67">
        <v>430</v>
      </c>
      <c r="J67">
        <f t="shared" si="1"/>
        <v>9.4815000000000003E-4</v>
      </c>
      <c r="K67">
        <f t="shared" ref="K67:K89" si="2">$K$17*I67</f>
        <v>7.3745000000000006E-4</v>
      </c>
    </row>
    <row r="68" spans="9:11" x14ac:dyDescent="0.3">
      <c r="I68">
        <v>440</v>
      </c>
      <c r="J68">
        <f t="shared" si="1"/>
        <v>9.7020000000000006E-4</v>
      </c>
      <c r="K68">
        <f t="shared" si="2"/>
        <v>7.5460000000000002E-4</v>
      </c>
    </row>
    <row r="69" spans="9:11" x14ac:dyDescent="0.3">
      <c r="I69">
        <v>450</v>
      </c>
      <c r="J69">
        <f t="shared" si="1"/>
        <v>9.9225000000000008E-4</v>
      </c>
      <c r="K69">
        <f t="shared" si="2"/>
        <v>7.7175000000000008E-4</v>
      </c>
    </row>
    <row r="70" spans="9:11" x14ac:dyDescent="0.3">
      <c r="I70">
        <v>460</v>
      </c>
      <c r="J70">
        <f t="shared" si="1"/>
        <v>1.0143000000000001E-3</v>
      </c>
      <c r="K70">
        <f t="shared" si="2"/>
        <v>7.8890000000000004E-4</v>
      </c>
    </row>
    <row r="71" spans="9:11" x14ac:dyDescent="0.3">
      <c r="I71">
        <v>470</v>
      </c>
      <c r="J71">
        <f t="shared" si="1"/>
        <v>1.0363500000000001E-3</v>
      </c>
      <c r="K71">
        <f t="shared" si="2"/>
        <v>8.0605E-4</v>
      </c>
    </row>
    <row r="72" spans="9:11" x14ac:dyDescent="0.3">
      <c r="I72">
        <v>480</v>
      </c>
      <c r="J72">
        <f t="shared" si="1"/>
        <v>1.0584000000000001E-3</v>
      </c>
      <c r="K72">
        <f t="shared" si="2"/>
        <v>8.2320000000000006E-4</v>
      </c>
    </row>
    <row r="73" spans="9:11" x14ac:dyDescent="0.3">
      <c r="I73">
        <v>490</v>
      </c>
      <c r="J73">
        <f t="shared" si="1"/>
        <v>1.0804499999999999E-3</v>
      </c>
      <c r="K73">
        <f t="shared" si="2"/>
        <v>8.4035000000000002E-4</v>
      </c>
    </row>
    <row r="74" spans="9:11" x14ac:dyDescent="0.3">
      <c r="I74">
        <v>500</v>
      </c>
      <c r="J74">
        <f t="shared" si="1"/>
        <v>1.1025E-3</v>
      </c>
      <c r="K74">
        <f t="shared" si="2"/>
        <v>8.5750000000000008E-4</v>
      </c>
    </row>
    <row r="75" spans="9:11" x14ac:dyDescent="0.3">
      <c r="I75">
        <v>510</v>
      </c>
      <c r="J75">
        <f t="shared" si="1"/>
        <v>1.12455E-3</v>
      </c>
      <c r="K75">
        <f t="shared" si="2"/>
        <v>8.7465000000000004E-4</v>
      </c>
    </row>
    <row r="76" spans="9:11" x14ac:dyDescent="0.3">
      <c r="I76">
        <v>520</v>
      </c>
      <c r="J76">
        <f t="shared" si="1"/>
        <v>1.1466E-3</v>
      </c>
      <c r="K76">
        <f t="shared" si="2"/>
        <v>8.918000000000001E-4</v>
      </c>
    </row>
    <row r="77" spans="9:11" x14ac:dyDescent="0.3">
      <c r="I77">
        <v>530</v>
      </c>
      <c r="J77">
        <f t="shared" si="1"/>
        <v>1.16865E-3</v>
      </c>
      <c r="K77">
        <f t="shared" si="2"/>
        <v>9.0895000000000006E-4</v>
      </c>
    </row>
    <row r="78" spans="9:11" x14ac:dyDescent="0.3">
      <c r="I78">
        <v>540</v>
      </c>
      <c r="J78">
        <f t="shared" si="1"/>
        <v>1.1907E-3</v>
      </c>
      <c r="K78">
        <f t="shared" si="2"/>
        <v>9.2610000000000001E-4</v>
      </c>
    </row>
    <row r="79" spans="9:11" x14ac:dyDescent="0.3">
      <c r="I79">
        <v>550</v>
      </c>
      <c r="J79">
        <f t="shared" si="1"/>
        <v>1.2127500000000001E-3</v>
      </c>
      <c r="K79">
        <f t="shared" si="2"/>
        <v>9.4325000000000008E-4</v>
      </c>
    </row>
    <row r="80" spans="9:11" x14ac:dyDescent="0.3">
      <c r="I80">
        <v>560</v>
      </c>
      <c r="J80">
        <f t="shared" si="1"/>
        <v>1.2348000000000001E-3</v>
      </c>
      <c r="K80">
        <f t="shared" si="2"/>
        <v>9.6040000000000003E-4</v>
      </c>
    </row>
    <row r="81" spans="9:11" x14ac:dyDescent="0.3">
      <c r="I81">
        <v>570</v>
      </c>
      <c r="J81">
        <f t="shared" si="1"/>
        <v>1.2568500000000001E-3</v>
      </c>
      <c r="K81">
        <f t="shared" si="2"/>
        <v>9.7754999999999999E-4</v>
      </c>
    </row>
    <row r="82" spans="9:11" x14ac:dyDescent="0.3">
      <c r="I82">
        <v>580</v>
      </c>
      <c r="J82">
        <f t="shared" si="1"/>
        <v>1.2789000000000001E-3</v>
      </c>
      <c r="K82">
        <f t="shared" si="2"/>
        <v>9.9470000000000005E-4</v>
      </c>
    </row>
    <row r="83" spans="9:11" x14ac:dyDescent="0.3">
      <c r="I83">
        <v>590</v>
      </c>
      <c r="J83">
        <f t="shared" si="1"/>
        <v>1.3009499999999999E-3</v>
      </c>
      <c r="K83">
        <f t="shared" si="2"/>
        <v>1.0118500000000001E-3</v>
      </c>
    </row>
    <row r="84" spans="9:11" x14ac:dyDescent="0.3">
      <c r="I84">
        <v>600</v>
      </c>
      <c r="J84">
        <f t="shared" si="1"/>
        <v>1.323E-3</v>
      </c>
      <c r="K84">
        <f t="shared" si="2"/>
        <v>1.029E-3</v>
      </c>
    </row>
    <row r="85" spans="9:11" x14ac:dyDescent="0.3">
      <c r="I85">
        <v>610</v>
      </c>
      <c r="J85">
        <f t="shared" si="1"/>
        <v>1.34505E-3</v>
      </c>
      <c r="K85">
        <f t="shared" si="2"/>
        <v>1.04615E-3</v>
      </c>
    </row>
    <row r="86" spans="9:11" x14ac:dyDescent="0.3">
      <c r="I86">
        <v>620</v>
      </c>
      <c r="J86">
        <f t="shared" si="1"/>
        <v>1.3671E-3</v>
      </c>
      <c r="K86">
        <f t="shared" si="2"/>
        <v>1.0633000000000001E-3</v>
      </c>
    </row>
    <row r="87" spans="9:11" x14ac:dyDescent="0.3">
      <c r="I87">
        <v>630</v>
      </c>
      <c r="J87">
        <f t="shared" si="1"/>
        <v>1.38915E-3</v>
      </c>
      <c r="K87">
        <f t="shared" si="2"/>
        <v>1.0804500000000002E-3</v>
      </c>
    </row>
    <row r="88" spans="9:11" x14ac:dyDescent="0.3">
      <c r="I88">
        <v>640</v>
      </c>
      <c r="J88">
        <f t="shared" si="1"/>
        <v>1.4112E-3</v>
      </c>
      <c r="K88">
        <f t="shared" si="2"/>
        <v>1.0976E-3</v>
      </c>
    </row>
    <row r="89" spans="9:11" x14ac:dyDescent="0.3">
      <c r="I89">
        <v>650</v>
      </c>
      <c r="J89">
        <f t="shared" si="1"/>
        <v>1.4332500000000001E-3</v>
      </c>
      <c r="K89">
        <f t="shared" si="2"/>
        <v>1.1147500000000001E-3</v>
      </c>
    </row>
    <row r="90" spans="9:11" x14ac:dyDescent="0.3">
      <c r="I90">
        <v>660</v>
      </c>
      <c r="J90">
        <f t="shared" ref="J90:J124" si="3">I90*$J$17</f>
        <v>1.4553000000000001E-3</v>
      </c>
      <c r="K90">
        <f t="shared" ref="K90:K124" si="4">$K$17*I90</f>
        <v>1.1319000000000001E-3</v>
      </c>
    </row>
    <row r="91" spans="9:11" x14ac:dyDescent="0.3">
      <c r="I91">
        <v>670</v>
      </c>
      <c r="J91">
        <f t="shared" si="3"/>
        <v>1.4773500000000001E-3</v>
      </c>
      <c r="K91">
        <f t="shared" si="4"/>
        <v>1.14905E-3</v>
      </c>
    </row>
    <row r="92" spans="9:11" x14ac:dyDescent="0.3">
      <c r="I92">
        <v>680</v>
      </c>
      <c r="J92">
        <f t="shared" si="3"/>
        <v>1.4994000000000001E-3</v>
      </c>
      <c r="K92">
        <f t="shared" si="4"/>
        <v>1.1662E-3</v>
      </c>
    </row>
    <row r="93" spans="9:11" x14ac:dyDescent="0.3">
      <c r="I93">
        <v>690</v>
      </c>
      <c r="J93">
        <f t="shared" si="3"/>
        <v>1.5214500000000001E-3</v>
      </c>
      <c r="K93">
        <f t="shared" si="4"/>
        <v>1.1833500000000001E-3</v>
      </c>
    </row>
    <row r="94" spans="9:11" x14ac:dyDescent="0.3">
      <c r="I94">
        <v>700</v>
      </c>
      <c r="J94">
        <f t="shared" si="3"/>
        <v>1.5435E-3</v>
      </c>
      <c r="K94">
        <f t="shared" si="4"/>
        <v>1.2005E-3</v>
      </c>
    </row>
    <row r="95" spans="9:11" x14ac:dyDescent="0.3">
      <c r="I95">
        <v>710</v>
      </c>
      <c r="J95">
        <f t="shared" si="3"/>
        <v>1.56555E-3</v>
      </c>
      <c r="K95">
        <f t="shared" si="4"/>
        <v>1.21765E-3</v>
      </c>
    </row>
    <row r="96" spans="9:11" x14ac:dyDescent="0.3">
      <c r="I96">
        <v>720</v>
      </c>
      <c r="J96">
        <f t="shared" si="3"/>
        <v>1.5876E-3</v>
      </c>
      <c r="K96">
        <f t="shared" si="4"/>
        <v>1.2348000000000001E-3</v>
      </c>
    </row>
    <row r="97" spans="9:11" x14ac:dyDescent="0.3">
      <c r="I97">
        <v>730</v>
      </c>
      <c r="J97">
        <f t="shared" si="3"/>
        <v>1.60965E-3</v>
      </c>
      <c r="K97">
        <f t="shared" si="4"/>
        <v>1.2519500000000002E-3</v>
      </c>
    </row>
    <row r="98" spans="9:11" x14ac:dyDescent="0.3">
      <c r="I98">
        <v>740</v>
      </c>
      <c r="J98">
        <f t="shared" si="3"/>
        <v>1.6317E-3</v>
      </c>
      <c r="K98">
        <f t="shared" si="4"/>
        <v>1.2691E-3</v>
      </c>
    </row>
    <row r="99" spans="9:11" x14ac:dyDescent="0.3">
      <c r="I99">
        <v>750</v>
      </c>
      <c r="J99">
        <f t="shared" si="3"/>
        <v>1.6537500000000001E-3</v>
      </c>
      <c r="K99">
        <f t="shared" si="4"/>
        <v>1.2862500000000001E-3</v>
      </c>
    </row>
    <row r="100" spans="9:11" x14ac:dyDescent="0.3">
      <c r="I100">
        <v>760</v>
      </c>
      <c r="J100">
        <f t="shared" si="3"/>
        <v>1.6758000000000001E-3</v>
      </c>
      <c r="K100">
        <f t="shared" si="4"/>
        <v>1.3034000000000001E-3</v>
      </c>
    </row>
    <row r="101" spans="9:11" x14ac:dyDescent="0.3">
      <c r="I101">
        <v>770</v>
      </c>
      <c r="J101">
        <f t="shared" si="3"/>
        <v>1.6978500000000001E-3</v>
      </c>
      <c r="K101">
        <f t="shared" si="4"/>
        <v>1.32055E-3</v>
      </c>
    </row>
    <row r="102" spans="9:11" x14ac:dyDescent="0.3">
      <c r="I102">
        <v>780</v>
      </c>
      <c r="J102">
        <f t="shared" si="3"/>
        <v>1.7199000000000001E-3</v>
      </c>
      <c r="K102">
        <f t="shared" si="4"/>
        <v>1.3377E-3</v>
      </c>
    </row>
    <row r="103" spans="9:11" x14ac:dyDescent="0.3">
      <c r="I103">
        <v>790</v>
      </c>
      <c r="J103">
        <f t="shared" si="3"/>
        <v>1.7419500000000001E-3</v>
      </c>
      <c r="K103">
        <f t="shared" si="4"/>
        <v>1.3548500000000001E-3</v>
      </c>
    </row>
    <row r="104" spans="9:11" x14ac:dyDescent="0.3">
      <c r="I104">
        <v>800</v>
      </c>
      <c r="J104">
        <f t="shared" si="3"/>
        <v>1.7639999999999999E-3</v>
      </c>
      <c r="K104">
        <f t="shared" si="4"/>
        <v>1.3720000000000002E-3</v>
      </c>
    </row>
    <row r="105" spans="9:11" x14ac:dyDescent="0.3">
      <c r="I105">
        <v>810</v>
      </c>
      <c r="J105">
        <f t="shared" si="3"/>
        <v>1.78605E-3</v>
      </c>
      <c r="K105">
        <f t="shared" si="4"/>
        <v>1.38915E-3</v>
      </c>
    </row>
    <row r="106" spans="9:11" x14ac:dyDescent="0.3">
      <c r="I106">
        <v>820</v>
      </c>
      <c r="J106">
        <f t="shared" si="3"/>
        <v>1.8081E-3</v>
      </c>
      <c r="K106">
        <f t="shared" si="4"/>
        <v>1.4063000000000001E-3</v>
      </c>
    </row>
    <row r="107" spans="9:11" x14ac:dyDescent="0.3">
      <c r="I107">
        <v>830</v>
      </c>
      <c r="J107">
        <f t="shared" si="3"/>
        <v>1.83015E-3</v>
      </c>
      <c r="K107">
        <f t="shared" si="4"/>
        <v>1.4234500000000001E-3</v>
      </c>
    </row>
    <row r="108" spans="9:11" x14ac:dyDescent="0.3">
      <c r="I108">
        <v>840</v>
      </c>
      <c r="J108">
        <f t="shared" si="3"/>
        <v>1.8522E-3</v>
      </c>
      <c r="K108">
        <f t="shared" si="4"/>
        <v>1.4406E-3</v>
      </c>
    </row>
    <row r="109" spans="9:11" x14ac:dyDescent="0.3">
      <c r="I109">
        <v>850</v>
      </c>
      <c r="J109">
        <f t="shared" si="3"/>
        <v>1.87425E-3</v>
      </c>
      <c r="K109">
        <f t="shared" si="4"/>
        <v>1.4577500000000001E-3</v>
      </c>
    </row>
    <row r="110" spans="9:11" x14ac:dyDescent="0.3">
      <c r="I110">
        <v>860</v>
      </c>
      <c r="J110">
        <f t="shared" si="3"/>
        <v>1.8963000000000001E-3</v>
      </c>
      <c r="K110">
        <f t="shared" si="4"/>
        <v>1.4749000000000001E-3</v>
      </c>
    </row>
    <row r="111" spans="9:11" x14ac:dyDescent="0.3">
      <c r="I111">
        <v>870</v>
      </c>
      <c r="J111">
        <f t="shared" si="3"/>
        <v>1.9183500000000001E-3</v>
      </c>
      <c r="K111">
        <f t="shared" si="4"/>
        <v>1.4920500000000002E-3</v>
      </c>
    </row>
    <row r="112" spans="9:11" x14ac:dyDescent="0.3">
      <c r="I112">
        <v>880</v>
      </c>
      <c r="J112">
        <f t="shared" si="3"/>
        <v>1.9404000000000001E-3</v>
      </c>
      <c r="K112">
        <f t="shared" si="4"/>
        <v>1.5092E-3</v>
      </c>
    </row>
    <row r="113" spans="9:11" x14ac:dyDescent="0.3">
      <c r="I113">
        <v>890</v>
      </c>
      <c r="J113">
        <f t="shared" si="3"/>
        <v>1.9624500000000001E-3</v>
      </c>
      <c r="K113">
        <f t="shared" si="4"/>
        <v>1.5263500000000001E-3</v>
      </c>
    </row>
    <row r="114" spans="9:11" x14ac:dyDescent="0.3">
      <c r="I114">
        <v>900</v>
      </c>
      <c r="J114">
        <f t="shared" si="3"/>
        <v>1.9845000000000002E-3</v>
      </c>
      <c r="K114">
        <f t="shared" si="4"/>
        <v>1.5435000000000002E-3</v>
      </c>
    </row>
    <row r="115" spans="9:11" x14ac:dyDescent="0.3">
      <c r="I115">
        <v>910</v>
      </c>
      <c r="J115">
        <f t="shared" si="3"/>
        <v>2.0065500000000002E-3</v>
      </c>
      <c r="K115">
        <f t="shared" si="4"/>
        <v>1.56065E-3</v>
      </c>
    </row>
    <row r="116" spans="9:11" x14ac:dyDescent="0.3">
      <c r="I116">
        <v>920</v>
      </c>
      <c r="J116">
        <f t="shared" si="3"/>
        <v>2.0286000000000002E-3</v>
      </c>
      <c r="K116">
        <f t="shared" si="4"/>
        <v>1.5778000000000001E-3</v>
      </c>
    </row>
    <row r="117" spans="9:11" x14ac:dyDescent="0.3">
      <c r="I117">
        <v>930</v>
      </c>
      <c r="J117">
        <f t="shared" si="3"/>
        <v>2.0506500000000002E-3</v>
      </c>
      <c r="K117">
        <f t="shared" si="4"/>
        <v>1.5949500000000001E-3</v>
      </c>
    </row>
    <row r="118" spans="9:11" x14ac:dyDescent="0.3">
      <c r="I118">
        <v>940</v>
      </c>
      <c r="J118">
        <f t="shared" si="3"/>
        <v>2.0727000000000002E-3</v>
      </c>
      <c r="K118">
        <f t="shared" si="4"/>
        <v>1.6121E-3</v>
      </c>
    </row>
    <row r="119" spans="9:11" x14ac:dyDescent="0.3">
      <c r="I119">
        <v>950</v>
      </c>
      <c r="J119">
        <f t="shared" si="3"/>
        <v>2.0947500000000003E-3</v>
      </c>
      <c r="K119">
        <f t="shared" si="4"/>
        <v>1.6292500000000001E-3</v>
      </c>
    </row>
    <row r="120" spans="9:11" x14ac:dyDescent="0.3">
      <c r="I120">
        <v>960</v>
      </c>
      <c r="J120">
        <f t="shared" si="3"/>
        <v>2.1168000000000003E-3</v>
      </c>
      <c r="K120">
        <f t="shared" si="4"/>
        <v>1.6464000000000001E-3</v>
      </c>
    </row>
    <row r="121" spans="9:11" x14ac:dyDescent="0.3">
      <c r="I121">
        <v>970</v>
      </c>
      <c r="J121">
        <f t="shared" si="3"/>
        <v>2.1388499999999999E-3</v>
      </c>
      <c r="K121">
        <f t="shared" si="4"/>
        <v>1.6635500000000002E-3</v>
      </c>
    </row>
    <row r="122" spans="9:11" x14ac:dyDescent="0.3">
      <c r="I122">
        <v>980</v>
      </c>
      <c r="J122">
        <f t="shared" si="3"/>
        <v>2.1608999999999999E-3</v>
      </c>
      <c r="K122">
        <f t="shared" si="4"/>
        <v>1.6807E-3</v>
      </c>
    </row>
    <row r="123" spans="9:11" x14ac:dyDescent="0.3">
      <c r="I123">
        <v>990</v>
      </c>
      <c r="J123">
        <f t="shared" si="3"/>
        <v>2.1829499999999999E-3</v>
      </c>
      <c r="K123">
        <f t="shared" si="4"/>
        <v>1.6978500000000001E-3</v>
      </c>
    </row>
    <row r="124" spans="9:11" x14ac:dyDescent="0.3">
      <c r="I124">
        <v>1000</v>
      </c>
      <c r="J124">
        <f t="shared" si="3"/>
        <v>2.2049999999999999E-3</v>
      </c>
      <c r="K124">
        <f t="shared" si="4"/>
        <v>1.7150000000000002E-3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 lines</vt:lpstr>
      <vt:lpstr>ELC_TRANSPORT</vt:lpstr>
      <vt:lpstr>H2</vt:lpstr>
      <vt:lpstr>H2_TRANSPORT</vt:lpstr>
      <vt:lpstr>NH3</vt:lpstr>
      <vt:lpstr>NH3_TRANSPORT</vt:lpstr>
      <vt:lpstr>METHANOL</vt:lpstr>
      <vt:lpstr>METHANOL_TRANSPORT</vt:lpstr>
      <vt:lpstr>JET FUEL</vt:lpstr>
      <vt:lpstr>Jetfuel_TRANSPORT</vt:lpstr>
      <vt:lpstr>111 1 el Main distri50-60kVcabl</vt:lpstr>
      <vt:lpstr>H2 140</vt:lpstr>
      <vt:lpstr>NH3_DATA_PIPE</vt:lpstr>
      <vt:lpstr>Ship 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2024-03-08T19:13:21Z</dcterms:modified>
</cp:coreProperties>
</file>