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3016CBC7-E7C3-4017-83F8-C2258DE3D218}" xr6:coauthVersionLast="47" xr6:coauthVersionMax="47" xr10:uidLastSave="{00000000-0000-0000-0000-000000000000}"/>
  <bookViews>
    <workbookView xWindow="-108" yWindow="-108" windowWidth="23256" windowHeight="12456" activeTab="3"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1" i="15" l="1"/>
  <c r="L14" i="21"/>
  <c r="L16" i="21"/>
  <c r="L12" i="21"/>
  <c r="I18" i="5"/>
  <c r="Q14" i="18"/>
  <c r="T9" i="2"/>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3" i="18"/>
  <c r="R12" i="18"/>
  <c r="R11" i="18"/>
  <c r="Q13" i="18"/>
  <c r="Q12" i="18"/>
  <c r="Q11" i="18"/>
  <c r="K16" i="16"/>
  <c r="K15" i="16"/>
  <c r="K14" i="16"/>
  <c r="R13" i="16"/>
  <c r="R12" i="16"/>
  <c r="R11" i="16"/>
  <c r="Q12" i="16"/>
  <c r="Q13" i="16"/>
  <c r="Q11" i="16"/>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<sst xmlns="http://schemas.openxmlformats.org/spreadsheetml/2006/main" count="911" uniqueCount="310">
  <si>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</si>
  <si>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</si>
  <si>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</si>
  <si>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</si>
  <si>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</si>
  <si>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</si>
  <si>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</si>
  <si>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</si>
  <si>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</si>
  <si>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</si>
  <si>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</si>
  <si>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</si>
  <si>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</si>
  <si>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</si>
  <si>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</si>
  <si>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</si>
  <si>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</si>
  <si>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</si>
  <si>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</si>
  <si>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</si>
  <si>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</si>
  <si>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</si>
  <si>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</si>
  <si>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</si>
  <si>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</si>
  <si>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</si>
  <si>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</si>
  <si>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</si>
  <si>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</si>
  <si>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</si>
  <si>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</si>
  <si>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</si>
  <si>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</si>
  <si>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</si>
  <si>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</si>
  <si>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</si>
  <si>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</si>
  <si>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</si>
  <si>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</si>
  <si>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</si>
  <si>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</si>
  <si>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</si>
  <si>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</si>
  <si>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</si>
  <si>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</si>
  <si>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</si>
  <si>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</si>
  <si>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</si>
  <si>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</si>
  <si>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</si>
  <si>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</si>
  <si>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</si>
  <si>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</si>
  <si>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</si>
  <si>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</si>
  <si>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</si>
  <si>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</si>
  <si>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</si>
  <si>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</si>
  <si>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</si>
  <si>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</si>
  <si>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</si>
  <si>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</si>
  <si>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</si>
  <si>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</si>
  <si>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</si>
  <si>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</si>
  <si>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</si>
  <si>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</si>
  <si>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</si>
  <si>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</si>
  <si>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</si>
  <si>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</si>
  <si>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</si>
  <si>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</si>
  <si>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</si>
  <si>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</si>
  <si>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</si>
  <si>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</si>
  <si>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</si>
  <si>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</si>
  <si>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</si>
  <si>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</si>
  <si>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</si>
  <si>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</si>
  <si>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</si>
  <si>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</si>
  <si>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</si>
  <si>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</si>
  <si>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</si>
  <si>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</si>
  <si>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</si>
  <si>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</si>
  <si>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</si>
  <si>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</si>
  <si>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</si>
  <si>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</si>
  <si>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</si>
  <si>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</si>
  <si>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</si>
  <si>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</si>
  <si>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</si>
  <si>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</si>
  <si>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</si>
  <si>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</si>
  <si>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</si>
  <si>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</si>
  <si>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</si>
  <si>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</si>
  <si>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</si>
  <si>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</si>
  <si>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</si>
  <si>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</si>
  <si>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</si>
  <si>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</si>
  <si>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</si>
  <si>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</si>
  <si>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</si>
  <si>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</si>
  <si>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</si>
  <si>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</si>
  <si>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</si>
  <si>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</si>
  <si>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</si>
  <si>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</si>
  <si>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</si>
  <si>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</si>
  <si>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</si>
  <si>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</si>
  <si>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</si>
  <si>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</si>
  <si>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</si>
  <si>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</si>
  <si>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</si>
  <si>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</si>
  <si>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</si>
  <si>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</si>
  <si>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</si>
  <si>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</si>
  <si>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</si>
  <si>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</si>
  <si>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</si>
  <si>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</si>
  <si>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</si>
  <si>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</si>
  <si>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</si>
  <si>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</si>
  <si>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</si>
  <si>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</si>
  <si>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</si>
  <si>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</si>
  <si>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</si>
  <si>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</si>
  <si>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</si>
  <si>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</si>
  <si>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</si>
  <si>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</si>
  <si>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</si>
  <si>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</si>
  <si>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</si>
  <si>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</si>
  <si>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</si>
  <si>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</si>
  <si>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</si>
  <si>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</si>
  <si>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</si>
  <si>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</si>
  <si>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</si>
  <si>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</si>
  <si>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</si>
  <si>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</si>
  <si>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</si>
  <si>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</si>
  <si>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</si>
  <si>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</si>
  <si>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</si>
  <si>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</si>
  <si>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</si>
  <si>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</si>
  <si>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</si>
  <si>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</si>
  <si>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</si>
  <si>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</si>
  <si>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</si>
  <si>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</si>
  <si>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</si>
  <si>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</si>
  <si>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</si>
  <si>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</si>
  <si>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</si>
  <si>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</si>
  <si>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</si>
  <si>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</si>
  <si>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</si>
  <si>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</si>
  <si>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</si>
  <si>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</si>
  <si>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</si>
  <si>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</si>
  <si>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</si>
  <si>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</si>
  <si>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</si>
  <si>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</si>
  <si>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</si>
  <si>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</si>
  <si>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</si>
  <si>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</si>
  <si>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</si>
  <si>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</si>
  <si>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</si>
  <si>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</si>
  <si>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</si>
  <si>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</si>
  <si>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</si>
  <si>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</si>
  <si>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</si>
  <si>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</si>
  <si>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</si>
  <si>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</si>
  <si>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</si>
  <si>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</si>
  <si>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</si>
  <si>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</si>
  <si>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</si>
  <si>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</si>
  <si>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</si>
  <si>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</si>
  <si>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</si>
  <si>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</si>
  <si>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</si>
  <si>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</si>
  <si>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</si>
  <si>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</si>
  <si>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</si>
  <si>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</si>
  <si>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</si>
  <si>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</si>
  <si>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</si>
  <si>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</si>
  <si>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</si>
  <si>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</si>
  <si>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</si>
  <si>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</si>
  <si>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</si>
  <si>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</si>
  <si>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</si>
  <si>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</si>
  <si>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</si>
  <si>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</si>
  <si>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</si>
  <si>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</si>
  <si>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</si>
  <si>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</si>
  <si>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</si>
  <si>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</si>
  <si>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</si>
  <si>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</si>
  <si>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</si>
  <si>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</si>
  <si>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</si>
  <si>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</si>
  <si>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</si>
  <si>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</si>
  <si>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</si>
  <si>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</si>
  <si>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</si>
  <si>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</si>
  <si>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</si>
  <si>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</si>
  <si>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</si>
  <si>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</si>
  <si>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</si>
  <si>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</si>
  <si>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</si>
  <si>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</si>
  <si>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</si>
  <si>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</si>
  <si>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</si>
  <si>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</si>
  <si>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</si>
  <si>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</si>
  <si>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</si>
  <si>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</si>
  <si>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</si>
  <si>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</si>
  <si>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</si>
  <si>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</si>
  <si>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</si>
  <si>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</si>
  <si>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</si>
  <si>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</si>
  <si>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</si>
  <si>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</si>
  <si>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</si>
  <si>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</si>
  <si>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</si>
  <si>
    <t>PJ/ton</t>
  </si>
  <si>
    <t>EXP_ELC_DK</t>
  </si>
  <si>
    <t>TRANS_LINE_DKW</t>
  </si>
  <si>
    <t>EXP_H2_DK</t>
  </si>
  <si>
    <t>h2_pipe_DKW</t>
  </si>
  <si>
    <t>h2_ship_DKW</t>
  </si>
  <si>
    <t>EXP_AMM_DK</t>
  </si>
  <si>
    <t>nh3_pipe_DKW</t>
  </si>
  <si>
    <t>nh3_ship_DKW</t>
  </si>
  <si>
    <t>EXP_METH_DK</t>
  </si>
  <si>
    <t>METH_ship_DKW</t>
  </si>
  <si>
    <t>EXP_KRE_DK</t>
  </si>
  <si>
    <t>KRE_ship_DKW</t>
  </si>
  <si>
    <t>H2_COMP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</si>
</sst>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23" fillId="0" borderId="0" xfId="0" applyFont="1"/>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E1"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293</v>
      </c>
      <c r="F37" s="97"/>
      <c r="G37" s="97">
        <f>E27*120+E28*80+J57+J63</f>
        <v>706.43431635388743</v>
      </c>
      <c r="H37" s="97" t="s">
        <v>294</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Z1" sqref="Z1"/>
    </sheetView>
  </sheetViews>
  <sheetFormatPr defaultRowHeight="14.4" x14ac:dyDescent="0.3"/>
  <cols>
    <col min="3" max="3" width="14"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t="s">
        <v>308</v>
      </c>
      <c r="D11" s="80" t="s">
        <v>274</v>
      </c>
      <c r="E11" s="80"/>
      <c r="F11" s="80" t="s">
        <v>275</v>
      </c>
      <c r="G11" t="s">
        <v>307</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FUEL'!$J$44/'JET FUEL'!$S$22</f>
        <v>0.22780102278010228</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307</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FUEL'!$J$44/'JET FUEL'!$S$22</f>
        <v>0.22780102278010228</v>
      </c>
      <c r="Y14" s="70" t="s">
        <v>240</v>
      </c>
      <c r="Z14" s="70"/>
      <c r="AA14" s="70"/>
      <c r="AB14" s="70"/>
      <c r="AC14" s="70"/>
      <c r="AD14" s="70"/>
      <c r="AE14" s="70"/>
      <c r="AF14" s="70"/>
    </row>
    <row r="15" spans="3:32" x14ac:dyDescent="0.3">
      <c r="F15" t="s">
        <v>275</v>
      </c>
      <c r="G15" t="s">
        <v>307</v>
      </c>
      <c r="I15">
        <v>2050</v>
      </c>
      <c r="K15">
        <v>1</v>
      </c>
      <c r="N15">
        <v>0.95</v>
      </c>
      <c r="O15" s="77">
        <v>20</v>
      </c>
      <c r="P15" s="79">
        <v>1</v>
      </c>
      <c r="Q15">
        <f>('JET FUEL'!$J$18+'JET FUEL'!$J$20)*4/365</f>
        <v>0.19913367662113918</v>
      </c>
      <c r="R15">
        <f>'JET FUEL'!$J$19*4/365</f>
        <v>1.0835332077466361E-3</v>
      </c>
      <c r="Y15" t="s">
        <v>241</v>
      </c>
      <c r="Z15" t="s">
        <v>308</v>
      </c>
      <c r="AA15" t="s">
        <v>274</v>
      </c>
      <c r="AB15" t="s">
        <v>184</v>
      </c>
      <c r="AC15" t="s">
        <v>250</v>
      </c>
      <c r="AD15" s="72" t="s">
        <v>182</v>
      </c>
      <c r="AE15" t="s">
        <v>307</v>
      </c>
      <c r="AF15" t="s">
        <v>242</v>
      </c>
    </row>
    <row r="16" spans="3:32" x14ac:dyDescent="0.3">
      <c r="E16" t="s">
        <v>268</v>
      </c>
      <c r="I16">
        <v>2050</v>
      </c>
      <c r="L16">
        <f>'JET FUEL'!$J$44/'JET FUEL'!$S$22</f>
        <v>0.22780102278010228</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8" t="s">
        <v>3</v>
      </c>
      <c r="D1" s="98"/>
      <c r="E1" s="98"/>
      <c r="F1" s="98"/>
      <c r="G1" s="98"/>
      <c r="H1" s="98"/>
      <c r="I1" s="98"/>
      <c r="J1" s="98"/>
      <c r="K1" s="98"/>
      <c r="L1" s="98"/>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99" t="s">
        <v>86</v>
      </c>
      <c r="D1" s="99"/>
      <c r="E1" s="99"/>
      <c r="F1" s="99"/>
      <c r="G1" s="99"/>
      <c r="H1" s="99"/>
      <c r="I1" s="99"/>
      <c r="J1" s="99"/>
      <c r="K1" s="99"/>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99" t="s">
        <v>110</v>
      </c>
      <c r="D1" s="99"/>
      <c r="E1" s="99"/>
      <c r="F1" s="99"/>
      <c r="G1" s="99"/>
      <c r="H1" s="99"/>
      <c r="I1" s="99"/>
      <c r="J1" s="99"/>
      <c r="K1" s="99"/>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99" t="s">
        <v>122</v>
      </c>
      <c r="D1" s="99"/>
      <c r="E1" s="99"/>
      <c r="F1" s="99"/>
      <c r="G1" s="99"/>
      <c r="H1" s="99"/>
      <c r="I1" s="99"/>
      <c r="J1" s="99"/>
      <c r="K1" s="99"/>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A2" zoomScale="78" workbookViewId="0">
      <selection activeCell="C11" sqref="C11"/>
    </sheetView>
  </sheetViews>
  <sheetFormatPr defaultRowHeight="14.4" x14ac:dyDescent="0.3"/>
  <cols>
    <col min="3" max="3" width="16.33203125" bestFit="1" customWidth="1"/>
    <col min="11" max="11" width="11" bestFit="1" customWidth="1"/>
    <col min="17" max="18" width="12" bestFit="1" customWidth="1"/>
    <col min="26" max="26" width="16.3320312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298</v>
      </c>
      <c r="D11" t="s">
        <v>245</v>
      </c>
      <c r="F11" t="s">
        <v>246</v>
      </c>
      <c r="G11" t="s">
        <v>297</v>
      </c>
      <c r="I11">
        <v>2020</v>
      </c>
      <c r="J11" s="74">
        <v>2030</v>
      </c>
      <c r="K11">
        <f>1-0.003</f>
        <v>0.997</v>
      </c>
      <c r="N11">
        <v>0.45</v>
      </c>
      <c r="O11" s="75">
        <v>40</v>
      </c>
      <c r="P11" s="79">
        <v>31.536000000000001</v>
      </c>
      <c r="Q11">
        <f>'Transmission lines'!$G$37</f>
        <v>706.43431635388743</v>
      </c>
      <c r="R11">
        <f>'Transmission lines'!G8*'Transmission lines'!O23</f>
        <v>5.2402948752520135</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706.43431635388743</v>
      </c>
      <c r="R12">
        <f>'Transmission lines'!Q23</f>
        <v>5.4943731921535504</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706.43431635388743</v>
      </c>
      <c r="R13">
        <f>'Transmission lines'!R23</f>
        <v>5.7607706232760041</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298</v>
      </c>
      <c r="AA15" t="s">
        <v>245</v>
      </c>
      <c r="AB15" s="78" t="s">
        <v>184</v>
      </c>
      <c r="AC15" s="78" t="s">
        <v>244</v>
      </c>
      <c r="AD15" s="72" t="s">
        <v>182</v>
      </c>
      <c r="AE15" t="s">
        <v>297</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F1" zoomScale="86" workbookViewId="0">
      <selection activeCell="M20" sqref="M2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abSelected="1" zoomScale="62" workbookViewId="0">
      <selection activeCell="G24" sqref="G24"/>
    </sheetView>
  </sheetViews>
  <sheetFormatPr defaultRowHeight="14.4" x14ac:dyDescent="0.3"/>
  <cols>
    <col min="3" max="3" width="11.6640625" bestFit="1" customWidth="1"/>
    <col min="4" max="4" width="17" bestFit="1" customWidth="1"/>
    <col min="11" max="11" width="12" bestFit="1" customWidth="1"/>
    <col min="17" max="18" width="12" bestFit="1" customWidth="1"/>
    <col min="26" max="26" width="15" bestFit="1" customWidth="1"/>
    <col min="31" max="31" width="13"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300</v>
      </c>
      <c r="D11" t="s">
        <v>248</v>
      </c>
      <c r="F11" s="100" t="s">
        <v>309</v>
      </c>
      <c r="G11" t="s">
        <v>299</v>
      </c>
      <c r="I11">
        <v>2020</v>
      </c>
      <c r="J11">
        <v>2030</v>
      </c>
      <c r="K11">
        <v>0.97</v>
      </c>
      <c r="N11">
        <v>0.95</v>
      </c>
      <c r="O11" s="77">
        <v>50</v>
      </c>
      <c r="P11" s="79">
        <v>31.536000000000001</v>
      </c>
      <c r="Q11">
        <f>'H2'!$E$41</f>
        <v>48.915145028000005</v>
      </c>
      <c r="R11">
        <f>'H2'!$F$41</f>
        <v>5.3168635900000004E-2</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'H2'!$E$41</f>
        <v>48.915145028000005</v>
      </c>
      <c r="R12">
        <f>'H2'!$F$41</f>
        <v>5.3168635900000004E-2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'H2'!$E$41</f>
        <v>48.915145028000005</v>
      </c>
      <c r="R13">
        <f>'H2'!G41</f>
        <v>3.9876476925000001E-2</v>
      </c>
      <c r="T13" s="76">
        <v>1</v>
      </c>
      <c r="Y13" s="70" t="s">
        <v>233</v>
      </c>
      <c r="Z13" s="70" t="s">
        <v>234</v>
      </c>
      <c r="AA13" s="70" t="s">
        <v>204</v>
      </c>
      <c r="AB13" s="70" t="s">
        <v>235</v>
      </c>
      <c r="AC13" s="70" t="s">
        <v>236</v>
      </c>
      <c r="AD13" s="70" t="s">
        <v>237</v>
      </c>
      <c r="AE13" s="70" t="s">
        <v>238</v>
      </c>
      <c r="AF13" s="70" t="s">
        <v>239</v>
      </c>
    </row>
    <row r="14" spans="3:32" ht="15" thickBot="1" x14ac:dyDescent="0.35">
      <c r="C14" t="s">
        <v>301</v>
      </c>
      <c r="D14" s="80" t="s">
        <v>249</v>
      </c>
      <c r="E14" s="80"/>
      <c r="F14" s="100" t="s">
        <v>309</v>
      </c>
      <c r="G14" t="s">
        <v>299</v>
      </c>
      <c r="H14" s="80"/>
      <c r="I14" s="80">
        <v>2020</v>
      </c>
      <c r="J14" s="80">
        <v>2030</v>
      </c>
      <c r="K14" s="80">
        <f>'H2'!O45</f>
        <v>0.66246624662466247</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'H2'!O46</f>
        <v>0.64558955895589554</v>
      </c>
      <c r="N15">
        <v>0.95</v>
      </c>
      <c r="O15" s="77">
        <v>20</v>
      </c>
      <c r="P15" s="79">
        <v>1</v>
      </c>
      <c r="Q15">
        <f>('H2'!$M$20+'H2'!$M$22)*4/365</f>
        <v>1.3602819906016173</v>
      </c>
      <c r="R15">
        <f>'H2'!$M$21*4/365</f>
        <v>6.7984963117316303E-3</v>
      </c>
      <c r="T15" s="76"/>
      <c r="Y15" t="s">
        <v>241</v>
      </c>
      <c r="Z15" t="s">
        <v>300</v>
      </c>
      <c r="AA15" t="s">
        <v>248</v>
      </c>
      <c r="AB15" s="78" t="s">
        <v>184</v>
      </c>
      <c r="AC15" s="78" t="s">
        <v>244</v>
      </c>
      <c r="AD15" s="72" t="s">
        <v>182</v>
      </c>
      <c r="AE15" t="s">
        <v>299</v>
      </c>
      <c r="AF15" s="78" t="s">
        <v>242</v>
      </c>
    </row>
    <row r="16" spans="3:32" x14ac:dyDescent="0.3">
      <c r="I16">
        <v>2050</v>
      </c>
      <c r="K16">
        <f>'H2'!P46</f>
        <v>0.72434743474347429</v>
      </c>
      <c r="N16">
        <v>0.95</v>
      </c>
      <c r="O16" s="77">
        <v>20</v>
      </c>
      <c r="P16" s="79">
        <v>1</v>
      </c>
      <c r="Q16">
        <f>('H2'!N20+'H2'!N22)*4/365</f>
        <v>0.97160224432233189</v>
      </c>
      <c r="R16">
        <f>'H2'!N21*4/365</f>
        <v>4.8560687940940222E-3</v>
      </c>
      <c r="T16" s="76"/>
      <c r="Y16" t="s">
        <v>241</v>
      </c>
      <c r="Z16" t="s">
        <v>301</v>
      </c>
      <c r="AA16" t="s">
        <v>249</v>
      </c>
      <c r="AB16" t="s">
        <v>184</v>
      </c>
      <c r="AC16" t="s">
        <v>250</v>
      </c>
      <c r="AD16" s="72" t="s">
        <v>182</v>
      </c>
      <c r="AE16" t="s">
        <v>299</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295</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C14" sqref="C14"/>
    </sheetView>
  </sheetViews>
  <sheetFormatPr defaultRowHeight="14.4" x14ac:dyDescent="0.3"/>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 min="31" max="31" width="13.109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303</v>
      </c>
      <c r="D11" t="s">
        <v>260</v>
      </c>
      <c r="F11" t="s">
        <v>262</v>
      </c>
      <c r="G11" t="s">
        <v>302</v>
      </c>
      <c r="I11">
        <v>2020</v>
      </c>
      <c r="J11">
        <v>2030</v>
      </c>
      <c r="K11">
        <v>0.995</v>
      </c>
      <c r="N11">
        <v>0.95</v>
      </c>
      <c r="O11" s="77">
        <v>50</v>
      </c>
      <c r="P11" s="79">
        <v>31.536000000000001</v>
      </c>
      <c r="Q11">
        <f>'NH3'!$C$36</f>
        <v>42.534908720000011</v>
      </c>
      <c r="R11">
        <f>'NH3'!$D$36</f>
        <v>2.126745436E-2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'NH3'!$C$36</f>
        <v>42.534908720000011</v>
      </c>
      <c r="R12">
        <f>'NH3'!$D$36</f>
        <v>2.126745436E-2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'NH3'!$C$36</f>
        <v>42.534908720000011</v>
      </c>
      <c r="R13">
        <f>'NH3'!$D$36</f>
        <v>2.126745436E-2</v>
      </c>
      <c r="T13" s="76">
        <v>1</v>
      </c>
      <c r="Y13" s="70" t="s">
        <v>233</v>
      </c>
      <c r="Z13" s="70" t="s">
        <v>234</v>
      </c>
      <c r="AA13" s="70" t="s">
        <v>204</v>
      </c>
      <c r="AB13" s="70" t="s">
        <v>235</v>
      </c>
      <c r="AC13" s="70" t="s">
        <v>236</v>
      </c>
      <c r="AD13" s="70" t="s">
        <v>237</v>
      </c>
      <c r="AE13" s="70" t="s">
        <v>238</v>
      </c>
      <c r="AF13" s="70" t="s">
        <v>239</v>
      </c>
    </row>
    <row r="14" spans="3:32" ht="15" thickBot="1" x14ac:dyDescent="0.35">
      <c r="C14" t="s">
        <v>304</v>
      </c>
      <c r="D14" s="80" t="s">
        <v>261</v>
      </c>
      <c r="E14" s="80"/>
      <c r="F14" s="80" t="s">
        <v>262</v>
      </c>
      <c r="G14" t="s">
        <v>302</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303</v>
      </c>
      <c r="AA15" t="s">
        <v>260</v>
      </c>
      <c r="AB15" s="78" t="s">
        <v>184</v>
      </c>
      <c r="AC15" s="78" t="s">
        <v>244</v>
      </c>
      <c r="AD15" s="72" t="s">
        <v>182</v>
      </c>
      <c r="AE15" t="s">
        <v>302</v>
      </c>
      <c r="AF15" s="78" t="s">
        <v>242</v>
      </c>
    </row>
    <row r="16" spans="3:32" x14ac:dyDescent="0.3">
      <c r="I16">
        <v>2050</v>
      </c>
      <c r="K16">
        <v>0.6</v>
      </c>
      <c r="N16">
        <v>0.95</v>
      </c>
      <c r="O16" s="77">
        <v>20</v>
      </c>
      <c r="P16" s="79">
        <v>1</v>
      </c>
      <c r="Q16">
        <f>('NH3'!$M$11+'NH3'!$M$13)*4/365</f>
        <v>1.1594897693755644</v>
      </c>
      <c r="R16">
        <f>'NH3'!$M$12*4/365</f>
        <v>5.6025959852476302E-3</v>
      </c>
      <c r="T16" s="76"/>
      <c r="Y16" t="s">
        <v>241</v>
      </c>
      <c r="Z16" t="s">
        <v>304</v>
      </c>
      <c r="AA16" t="s">
        <v>261</v>
      </c>
      <c r="AB16" t="s">
        <v>184</v>
      </c>
      <c r="AC16" t="s">
        <v>250</v>
      </c>
      <c r="AD16" s="72" t="s">
        <v>182</v>
      </c>
      <c r="AE16" t="s">
        <v>302</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topLeftCell="A5" zoomScale="64" workbookViewId="0">
      <selection activeCell="M27" sqref="M27"/>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296</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C11" sqref="C11"/>
    </sheetView>
  </sheetViews>
  <sheetFormatPr defaultRowHeight="14.4" x14ac:dyDescent="0.3"/>
  <cols>
    <col min="3" max="3" width="17.44140625" bestFit="1" customWidth="1"/>
    <col min="4" max="4" width="12.33203125" bestFit="1" customWidth="1"/>
    <col min="5" max="5" width="13.88671875" bestFit="1" customWidth="1"/>
    <col min="6" max="6" width="11.44140625" bestFit="1" customWidth="1"/>
    <col min="7" max="7" width="14.2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306</v>
      </c>
      <c r="D11" t="s">
        <v>269</v>
      </c>
      <c r="F11" s="80" t="s">
        <v>276</v>
      </c>
      <c r="G11" t="s">
        <v>305</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306</v>
      </c>
      <c r="AA15" t="s">
        <v>269</v>
      </c>
      <c r="AB15" t="s">
        <v>184</v>
      </c>
      <c r="AC15" t="s">
        <v>250</v>
      </c>
      <c r="AD15" s="72" t="s">
        <v>182</v>
      </c>
      <c r="AE15" t="s">
        <v>305</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7" zoomScale="67" workbookViewId="0">
      <selection activeCell="J17" sqref="J17"/>
    </sheetView>
  </sheetViews>
  <sheetFormatPr defaultRowHeight="14.4" x14ac:dyDescent="0.3"/>
  <cols>
    <col min="9" max="9" width="30.33203125" customWidth="1"/>
    <col min="10" max="10" width="13.5546875" customWidth="1"/>
    <col min="11" max="11" width="9" bestFit="1" customWidth="1"/>
    <col min="16" max="16" width="10.109375" bestFit="1" customWidth="1"/>
    <col min="18" max="19" width="9" bestFit="1"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2024-03-05T19:22:45Z</dcterms:modified>
</cp:coreProperties>
</file>