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14B1FFDB-E3F9-4D21-9871-68CC37667CA2}" xr6:coauthVersionLast="47" xr6:coauthVersionMax="47" xr10:uidLastSave="{00000000-0000-0000-0000-000000000000}"/>
  <bookViews>
    <workbookView xWindow="-108" yWindow="-108" windowWidth="23256" windowHeight="12456"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1" l="1"/>
  <c r="L16" i="21"/>
  <c r="L12" i="21"/>
  <c r="R13" i="18"/>
  <c r="R12" i="18"/>
  <c r="R11" i="18"/>
  <c r="Q13" i="18"/>
  <c r="Q12" i="18"/>
  <c r="Q11" i="18"/>
  <c r="R13" i="16"/>
  <c r="R12" i="16"/>
  <c r="R11" i="16"/>
  <c r="Q13" i="16"/>
  <c r="Q12" i="16"/>
  <c r="Q11" i="16"/>
  <c r="R13" i="15"/>
  <c r="R12" i="15"/>
  <c r="R11" i="15"/>
  <c r="G37" i="1" l="1"/>
  <c r="I18" i="5" l="1"/>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K16" i="16"/>
  <c r="K15" i="16"/>
  <c r="K14" i="16"/>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<sst xmlns="http://schemas.openxmlformats.org/spreadsheetml/2006/main" count="912" uniqueCount="311">
  <si>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</si>
  <si>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</si>
  <si>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</si>
  <si>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</si>
  <si>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</si>
  <si>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</si>
  <si>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</si>
  <si>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</si>
  <si>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</si>
  <si>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</si>
  <si>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</si>
  <si>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</si>
  <si>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</si>
  <si>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</si>
  <si>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</si>
  <si>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</si>
  <si>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</si>
  <si>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</si>
  <si>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</si>
  <si>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</si>
  <si>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</si>
  <si>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</si>
  <si>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</si>
  <si>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</si>
  <si>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</si>
  <si>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</si>
  <si>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</si>
  <si>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</si>
  <si>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</si>
  <si>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</si>
  <si>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</si>
  <si>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</si>
  <si>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</si>
  <si>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</si>
  <si>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</si>
  <si>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</si>
  <si>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</si>
  <si>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</si>
  <si>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</si>
  <si>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</si>
  <si>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</si>
  <si>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</si>
  <si>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</si>
  <si>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</si>
  <si>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</si>
  <si>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</si>
  <si>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</si>
  <si>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</si>
  <si>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</si>
  <si>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</si>
  <si>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</si>
  <si>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</si>
  <si>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</si>
  <si>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</si>
  <si>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</si>
  <si>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</si>
  <si>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</si>
  <si>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</si>
  <si>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</si>
  <si>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</si>
  <si>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</si>
  <si>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</si>
  <si>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</si>
  <si>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</si>
  <si>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</si>
  <si>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</si>
  <si>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</si>
  <si>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</si>
  <si>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</si>
  <si>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</si>
  <si>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</si>
  <si>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</si>
  <si>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</si>
  <si>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</si>
  <si>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</si>
  <si>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</si>
  <si>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</si>
  <si>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</si>
  <si>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</si>
  <si>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</si>
  <si>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</si>
  <si>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</si>
  <si>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</si>
  <si>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</si>
  <si>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</si>
  <si>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</si>
  <si>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</si>
  <si>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</si>
  <si>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</si>
  <si>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</si>
  <si>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</si>
  <si>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</si>
  <si>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</si>
  <si>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</si>
  <si>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</si>
  <si>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</si>
  <si>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</si>
  <si>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</si>
  <si>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</si>
  <si>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</si>
  <si>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</si>
  <si>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</si>
  <si>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</si>
  <si>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</si>
  <si>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</si>
  <si>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</si>
  <si>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</si>
  <si>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</si>
  <si>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</si>
  <si>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</si>
  <si>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</si>
  <si>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</si>
  <si>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</si>
  <si>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</si>
  <si>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</si>
  <si>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</si>
  <si>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</si>
  <si>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</si>
  <si>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</si>
  <si>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</si>
  <si>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</si>
  <si>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</si>
  <si>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</si>
  <si>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</si>
  <si>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</si>
  <si>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</si>
  <si>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</si>
  <si>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</si>
  <si>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</si>
  <si>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</si>
  <si>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</si>
  <si>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</si>
  <si>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</si>
  <si>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</si>
  <si>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</si>
  <si>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</si>
  <si>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</si>
  <si>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</si>
  <si>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</si>
  <si>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</si>
  <si>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</si>
  <si>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</si>
  <si>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</si>
  <si>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</si>
  <si>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</si>
  <si>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</si>
  <si>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</si>
  <si>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</si>
  <si>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</si>
  <si>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</si>
  <si>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</si>
  <si>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</si>
  <si>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</si>
  <si>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</si>
  <si>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</si>
  <si>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</si>
  <si>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</si>
  <si>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</si>
  <si>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</si>
  <si>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</si>
  <si>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</si>
  <si>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</si>
  <si>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</si>
  <si>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</si>
  <si>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</si>
  <si>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</si>
  <si>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</si>
  <si>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</si>
  <si>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</si>
  <si>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</si>
  <si>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</si>
  <si>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</si>
  <si>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</si>
  <si>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</si>
  <si>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</si>
  <si>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</si>
  <si>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</si>
  <si>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</si>
  <si>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</si>
  <si>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</si>
  <si>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</si>
  <si>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</si>
  <si>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</si>
  <si>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</si>
  <si>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</si>
  <si>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</si>
  <si>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</si>
  <si>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</si>
  <si>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</si>
  <si>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</si>
  <si>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</si>
  <si>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</si>
  <si>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</si>
  <si>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</si>
  <si>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</si>
  <si>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</si>
  <si>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</si>
  <si>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</si>
  <si>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</si>
  <si>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</si>
  <si>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</si>
  <si>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</si>
  <si>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</si>
  <si>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</si>
  <si>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</si>
  <si>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</si>
  <si>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</si>
  <si>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</si>
  <si>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</si>
  <si>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</si>
  <si>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</si>
  <si>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</si>
  <si>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</si>
  <si>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</si>
  <si>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</si>
  <si>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</si>
  <si>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</si>
  <si>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</si>
  <si>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</si>
  <si>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</si>
  <si>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</si>
  <si>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</si>
  <si>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</si>
  <si>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</si>
  <si>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</si>
  <si>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</si>
  <si>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</si>
  <si>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</si>
  <si>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</si>
  <si>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</si>
  <si>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</si>
  <si>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</si>
  <si>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</si>
  <si>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</si>
  <si>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</si>
  <si>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</si>
  <si>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</si>
  <si>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</si>
  <si>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</si>
  <si>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</si>
  <si>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</si>
  <si>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</si>
  <si>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</si>
  <si>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</si>
  <si>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</si>
  <si>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</si>
  <si>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</si>
  <si>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</si>
  <si>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</si>
  <si>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</si>
  <si>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</si>
  <si>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</si>
  <si>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</si>
  <si>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</si>
  <si>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</si>
  <si>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</si>
  <si>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</si>
  <si>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</si>
  <si>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</si>
  <si>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</si>
  <si>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</si>
  <si>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</si>
  <si>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</si>
  <si>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</si>
  <si>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</si>
  <si>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</si>
  <si>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</si>
  <si>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</si>
  <si>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</si>
  <si>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</si>
  <si>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</si>
  <si>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</si>
  <si>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</si>
  <si>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</si>
  <si>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</si>
  <si>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</si>
  <si>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</si>
  <si>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</si>
  <si>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</si>
  <si>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</si>
  <si>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</si>
  <si>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</si>
  <si>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</si>
  <si>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</si>
  <si>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</si>
  <si>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</si>
  <si>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</si>
  <si>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</si>
  <si>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</si>
  <si>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</si>
  <si>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</si>
  <si>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</si>
  <si>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</si>
  <si>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</si>
  <si>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</si>
  <si>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</si>
  <si>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NORWAY CONNECTION</t>
  </si>
  <si>
    <t>290 KM TO NORWAY</t>
  </si>
  <si>
    <t>EXP_ELC_NO</t>
  </si>
  <si>
    <t>TRANS_LINE_NO</t>
  </si>
  <si>
    <t>EXP_H2_NO</t>
  </si>
  <si>
    <t>h2_pipe_NO</t>
  </si>
  <si>
    <t>h2_ship_NO</t>
  </si>
  <si>
    <t>EXP_AMM_NO</t>
  </si>
  <si>
    <t>nh3_pipe_NO</t>
  </si>
  <si>
    <t>nh3_ship_NO</t>
  </si>
  <si>
    <t>EXP_METH_NO</t>
  </si>
  <si>
    <t>METH_ship_NO</t>
  </si>
  <si>
    <t>EXP_KRE_NO</t>
  </si>
  <si>
    <t>KRE_ship_NO</t>
  </si>
  <si>
    <t>H2_COMP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</si>
</sst>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23" fillId="0" borderId="0" xfId="0" applyFont="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O32" sqref="O32"/>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E27*250+E28*40+J57+J63</f>
        <v>845.4423592493298</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E40" t="s">
        <v>297</v>
      </c>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C12" sqref="C12"/>
    </sheetView>
  </sheetViews>
  <sheetFormatPr defaultRowHeight="14.4" x14ac:dyDescent="0.3"/>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s="80" t="s">
        <v>309</v>
      </c>
      <c r="D11" s="80" t="s">
        <v>274</v>
      </c>
      <c r="E11" s="80"/>
      <c r="F11" s="80" t="s">
        <v>275</v>
      </c>
      <c r="G11" t="s">
        <v>308</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FUEL'!$J$53/'JET FUEL'!$S$22</f>
        <v>0.33031148303114827</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308</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FUEL'!$J$53/'JET FUEL'!$S$22</f>
        <v>0.33031148303114827</v>
      </c>
      <c r="Y14" s="70" t="s">
        <v>240</v>
      </c>
      <c r="Z14" s="70"/>
      <c r="AA14" s="70"/>
      <c r="AB14" s="70"/>
      <c r="AC14" s="70"/>
      <c r="AD14" s="70"/>
      <c r="AE14" s="70"/>
      <c r="AF14" s="70"/>
    </row>
    <row r="15" spans="3:32" x14ac:dyDescent="0.3">
      <c r="F15" t="s">
        <v>275</v>
      </c>
      <c r="G15" t="s">
        <v>308</v>
      </c>
      <c r="I15">
        <v>2050</v>
      </c>
      <c r="K15">
        <v>1</v>
      </c>
      <c r="N15">
        <v>0.95</v>
      </c>
      <c r="O15" s="77">
        <v>20</v>
      </c>
      <c r="P15" s="79">
        <v>1</v>
      </c>
      <c r="Q15">
        <f>('JET FUEL'!$J$18+'JET FUEL'!$J$20)*4/365</f>
        <v>0.19913367662113918</v>
      </c>
      <c r="R15">
        <f>'JET FUEL'!$J$19*4/365</f>
        <v>1.0835332077466361E-3</v>
      </c>
      <c r="Y15" t="s">
        <v>241</v>
      </c>
      <c r="Z15" t="s">
        <v>309</v>
      </c>
      <c r="AA15" t="s">
        <v>274</v>
      </c>
      <c r="AB15" t="s">
        <v>184</v>
      </c>
      <c r="AC15" t="s">
        <v>250</v>
      </c>
      <c r="AD15" s="72" t="s">
        <v>182</v>
      </c>
      <c r="AE15" t="s">
        <v>308</v>
      </c>
      <c r="AF15" t="s">
        <v>242</v>
      </c>
    </row>
    <row r="16" spans="3:32" x14ac:dyDescent="0.3">
      <c r="E16" t="s">
        <v>268</v>
      </c>
      <c r="I16">
        <v>2050</v>
      </c>
      <c r="L16">
        <f>'JET FUEL'!$J$53/'JET FUEL'!$S$22</f>
        <v>0.33031148303114827</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2" sqref="C12"/>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299</v>
      </c>
      <c r="D11" t="s">
        <v>245</v>
      </c>
      <c r="F11" t="s">
        <v>246</v>
      </c>
      <c r="G11" t="s">
        <v>298</v>
      </c>
      <c r="I11">
        <v>2020</v>
      </c>
      <c r="J11" s="74">
        <v>2030</v>
      </c>
      <c r="K11">
        <f>1-0.003</f>
        <v>0.997</v>
      </c>
      <c r="N11">
        <v>0.45</v>
      </c>
      <c r="O11" s="75">
        <v>40</v>
      </c>
      <c r="P11" s="79">
        <v>31.536000000000001</v>
      </c>
      <c r="Q11">
        <f>'Transmission lines'!$G$37</f>
        <v>845.4423592493298</v>
      </c>
      <c r="R11">
        <f>'Transmission lines'!G8*'Transmission lines'!O32</f>
        <v>7.5984275691154197</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845.4423592493298</v>
      </c>
      <c r="R12">
        <f>'Transmission lines'!Q32</f>
        <v>7.9668411286226481</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845.4423592493298</v>
      </c>
      <c r="R13">
        <f>'Transmission lines'!R32</f>
        <v>8.3531174037502058</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299</v>
      </c>
      <c r="AA15" t="s">
        <v>245</v>
      </c>
      <c r="AB15" s="78" t="s">
        <v>184</v>
      </c>
      <c r="AC15" s="78" t="s">
        <v>244</v>
      </c>
      <c r="AD15" s="72" t="s">
        <v>182</v>
      </c>
      <c r="AE15" t="s">
        <v>298</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46" workbookViewId="0">
      <selection activeCell="M20" sqref="M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abSelected="1" zoomScale="62" workbookViewId="0">
      <selection activeCell="F14" sqref="F14"/>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2.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301</v>
      </c>
      <c r="D11" t="s">
        <v>248</v>
      </c>
      <c r="F11" s="100" t="s">
        <v>310</v>
      </c>
      <c r="G11" t="s">
        <v>300</v>
      </c>
      <c r="I11">
        <v>2020</v>
      </c>
      <c r="J11">
        <v>2030</v>
      </c>
      <c r="K11">
        <v>0.97</v>
      </c>
      <c r="N11">
        <v>0.95</v>
      </c>
      <c r="O11" s="77">
        <v>50</v>
      </c>
      <c r="P11" s="79">
        <v>31.536000000000001</v>
      </c>
      <c r="Q11">
        <f>'H2'!E50</f>
        <v>70.926960290600007</v>
      </c>
      <c r="R11">
        <f>'H2'!$F$50</f>
        <v>7.7094522055000003E-2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'H2'!$E$50</f>
        <v>70.926960290600007</v>
      </c>
      <c r="R12">
        <f>'H2'!$F$50</f>
        <v>7.7094522055000003E-2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'H2'!$E$50</f>
        <v>70.926960290600007</v>
      </c>
      <c r="R13">
        <f>'H2'!G50</f>
        <v>5.7820891541250002E-2</v>
      </c>
      <c r="T13" s="76">
        <v>1</v>
      </c>
      <c r="Y13" s="70" t="s">
        <v>233</v>
      </c>
      <c r="Z13" s="70" t="s">
        <v>234</v>
      </c>
      <c r="AA13" s="70" t="s">
        <v>204</v>
      </c>
      <c r="AB13" s="70" t="s">
        <v>235</v>
      </c>
      <c r="AC13" s="70" t="s">
        <v>236</v>
      </c>
      <c r="AD13" s="70" t="s">
        <v>237</v>
      </c>
      <c r="AE13" s="70" t="s">
        <v>238</v>
      </c>
      <c r="AF13" s="70" t="s">
        <v>239</v>
      </c>
    </row>
    <row r="14" spans="3:32" ht="15" thickBot="1" x14ac:dyDescent="0.35">
      <c r="C14" t="s">
        <v>302</v>
      </c>
      <c r="D14" s="80" t="s">
        <v>249</v>
      </c>
      <c r="E14" s="80"/>
      <c r="F14" s="100" t="s">
        <v>310</v>
      </c>
      <c r="G14" t="s">
        <v>300</v>
      </c>
      <c r="H14" s="80"/>
      <c r="I14" s="80">
        <v>2020</v>
      </c>
      <c r="J14" s="80">
        <v>2030</v>
      </c>
      <c r="K14" s="80">
        <f>'H2'!O45</f>
        <v>0.66246624662466247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'H2'!O46</f>
        <v>0.64558955895589554</v>
      </c>
      <c r="N15">
        <v>0.95</v>
      </c>
      <c r="O15" s="77">
        <v>20</v>
      </c>
      <c r="P15" s="79">
        <v>1</v>
      </c>
      <c r="Q15">
        <f>('H2'!$M$20+'H2'!$M$22)*4/365</f>
        <v>1.3602819906016173</v>
      </c>
      <c r="R15">
        <f>'H2'!$M$21*4/365</f>
        <v>6.7984963117316303E-3</v>
      </c>
      <c r="T15" s="76"/>
      <c r="Y15" t="s">
        <v>241</v>
      </c>
      <c r="Z15" t="s">
        <v>301</v>
      </c>
      <c r="AA15" t="s">
        <v>248</v>
      </c>
      <c r="AB15" s="78" t="s">
        <v>184</v>
      </c>
      <c r="AC15" s="78" t="s">
        <v>244</v>
      </c>
      <c r="AD15" s="72" t="s">
        <v>182</v>
      </c>
      <c r="AE15" t="s">
        <v>300</v>
      </c>
      <c r="AF15" s="78" t="s">
        <v>242</v>
      </c>
    </row>
    <row r="16" spans="3:32" x14ac:dyDescent="0.3">
      <c r="I16">
        <v>2050</v>
      </c>
      <c r="K16">
        <f>'H2'!P46</f>
        <v>0.72434743474347429</v>
      </c>
      <c r="N16">
        <v>0.95</v>
      </c>
      <c r="O16" s="77">
        <v>20</v>
      </c>
      <c r="P16" s="79">
        <v>1</v>
      </c>
      <c r="Q16">
        <f>('H2'!N20+'H2'!N22)*4/365</f>
        <v>0.97160224432233189</v>
      </c>
      <c r="R16">
        <f>'H2'!N21*4/365</f>
        <v>4.8560687940940222E-3</v>
      </c>
      <c r="T16" s="76"/>
      <c r="Y16" t="s">
        <v>241</v>
      </c>
      <c r="Z16" t="s">
        <v>302</v>
      </c>
      <c r="AA16" t="s">
        <v>249</v>
      </c>
      <c r="AB16" t="s">
        <v>184</v>
      </c>
      <c r="AC16" t="s">
        <v>250</v>
      </c>
      <c r="AD16" s="72" t="s">
        <v>182</v>
      </c>
      <c r="AE16" t="s">
        <v>300</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12"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C15" sqref="C15"/>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304</v>
      </c>
      <c r="D11" t="s">
        <v>260</v>
      </c>
      <c r="F11" t="s">
        <v>262</v>
      </c>
      <c r="G11" t="s">
        <v>303</v>
      </c>
      <c r="I11">
        <v>2020</v>
      </c>
      <c r="J11">
        <v>2030</v>
      </c>
      <c r="K11">
        <v>0.995</v>
      </c>
      <c r="N11">
        <v>0.95</v>
      </c>
      <c r="O11" s="77">
        <v>50</v>
      </c>
      <c r="P11" s="79">
        <v>31.536000000000001</v>
      </c>
      <c r="Q11">
        <f>'NH3'!C45</f>
        <v>61.675617644000013</v>
      </c>
      <c r="R11">
        <f>'NH3'!$D$45</f>
        <v>3.0837808822000004E-2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'NH3'!$C$45</f>
        <v>61.675617644000013</v>
      </c>
      <c r="R12">
        <f>'NH3'!$D$45</f>
        <v>3.0837808822000004E-2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'NH3'!$C$45</f>
        <v>61.675617644000013</v>
      </c>
      <c r="R13">
        <f>'NH3'!$D$45</f>
        <v>3.0837808822000004E-2</v>
      </c>
      <c r="T13" s="76">
        <v>1</v>
      </c>
      <c r="Y13" s="70" t="s">
        <v>233</v>
      </c>
      <c r="Z13" s="70" t="s">
        <v>234</v>
      </c>
      <c r="AA13" s="70" t="s">
        <v>204</v>
      </c>
      <c r="AB13" s="70" t="s">
        <v>235</v>
      </c>
      <c r="AC13" s="70" t="s">
        <v>236</v>
      </c>
      <c r="AD13" s="70" t="s">
        <v>237</v>
      </c>
      <c r="AE13" s="70" t="s">
        <v>238</v>
      </c>
      <c r="AF13" s="70" t="s">
        <v>239</v>
      </c>
    </row>
    <row r="14" spans="3:32" ht="15" thickBot="1" x14ac:dyDescent="0.35">
      <c r="C14" s="80" t="s">
        <v>305</v>
      </c>
      <c r="D14" s="80" t="s">
        <v>261</v>
      </c>
      <c r="E14" s="80"/>
      <c r="F14" s="80" t="s">
        <v>262</v>
      </c>
      <c r="G14" t="s">
        <v>303</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304</v>
      </c>
      <c r="AA15" t="s">
        <v>260</v>
      </c>
      <c r="AB15" s="78" t="s">
        <v>184</v>
      </c>
      <c r="AC15" s="78" t="s">
        <v>244</v>
      </c>
      <c r="AD15" s="72" t="s">
        <v>182</v>
      </c>
      <c r="AE15" t="s">
        <v>303</v>
      </c>
      <c r="AF15" s="78" t="s">
        <v>242</v>
      </c>
    </row>
    <row r="16" spans="3:32" x14ac:dyDescent="0.3">
      <c r="I16">
        <v>2050</v>
      </c>
      <c r="K16">
        <v>0.6</v>
      </c>
      <c r="N16">
        <v>0.95</v>
      </c>
      <c r="O16" s="77">
        <v>20</v>
      </c>
      <c r="P16" s="79">
        <v>1</v>
      </c>
      <c r="Q16">
        <f>('NH3'!$M$11+'NH3'!$M$13)*4/365</f>
        <v>1.1594897693755644</v>
      </c>
      <c r="R16">
        <f>'NH3'!$M$12*4/365</f>
        <v>5.6025959852476302E-3</v>
      </c>
      <c r="T16" s="76"/>
      <c r="Y16" t="s">
        <v>241</v>
      </c>
      <c r="Z16" t="s">
        <v>305</v>
      </c>
      <c r="AA16" t="s">
        <v>261</v>
      </c>
      <c r="AB16" t="s">
        <v>184</v>
      </c>
      <c r="AC16" t="s">
        <v>250</v>
      </c>
      <c r="AD16" s="72" t="s">
        <v>182</v>
      </c>
      <c r="AE16" t="s">
        <v>303</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3" bestFit="1" customWidth="1"/>
    <col min="4" max="4" width="12.33203125" bestFit="1" customWidth="1"/>
    <col min="5" max="5" width="13.88671875" bestFit="1" customWidth="1"/>
    <col min="6" max="6" width="11.44140625" bestFit="1" customWidth="1"/>
    <col min="7" max="7" width="14.21875" bestFit="1" customWidth="1"/>
    <col min="26" max="26" width="15.77734375" bestFit="1" customWidth="1"/>
    <col min="27" max="27" width="8.88671875"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307</v>
      </c>
      <c r="D11" t="s">
        <v>269</v>
      </c>
      <c r="F11" s="80" t="s">
        <v>276</v>
      </c>
      <c r="G11" t="s">
        <v>306</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307</v>
      </c>
      <c r="AA15" t="s">
        <v>269</v>
      </c>
      <c r="AB15" t="s">
        <v>184</v>
      </c>
      <c r="AC15" t="s">
        <v>250</v>
      </c>
      <c r="AD15" s="72" t="s">
        <v>182</v>
      </c>
      <c r="AE15" t="s">
        <v>306</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K25" sqref="K25"/>
    </sheetView>
  </sheetViews>
  <sheetFormatPr defaultRowHeight="14.4" x14ac:dyDescent="0.3"/>
  <cols>
    <col min="9" max="9" width="30.33203125" customWidth="1"/>
    <col min="10" max="10" width="13.5546875"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2024-03-05T19:24:06Z</dcterms:modified>
</cp:coreProperties>
</file>