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ang/lab/packer/aws/"/>
    </mc:Choice>
  </mc:AlternateContent>
  <xr:revisionPtr revIDLastSave="0" documentId="13_ncr:1_{138668F7-5AE3-604E-B6AE-E375EABB8F6F}" xr6:coauthVersionLast="47" xr6:coauthVersionMax="47" xr10:uidLastSave="{00000000-0000-0000-0000-000000000000}"/>
  <bookViews>
    <workbookView xWindow="1040" yWindow="2820" windowWidth="23200" windowHeight="16780" xr2:uid="{83AB4EB4-CE1A-CD40-A505-C7CB07160AD2}"/>
  </bookViews>
  <sheets>
    <sheet name="Costing appliance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E15" i="2"/>
  <c r="E16" i="2"/>
  <c r="E17" i="2"/>
  <c r="E14" i="2"/>
  <c r="C15" i="2"/>
  <c r="C14" i="2"/>
  <c r="D5" i="2"/>
  <c r="D4" i="2"/>
  <c r="B37" i="1"/>
  <c r="B43" i="1"/>
  <c r="B26" i="1"/>
  <c r="B10" i="1"/>
  <c r="B4" i="1"/>
  <c r="B35" i="1" s="1"/>
  <c r="E21" i="2" l="1"/>
  <c r="E23" i="2" s="1"/>
  <c r="B32" i="1"/>
  <c r="B33" i="1" s="1"/>
  <c r="B38" i="1" s="1"/>
  <c r="B40" i="1" s="1"/>
  <c r="B5" i="1"/>
  <c r="B11" i="1"/>
  <c r="B12" i="1" l="1"/>
  <c r="B17" i="1" s="1"/>
  <c r="B14" i="1"/>
  <c r="B18" i="1" l="1"/>
  <c r="B47" i="1" l="1"/>
</calcChain>
</file>

<file path=xl/sharedStrings.xml><?xml version="1.0" encoding="utf-8"?>
<sst xmlns="http://schemas.openxmlformats.org/spreadsheetml/2006/main" count="107" uniqueCount="95">
  <si>
    <t>GB</t>
  </si>
  <si>
    <t>GB/hr</t>
  </si>
  <si>
    <t>hrs</t>
  </si>
  <si>
    <t>days</t>
  </si>
  <si>
    <t>Packing</t>
  </si>
  <si>
    <t xml:space="preserve">AWS EC2 r5d.2xlarge cost </t>
  </si>
  <si>
    <t>Total AWS EC2+EBS cost</t>
  </si>
  <si>
    <t>Data Transfer - offline option, shipping.</t>
  </si>
  <si>
    <t>Sneakernet vendor rate</t>
  </si>
  <si>
    <t xml:space="preserve">AWS EC2 r5d.2xlarge hourly cost </t>
  </si>
  <si>
    <t>hourly instance cost</t>
  </si>
  <si>
    <t>AWS EBS gp3 per-volume size GB</t>
  </si>
  <si>
    <t>AWS EBS gp3 total cost</t>
  </si>
  <si>
    <t>Duration Hours</t>
  </si>
  <si>
    <t>Duration Days</t>
  </si>
  <si>
    <t>GB-month</t>
  </si>
  <si>
    <t>AWS EBS gp3 per-GB month</t>
  </si>
  <si>
    <t>per GB</t>
  </si>
  <si>
    <t>Data Transfer total cost</t>
  </si>
  <si>
    <t>Sneakernet total</t>
  </si>
  <si>
    <t>Duration hours over 1Gpbs</t>
  </si>
  <si>
    <t>Duration days over 1Gpbs</t>
  </si>
  <si>
    <t>Staging storage</t>
  </si>
  <si>
    <t>Number of 32GB CAR files</t>
  </si>
  <si>
    <t>https://calculator.aws/#/estimate?id=37e2efbf7f6e7392ca4fb38e6bb7fbfd36488900</t>
  </si>
  <si>
    <t>Total</t>
  </si>
  <si>
    <t>1PiB S3 website</t>
  </si>
  <si>
    <t>1 PB Amazon Elastic File System (EFS)</t>
  </si>
  <si>
    <t>S3 website option, 30 days</t>
  </si>
  <si>
    <t>EFS and EC2 option</t>
  </si>
  <si>
    <t>Monthly</t>
  </si>
  <si>
    <t>Annual</t>
  </si>
  <si>
    <t>S3 Standard 1PiB</t>
  </si>
  <si>
    <t>S3 Glacier Deep Archive 1PiB</t>
  </si>
  <si>
    <t>https://calculator.aws/#/estimate?id=22b7ec1b4a92bbc1f7b710b3376ae446347c58d7</t>
  </si>
  <si>
    <t>https://calculator.aws/#/estimate?id=5a12ce740f233a9068ced6a14a876fc5c7f120a5</t>
  </si>
  <si>
    <t>1-time Total cost for Packer 1PiB and offline egress</t>
  </si>
  <si>
    <t>1-time Total cost for Packer 1PiB and online egress</t>
  </si>
  <si>
    <t>Total Packer Cost</t>
  </si>
  <si>
    <t xml:space="preserve">	Amazon EC2 m6g.xlarge</t>
  </si>
  <si>
    <t>https://calculator.aws/#/estimate?id=fce962bba0bec7424e12e5d3768652ca49ca247f</t>
  </si>
  <si>
    <t>Data transfer out over DX from US regions rate.</t>
  </si>
  <si>
    <t>Data transfer out over DX from US regions.</t>
  </si>
  <si>
    <t>DX 1Gbps port hour cost</t>
  </si>
  <si>
    <t>AWS Packer Costing</t>
  </si>
  <si>
    <t xml:space="preserve"> Region assumption: US East (Ohio)</t>
  </si>
  <si>
    <t>Data Transfer out, Online option</t>
  </si>
  <si>
    <t>Data Transfer out: Offline option (DX to on-prem)</t>
  </si>
  <si>
    <t>On-demand with auto termination on job completion.</t>
  </si>
  <si>
    <t>DX port cost monthly (730 h)</t>
  </si>
  <si>
    <t>DX port cost for duration.</t>
  </si>
  <si>
    <t>DX Partner costs</t>
  </si>
  <si>
    <t>Potentially treated as sunk cost.</t>
  </si>
  <si>
    <t>https://calculator.aws/#/estimate?id=4c16c04377580680bbb563a194b15e332593cc8b</t>
  </si>
  <si>
    <t>Depends on provider. Possibly treated as sunk cost.</t>
  </si>
  <si>
    <t>Depends on provider. Plug in actual estimates.</t>
  </si>
  <si>
    <t>real    49m45.579s</t>
  </si>
  <si>
    <t>min</t>
  </si>
  <si>
    <t>GiB</t>
  </si>
  <si>
    <t>1 day</t>
  </si>
  <si>
    <t>1MiB</t>
  </si>
  <si>
    <t>1KiB</t>
  </si>
  <si>
    <t>1GiB</t>
  </si>
  <si>
    <t>File size</t>
  </si>
  <si>
    <t>10GiB</t>
  </si>
  <si>
    <t>GiB per file</t>
  </si>
  <si>
    <t>Count</t>
  </si>
  <si>
    <t>Data Set per bin</t>
  </si>
  <si>
    <t>Bin Count</t>
  </si>
  <si>
    <t>Total Data Set</t>
  </si>
  <si>
    <t>Bin size</t>
  </si>
  <si>
    <t>1PiB retrieval/mth</t>
  </si>
  <si>
    <t>S3 Standard 1PiB + retrieval</t>
  </si>
  <si>
    <t>S3 Glacier Deep Archive 1PiB + retrieval</t>
  </si>
  <si>
    <t>1PiB retrival/mth</t>
  </si>
  <si>
    <t>100TiB retrival/mth</t>
  </si>
  <si>
    <t>https://calculator.aws/#/estimate?id=94ddead9e51b52c61c6bbbe5bfd92dafffd82447</t>
  </si>
  <si>
    <t>100TiB retrieval/mth</t>
  </si>
  <si>
    <t>Data Transfer out to Internet</t>
  </si>
  <si>
    <t>https://calculator.aws/#/estimate?id=ee23362e52049aeab6a1c7c1154307f57923f570</t>
  </si>
  <si>
    <t>Notes:</t>
  </si>
  <si>
    <t>* Includes CAR generation and 1-copy data transfer out</t>
  </si>
  <si>
    <t>Cost of doing nothing (remain on AWS)</t>
  </si>
  <si>
    <t>* Excludes cost of Filecoin storage deals and retrievals</t>
  </si>
  <si>
    <t>monthly:</t>
  </si>
  <si>
    <t>https://calculator.aws/#/estimate?id=4e4167179ac2a0c5f19ad93b00cd37212d9bc16c</t>
  </si>
  <si>
    <t>https://calculator.aws/#/estimate?id=57eafe5664ec4536886f4d2ae439b878b54b313c</t>
  </si>
  <si>
    <t>Parallel Instances</t>
  </si>
  <si>
    <t>Parallel Packing rate</t>
  </si>
  <si>
    <t>Instance Packing rate per r5d.2xlarge</t>
  </si>
  <si>
    <t xml:space="preserve">AWS egress cost to Internet </t>
  </si>
  <si>
    <t>Data Transfer Out 1PiB</t>
  </si>
  <si>
    <t>Data size 1PiB</t>
  </si>
  <si>
    <t>Cost</t>
  </si>
  <si>
    <t>Duration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</si>
</sst>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&quot;$&quot;* #,##0.000_);_(&quot;$&quot;* \(#,##0.000\);_(&quot;$&quot;* &quot;-&quot;??_);_(@_)"/>
    <numFmt numFmtId="166" formatCode="0.0"/>
    <numFmt numFmtId="167" formatCode="0.000E+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4" fontId="0" fillId="0" borderId="0" xfId="1" applyFont="1"/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0" fontId="0" fillId="0" borderId="0" xfId="0" applyFont="1"/>
    <xf numFmtId="0" fontId="0" fillId="0" borderId="0" xfId="0" applyAlignment="1"/>
    <xf numFmtId="44" fontId="1" fillId="0" borderId="0" xfId="1" applyFont="1" applyFill="1"/>
    <xf numFmtId="1" fontId="1" fillId="0" borderId="0" xfId="1" applyNumberFormat="1" applyFont="1" applyFill="1"/>
    <xf numFmtId="0" fontId="3" fillId="0" borderId="0" xfId="2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1" applyNumberFormat="1" applyFont="1" applyFill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indent="2"/>
    </xf>
    <xf numFmtId="164" fontId="0" fillId="0" borderId="0" xfId="1" applyNumberFormat="1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164" fontId="1" fillId="0" borderId="0" xfId="1" applyNumberFormat="1" applyFont="1" applyFill="1"/>
    <xf numFmtId="164" fontId="1" fillId="3" borderId="0" xfId="1" applyNumberFormat="1" applyFont="1" applyFill="1"/>
    <xf numFmtId="0" fontId="0" fillId="3" borderId="0" xfId="0" applyFill="1"/>
    <xf numFmtId="44" fontId="1" fillId="3" borderId="0" xfId="1" applyFont="1" applyFill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5" borderId="0" xfId="0" applyFill="1"/>
    <xf numFmtId="44" fontId="0" fillId="2" borderId="0" xfId="1" applyFont="1" applyFill="1"/>
    <xf numFmtId="44" fontId="0" fillId="3" borderId="0" xfId="1" applyFont="1" applyFill="1"/>
    <xf numFmtId="44" fontId="0" fillId="0" borderId="0" xfId="1" applyFont="1" applyAlignment="1">
      <alignment wrapText="1"/>
    </xf>
    <xf numFmtId="44" fontId="0" fillId="0" borderId="0" xfId="1" applyFont="1" applyFill="1" applyAlignment="1">
      <alignment wrapText="1"/>
    </xf>
    <xf numFmtId="44" fontId="0" fillId="0" borderId="0" xfId="1" applyFont="1" applyFill="1"/>
    <xf numFmtId="44" fontId="0" fillId="0" borderId="0" xfId="1" applyFont="1" applyAlignment="1">
      <alignment horizontal="left"/>
    </xf>
    <xf numFmtId="44" fontId="0" fillId="3" borderId="0" xfId="1" applyFont="1" applyFill="1" applyAlignment="1">
      <alignment horizontal="left"/>
    </xf>
    <xf numFmtId="44" fontId="1" fillId="4" borderId="0" xfId="1" applyFont="1" applyFill="1"/>
    <xf numFmtId="44" fontId="0" fillId="4" borderId="0" xfId="1" applyFont="1" applyFill="1"/>
    <xf numFmtId="44" fontId="0" fillId="6" borderId="0" xfId="1" applyFont="1" applyFill="1"/>
    <xf numFmtId="164" fontId="0" fillId="6" borderId="0" xfId="1" applyNumberFormat="1" applyFont="1" applyFill="1"/>
    <xf numFmtId="0" fontId="4" fillId="0" borderId="0" xfId="0" applyFont="1" applyAlignment="1">
      <alignment horizontal="left" inden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lculator.aws/" TargetMode="External"/><Relationship Id="rId3" Type="http://schemas.openxmlformats.org/officeDocument/2006/relationships/hyperlink" Target="https://calculator.aws/" TargetMode="External"/><Relationship Id="rId7" Type="http://schemas.openxmlformats.org/officeDocument/2006/relationships/hyperlink" Target="https://calculator.aws/" TargetMode="External"/><Relationship Id="rId2" Type="http://schemas.openxmlformats.org/officeDocument/2006/relationships/hyperlink" Target="https://calculator.aws/" TargetMode="External"/><Relationship Id="rId1" Type="http://schemas.openxmlformats.org/officeDocument/2006/relationships/hyperlink" Target="https://calculator.aws/" TargetMode="External"/><Relationship Id="rId6" Type="http://schemas.openxmlformats.org/officeDocument/2006/relationships/hyperlink" Target="https://calculator.aws/" TargetMode="External"/><Relationship Id="rId5" Type="http://schemas.openxmlformats.org/officeDocument/2006/relationships/hyperlink" Target="https://calculator.aws/" TargetMode="External"/><Relationship Id="rId4" Type="http://schemas.openxmlformats.org/officeDocument/2006/relationships/hyperlink" Target="https://calculator.aws/" TargetMode="External"/><Relationship Id="rId9" Type="http://schemas.openxmlformats.org/officeDocument/2006/relationships/hyperlink" Target="https://calculator.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D14C-2462-924E-BF35-38DE282BD9FC}">
  <dimension ref="A1:E68"/>
  <sheetViews>
    <sheetView tabSelected="1" topLeftCell="A21" zoomScale="129" zoomScaleNormal="130" workbookViewId="0">
      <selection activeCell="C46" sqref="C46"/>
    </sheetView>
  </sheetViews>
  <sheetFormatPr baseColWidth="10" defaultRowHeight="16" x14ac:dyDescent="0.2"/>
  <cols>
    <col min="1" max="1" width="47.83203125" customWidth="1"/>
    <col min="2" max="2" width="18.83203125" bestFit="1" customWidth="1"/>
    <col min="3" max="3" width="21.1640625" customWidth="1"/>
  </cols>
  <sheetData>
    <row r="1" spans="1:3" x14ac:dyDescent="0.2">
      <c r="A1" s="1" t="s">
        <v>44</v>
      </c>
    </row>
    <row r="2" spans="1:3" x14ac:dyDescent="0.2">
      <c r="A2" s="7" t="s">
        <v>45</v>
      </c>
    </row>
    <row r="3" spans="1:3" x14ac:dyDescent="0.2">
      <c r="A3" s="7"/>
    </row>
    <row r="4" spans="1:3" x14ac:dyDescent="0.2">
      <c r="A4" s="1" t="s">
        <v>92</v>
      </c>
      <c r="B4" s="25">
        <f>1024*1024</f>
        <v>1048576</v>
      </c>
      <c r="C4" t="s">
        <v>0</v>
      </c>
    </row>
    <row r="5" spans="1:3" x14ac:dyDescent="0.2">
      <c r="A5" s="7" t="s">
        <v>23</v>
      </c>
      <c r="B5" s="10">
        <f>B4/32</f>
        <v>32768</v>
      </c>
    </row>
    <row r="6" spans="1:3" x14ac:dyDescent="0.2">
      <c r="A6" s="7"/>
      <c r="B6" s="10"/>
    </row>
    <row r="7" spans="1:3" x14ac:dyDescent="0.2">
      <c r="A7" s="1" t="s">
        <v>4</v>
      </c>
    </row>
    <row r="8" spans="1:3" x14ac:dyDescent="0.2">
      <c r="A8" s="13" t="s">
        <v>89</v>
      </c>
      <c r="B8">
        <v>120</v>
      </c>
      <c r="C8" t="s">
        <v>1</v>
      </c>
    </row>
    <row r="9" spans="1:3" x14ac:dyDescent="0.2">
      <c r="A9" s="13" t="s">
        <v>87</v>
      </c>
      <c r="B9">
        <v>10</v>
      </c>
    </row>
    <row r="10" spans="1:3" x14ac:dyDescent="0.2">
      <c r="A10" s="13" t="s">
        <v>88</v>
      </c>
      <c r="B10">
        <f>B8*B9</f>
        <v>1200</v>
      </c>
      <c r="C10" t="s">
        <v>1</v>
      </c>
    </row>
    <row r="11" spans="1:3" x14ac:dyDescent="0.2">
      <c r="A11" s="13" t="s">
        <v>13</v>
      </c>
      <c r="B11" s="3">
        <f>B4/B10</f>
        <v>873.81333333333339</v>
      </c>
      <c r="C11" t="s">
        <v>2</v>
      </c>
    </row>
    <row r="12" spans="1:3" x14ac:dyDescent="0.2">
      <c r="A12" s="13" t="s">
        <v>14</v>
      </c>
      <c r="B12" s="3">
        <f>B11/24</f>
        <v>36.408888888888889</v>
      </c>
      <c r="C12" t="s">
        <v>3</v>
      </c>
    </row>
    <row r="13" spans="1:3" x14ac:dyDescent="0.2">
      <c r="A13" s="13" t="s">
        <v>9</v>
      </c>
      <c r="B13" s="5">
        <v>0.57599999999999996</v>
      </c>
      <c r="C13" t="s">
        <v>10</v>
      </c>
    </row>
    <row r="14" spans="1:3" x14ac:dyDescent="0.2">
      <c r="A14" s="13" t="s">
        <v>5</v>
      </c>
      <c r="B14" s="2">
        <f>B11*B13*B9</f>
        <v>5033.1648000000005</v>
      </c>
      <c r="C14" t="s">
        <v>48</v>
      </c>
    </row>
    <row r="15" spans="1:3" x14ac:dyDescent="0.2">
      <c r="A15" s="13" t="s">
        <v>11</v>
      </c>
      <c r="B15" s="6">
        <v>500</v>
      </c>
      <c r="C15" t="s">
        <v>0</v>
      </c>
    </row>
    <row r="16" spans="1:3" x14ac:dyDescent="0.2">
      <c r="A16" s="13" t="s">
        <v>16</v>
      </c>
      <c r="B16" s="2">
        <v>0.1</v>
      </c>
      <c r="C16" t="s">
        <v>15</v>
      </c>
    </row>
    <row r="17" spans="1:5" x14ac:dyDescent="0.2">
      <c r="A17" s="13" t="s">
        <v>12</v>
      </c>
      <c r="B17" s="2">
        <f>B15*B9*B16*B12/30</f>
        <v>606.81481481481489</v>
      </c>
    </row>
    <row r="18" spans="1:5" x14ac:dyDescent="0.2">
      <c r="A18" s="12" t="s">
        <v>6</v>
      </c>
      <c r="B18" s="26">
        <f>B14+B17</f>
        <v>5639.9796148148152</v>
      </c>
      <c r="D18" t="s">
        <v>84</v>
      </c>
      <c r="E18" s="11" t="s">
        <v>85</v>
      </c>
    </row>
    <row r="19" spans="1:5" x14ac:dyDescent="0.2">
      <c r="A19" s="7"/>
      <c r="B19" s="9"/>
    </row>
    <row r="20" spans="1:5" x14ac:dyDescent="0.2">
      <c r="A20" s="1" t="s">
        <v>22</v>
      </c>
      <c r="B20" s="9"/>
    </row>
    <row r="21" spans="1:5" x14ac:dyDescent="0.2">
      <c r="A21" s="15" t="s">
        <v>28</v>
      </c>
      <c r="B21" s="9"/>
      <c r="C21" s="11" t="s">
        <v>24</v>
      </c>
    </row>
    <row r="22" spans="1:5" x14ac:dyDescent="0.2">
      <c r="A22" s="17" t="s">
        <v>26</v>
      </c>
      <c r="B22" s="24">
        <v>23322.7</v>
      </c>
    </row>
    <row r="23" spans="1:5" x14ac:dyDescent="0.2">
      <c r="A23" s="15" t="s">
        <v>29</v>
      </c>
      <c r="B23" s="4"/>
      <c r="C23" s="11" t="s">
        <v>86</v>
      </c>
    </row>
    <row r="24" spans="1:5" x14ac:dyDescent="0.2">
      <c r="A24" s="17" t="s">
        <v>39</v>
      </c>
      <c r="B24" s="2">
        <v>114.82</v>
      </c>
    </row>
    <row r="25" spans="1:5" x14ac:dyDescent="0.2">
      <c r="A25" s="17" t="s">
        <v>27</v>
      </c>
      <c r="B25" s="2">
        <v>26214.400000000001</v>
      </c>
    </row>
    <row r="26" spans="1:5" x14ac:dyDescent="0.2">
      <c r="A26" s="17" t="s">
        <v>25</v>
      </c>
      <c r="B26" s="38">
        <f>B24+B25</f>
        <v>26329.22</v>
      </c>
    </row>
    <row r="27" spans="1:5" x14ac:dyDescent="0.2">
      <c r="A27" s="17"/>
      <c r="B27" s="23"/>
    </row>
    <row r="28" spans="1:5" x14ac:dyDescent="0.2">
      <c r="A28" s="16" t="s">
        <v>91</v>
      </c>
      <c r="B28" s="14"/>
    </row>
    <row r="29" spans="1:5" x14ac:dyDescent="0.2">
      <c r="A29" s="15" t="s">
        <v>46</v>
      </c>
      <c r="B29" s="4"/>
      <c r="C29" s="11" t="s">
        <v>40</v>
      </c>
    </row>
    <row r="30" spans="1:5" x14ac:dyDescent="0.2">
      <c r="A30" s="19" t="s">
        <v>90</v>
      </c>
      <c r="B30" s="39">
        <v>56320</v>
      </c>
    </row>
    <row r="31" spans="1:5" x14ac:dyDescent="0.2">
      <c r="A31" s="15" t="s">
        <v>47</v>
      </c>
      <c r="B31" s="4"/>
      <c r="C31" s="11" t="s">
        <v>53</v>
      </c>
    </row>
    <row r="32" spans="1:5" x14ac:dyDescent="0.2">
      <c r="A32" s="19" t="s">
        <v>20</v>
      </c>
      <c r="B32" s="3">
        <f>(B4*8)/(60*60)</f>
        <v>2330.1688888888889</v>
      </c>
      <c r="C32" t="s">
        <v>2</v>
      </c>
    </row>
    <row r="33" spans="1:3" x14ac:dyDescent="0.2">
      <c r="A33" s="19" t="s">
        <v>21</v>
      </c>
      <c r="B33" s="3">
        <f>B32/24</f>
        <v>97.090370370370366</v>
      </c>
      <c r="C33" t="s">
        <v>3</v>
      </c>
    </row>
    <row r="34" spans="1:3" x14ac:dyDescent="0.2">
      <c r="A34" s="19" t="s">
        <v>41</v>
      </c>
      <c r="B34" s="33">
        <v>0.02</v>
      </c>
      <c r="C34" s="8" t="s">
        <v>17</v>
      </c>
    </row>
    <row r="35" spans="1:3" x14ac:dyDescent="0.2">
      <c r="A35" s="19" t="s">
        <v>42</v>
      </c>
      <c r="B35" s="33">
        <f>B34*B4</f>
        <v>20971.52</v>
      </c>
      <c r="C35" s="8"/>
    </row>
    <row r="36" spans="1:3" x14ac:dyDescent="0.2">
      <c r="A36" s="19" t="s">
        <v>43</v>
      </c>
      <c r="B36" s="34">
        <v>0.3</v>
      </c>
      <c r="C36" s="8"/>
    </row>
    <row r="37" spans="1:3" x14ac:dyDescent="0.2">
      <c r="A37" s="19" t="s">
        <v>49</v>
      </c>
      <c r="B37" s="34">
        <f>B36*730</f>
        <v>219</v>
      </c>
      <c r="C37" s="8"/>
    </row>
    <row r="38" spans="1:3" x14ac:dyDescent="0.2">
      <c r="A38" s="19" t="s">
        <v>50</v>
      </c>
      <c r="B38" s="34">
        <f>B37*B33/30</f>
        <v>708.75970370370362</v>
      </c>
      <c r="C38" s="8" t="s">
        <v>52</v>
      </c>
    </row>
    <row r="39" spans="1:3" x14ac:dyDescent="0.2">
      <c r="A39" s="19" t="s">
        <v>51</v>
      </c>
      <c r="B39" s="35">
        <v>0</v>
      </c>
      <c r="C39" t="s">
        <v>54</v>
      </c>
    </row>
    <row r="40" spans="1:3" x14ac:dyDescent="0.2">
      <c r="A40" s="19" t="s">
        <v>18</v>
      </c>
      <c r="B40" s="32">
        <f>B35+B38</f>
        <v>21680.279703703705</v>
      </c>
    </row>
    <row r="41" spans="1:3" x14ac:dyDescent="0.2">
      <c r="A41" s="21" t="s">
        <v>7</v>
      </c>
      <c r="B41" s="18"/>
      <c r="C41" s="13"/>
    </row>
    <row r="42" spans="1:3" x14ac:dyDescent="0.2">
      <c r="A42" s="22" t="s">
        <v>8</v>
      </c>
      <c r="B42" s="36">
        <v>9200</v>
      </c>
      <c r="C42" s="20" t="s">
        <v>55</v>
      </c>
    </row>
    <row r="43" spans="1:3" x14ac:dyDescent="0.2">
      <c r="A43" s="22" t="s">
        <v>19</v>
      </c>
      <c r="B43" s="37">
        <f>B42</f>
        <v>9200</v>
      </c>
      <c r="C43" s="13"/>
    </row>
    <row r="44" spans="1:3" x14ac:dyDescent="0.2">
      <c r="A44" s="13"/>
      <c r="B44" s="14"/>
    </row>
    <row r="45" spans="1:3" x14ac:dyDescent="0.2">
      <c r="A45" s="16" t="s">
        <v>38</v>
      </c>
      <c r="B45" s="4" t="s">
        <v>93</v>
      </c>
      <c r="C45" t="s">
        <v>94</v>
      </c>
    </row>
    <row r="46" spans="1:3" x14ac:dyDescent="0.2">
      <c r="A46" s="15" t="s">
        <v>36</v>
      </c>
      <c r="B46" s="31">
        <f>B18+B22+B40+B43</f>
        <v>59842.959318518522</v>
      </c>
      <c r="C46" s="3">
        <f>B12+B33</f>
        <v>133.49925925925925</v>
      </c>
    </row>
    <row r="47" spans="1:3" x14ac:dyDescent="0.2">
      <c r="A47" s="15" t="s">
        <v>37</v>
      </c>
      <c r="B47" s="32">
        <f>B18+B22+B30</f>
        <v>85282.679614814813</v>
      </c>
      <c r="C47" s="3"/>
    </row>
    <row r="48" spans="1:3" x14ac:dyDescent="0.2">
      <c r="A48" s="15"/>
      <c r="B48" s="35"/>
    </row>
    <row r="49" spans="1:3" x14ac:dyDescent="0.2">
      <c r="A49" s="42" t="s">
        <v>80</v>
      </c>
      <c r="B49" s="35"/>
    </row>
    <row r="50" spans="1:3" x14ac:dyDescent="0.2">
      <c r="A50" s="12" t="s">
        <v>81</v>
      </c>
      <c r="B50" s="35"/>
    </row>
    <row r="51" spans="1:3" x14ac:dyDescent="0.2">
      <c r="A51" s="12" t="s">
        <v>83</v>
      </c>
      <c r="B51" s="35"/>
    </row>
    <row r="52" spans="1:3" x14ac:dyDescent="0.2">
      <c r="A52" s="12"/>
      <c r="B52" s="35"/>
    </row>
    <row r="53" spans="1:3" x14ac:dyDescent="0.2">
      <c r="A53" s="15"/>
      <c r="B53" s="14"/>
    </row>
    <row r="54" spans="1:3" x14ac:dyDescent="0.2">
      <c r="A54" s="1" t="s">
        <v>82</v>
      </c>
      <c r="B54" s="4"/>
    </row>
    <row r="55" spans="1:3" x14ac:dyDescent="0.2">
      <c r="B55" s="4"/>
    </row>
    <row r="56" spans="1:3" x14ac:dyDescent="0.2">
      <c r="A56" s="15" t="s">
        <v>73</v>
      </c>
      <c r="B56" t="s">
        <v>74</v>
      </c>
      <c r="C56" t="s">
        <v>75</v>
      </c>
    </row>
    <row r="57" spans="1:3" x14ac:dyDescent="0.2">
      <c r="A57" s="12" t="s">
        <v>33</v>
      </c>
      <c r="B57" s="2">
        <v>23317.3</v>
      </c>
      <c r="C57" s="2">
        <v>3099.89</v>
      </c>
    </row>
    <row r="58" spans="1:3" x14ac:dyDescent="0.2">
      <c r="A58" s="12" t="s">
        <v>78</v>
      </c>
      <c r="B58" s="2">
        <v>56320</v>
      </c>
      <c r="C58" s="2">
        <v>7987.2</v>
      </c>
    </row>
    <row r="59" spans="1:3" x14ac:dyDescent="0.2">
      <c r="A59" s="13" t="s">
        <v>30</v>
      </c>
      <c r="B59" s="40">
        <v>78343.41</v>
      </c>
      <c r="C59" s="40">
        <v>11087.09</v>
      </c>
    </row>
    <row r="60" spans="1:3" x14ac:dyDescent="0.2">
      <c r="A60" s="13" t="s">
        <v>31</v>
      </c>
      <c r="B60" s="35">
        <v>940120.92</v>
      </c>
      <c r="C60" s="2">
        <v>133045.07999999999</v>
      </c>
    </row>
    <row r="61" spans="1:3" x14ac:dyDescent="0.2">
      <c r="A61" s="13"/>
      <c r="B61" s="11" t="s">
        <v>34</v>
      </c>
      <c r="C61" s="11" t="s">
        <v>76</v>
      </c>
    </row>
    <row r="62" spans="1:3" x14ac:dyDescent="0.2">
      <c r="A62" s="13"/>
      <c r="B62" s="4"/>
    </row>
    <row r="63" spans="1:3" x14ac:dyDescent="0.2">
      <c r="A63" s="15" t="s">
        <v>72</v>
      </c>
      <c r="B63" s="4" t="s">
        <v>71</v>
      </c>
      <c r="C63" t="s">
        <v>77</v>
      </c>
    </row>
    <row r="64" spans="1:3" x14ac:dyDescent="0.2">
      <c r="A64" s="13" t="s">
        <v>32</v>
      </c>
      <c r="B64" s="4">
        <v>23322.7</v>
      </c>
      <c r="C64" s="2">
        <v>22660.38</v>
      </c>
    </row>
    <row r="65" spans="1:3" x14ac:dyDescent="0.2">
      <c r="A65" s="13" t="s">
        <v>78</v>
      </c>
      <c r="B65" s="4">
        <v>56320</v>
      </c>
      <c r="C65" s="2">
        <v>7987.2</v>
      </c>
    </row>
    <row r="66" spans="1:3" x14ac:dyDescent="0.2">
      <c r="A66" s="13" t="s">
        <v>30</v>
      </c>
      <c r="B66" s="41">
        <v>79642.7</v>
      </c>
      <c r="C66" s="40">
        <v>30647.58</v>
      </c>
    </row>
    <row r="67" spans="1:3" x14ac:dyDescent="0.2">
      <c r="A67" s="13" t="s">
        <v>31</v>
      </c>
      <c r="B67" s="14">
        <v>955712.4</v>
      </c>
      <c r="C67" s="2">
        <v>367770.96</v>
      </c>
    </row>
    <row r="68" spans="1:3" x14ac:dyDescent="0.2">
      <c r="B68" s="11" t="s">
        <v>35</v>
      </c>
      <c r="C68" s="11" t="s">
        <v>79</v>
      </c>
    </row>
  </sheetData>
  <hyperlinks>
    <hyperlink ref="C21" r:id="rId1" location="/estimate?id=37e2efbf7f6e7392ca4fb38e6bb7fbfd36488900" xr:uid="{D9E540A8-05AB-AF40-92F7-9FAFFAF8F41C}"/>
    <hyperlink ref="B61" r:id="rId2" location="/estimate?id=22b7ec1b4a92bbc1f7b710b3376ae446347c58d7" xr:uid="{FC4F9CBF-A486-ED47-92E7-7421BF4DDAD7}"/>
    <hyperlink ref="B68" r:id="rId3" location="/estimate?id=5a12ce740f233a9068ced6a14a876fc5c7f120a5" xr:uid="{8AD7C63D-2EA5-D446-A5E7-49A132EB98CC}"/>
    <hyperlink ref="C29" r:id="rId4" location="/estimate?id=fce962bba0bec7424e12e5d3768652ca49ca247f" xr:uid="{6E0B54C5-B977-9544-A421-4036910D2B49}"/>
    <hyperlink ref="C31" r:id="rId5" location="/estimate?id=4c16c04377580680bbb563a194b15e332593cc8b" xr:uid="{C21B7998-CD83-C14F-BAAB-FC2495D789DB}"/>
    <hyperlink ref="C61" r:id="rId6" location="/estimate?id=94ddead9e51b52c61c6bbbe5bfd92dafffd82447" xr:uid="{D489564D-58C1-2E45-8E0A-1834F88CE1DE}"/>
    <hyperlink ref="C68" r:id="rId7" location="/estimate?id=ee23362e52049aeab6a1c7c1154307f57923f570" xr:uid="{6417FE16-D351-4246-B3F2-A4A407670928}"/>
    <hyperlink ref="E18" r:id="rId8" location="/estimate?id=4e4167179ac2a0c5f19ad93b00cd37212d9bc16c" xr:uid="{C2B12D40-B555-AA49-839D-523761931F38}"/>
    <hyperlink ref="C23" r:id="rId9" location="/estimate?id=57eafe5664ec4536886f4d2ae439b878b54b313c" xr:uid="{81AF90B5-A63D-3B45-8AC4-53E2FFF475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E8F86-D048-3747-9BA9-E7C963FAAE8E}">
  <dimension ref="B2:F23"/>
  <sheetViews>
    <sheetView workbookViewId="0">
      <selection activeCell="E21" sqref="E21"/>
    </sheetView>
  </sheetViews>
  <sheetFormatPr baseColWidth="10" defaultRowHeight="16" x14ac:dyDescent="0.2"/>
  <cols>
    <col min="3" max="3" width="12.1640625" bestFit="1" customWidth="1"/>
    <col min="4" max="4" width="12.6640625" bestFit="1" customWidth="1"/>
    <col min="5" max="5" width="14.6640625" bestFit="1" customWidth="1"/>
  </cols>
  <sheetData>
    <row r="2" spans="2:5" x14ac:dyDescent="0.2">
      <c r="B2" t="s">
        <v>56</v>
      </c>
    </row>
    <row r="3" spans="2:5" x14ac:dyDescent="0.2">
      <c r="B3">
        <v>49</v>
      </c>
      <c r="C3" t="s">
        <v>57</v>
      </c>
      <c r="D3">
        <v>100</v>
      </c>
      <c r="E3" t="s">
        <v>58</v>
      </c>
    </row>
    <row r="4" spans="2:5" x14ac:dyDescent="0.2">
      <c r="B4">
        <v>60</v>
      </c>
      <c r="C4" t="s">
        <v>57</v>
      </c>
      <c r="D4" s="28">
        <f>D3*60/B3</f>
        <v>122.44897959183673</v>
      </c>
      <c r="E4" t="s">
        <v>58</v>
      </c>
    </row>
    <row r="5" spans="2:5" x14ac:dyDescent="0.2">
      <c r="C5" t="s">
        <v>59</v>
      </c>
      <c r="D5" s="28">
        <f>D4*24</f>
        <v>2938.7755102040815</v>
      </c>
      <c r="E5" t="s">
        <v>58</v>
      </c>
    </row>
    <row r="12" spans="2:5" x14ac:dyDescent="0.2">
      <c r="B12" t="s">
        <v>67</v>
      </c>
    </row>
    <row r="13" spans="2:5" x14ac:dyDescent="0.2">
      <c r="B13" t="s">
        <v>63</v>
      </c>
      <c r="C13" t="s">
        <v>65</v>
      </c>
      <c r="D13" t="s">
        <v>66</v>
      </c>
      <c r="E13" t="s">
        <v>58</v>
      </c>
    </row>
    <row r="14" spans="2:5" x14ac:dyDescent="0.2">
      <c r="B14" t="s">
        <v>61</v>
      </c>
      <c r="C14">
        <f>1/1024/1024</f>
        <v>9.5367431640625E-7</v>
      </c>
      <c r="D14" s="30">
        <v>1000</v>
      </c>
      <c r="E14" s="29">
        <f>C14*D14</f>
        <v>9.5367431640625E-4</v>
      </c>
    </row>
    <row r="15" spans="2:5" x14ac:dyDescent="0.2">
      <c r="B15" t="s">
        <v>60</v>
      </c>
      <c r="C15">
        <f>1/1024</f>
        <v>9.765625E-4</v>
      </c>
      <c r="D15" s="30">
        <v>500</v>
      </c>
      <c r="E15" s="29">
        <f t="shared" ref="E15:E17" si="0">C15*D15</f>
        <v>0.48828125</v>
      </c>
    </row>
    <row r="16" spans="2:5" x14ac:dyDescent="0.2">
      <c r="B16" t="s">
        <v>62</v>
      </c>
      <c r="C16">
        <v>1</v>
      </c>
      <c r="D16" s="30">
        <v>23</v>
      </c>
      <c r="E16">
        <f t="shared" si="0"/>
        <v>23</v>
      </c>
    </row>
    <row r="17" spans="2:6" x14ac:dyDescent="0.2">
      <c r="B17" t="s">
        <v>64</v>
      </c>
      <c r="C17">
        <v>10</v>
      </c>
      <c r="D17" s="30">
        <v>1</v>
      </c>
      <c r="E17">
        <f t="shared" si="0"/>
        <v>10</v>
      </c>
    </row>
    <row r="21" spans="2:6" x14ac:dyDescent="0.2">
      <c r="B21" t="s">
        <v>70</v>
      </c>
      <c r="E21" s="28">
        <f>SUM(E14:E20)</f>
        <v>33.489234924316406</v>
      </c>
    </row>
    <row r="22" spans="2:6" x14ac:dyDescent="0.2">
      <c r="B22" t="s">
        <v>68</v>
      </c>
      <c r="E22">
        <v>6</v>
      </c>
    </row>
    <row r="23" spans="2:6" x14ac:dyDescent="0.2">
      <c r="B23" t="s">
        <v>69</v>
      </c>
      <c r="E23" s="27">
        <f>E21*E22</f>
        <v>200.93540954589844</v>
      </c>
      <c r="F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Costing appliance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Ang</dc:creator>
  <cp:lastModifiedBy>Frank Ang</cp:lastModifiedBy>
  <dcterms:created xsi:type="dcterms:W3CDTF">2022-06-20T14:33:10Z</dcterms:created>
  <dcterms:modified xsi:type="dcterms:W3CDTF">2022-06-22T20:22:07Z</dcterms:modified>
</cp:coreProperties>
</file>