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ang/lab/packer/aws/"/>
    </mc:Choice>
  </mc:AlternateContent>
  <xr:revisionPtr revIDLastSave="0" documentId="13_ncr:1_{4B35EBF1-FF73-BE46-9406-68C9E50B685D}" xr6:coauthVersionLast="47" xr6:coauthVersionMax="47" xr10:uidLastSave="{00000000-0000-0000-0000-000000000000}"/>
  <bookViews>
    <workbookView xWindow="1040" yWindow="2820" windowWidth="23200" windowHeight="16780" xr2:uid="{83AB4EB4-CE1A-CD40-A505-C7CB07160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43" i="1"/>
  <c r="B26" i="1"/>
  <c r="B10" i="1"/>
  <c r="B4" i="1"/>
  <c r="B35" i="1" s="1"/>
  <c r="B32" i="1" l="1"/>
  <c r="B33" i="1" s="1"/>
  <c r="B38" i="1" s="1"/>
  <c r="B40" i="1" s="1"/>
  <c r="B5" i="1"/>
  <c r="B11" i="1"/>
  <c r="B12" i="1" l="1"/>
  <c r="B17" i="1" s="1"/>
  <c r="B14" i="1"/>
  <c r="B18" i="1" l="1"/>
  <c r="B47" i="1" l="1"/>
  <c r="B46" i="1"/>
</calcChain>
</file>

<file path=xl/sharedStrings.xml><?xml version="1.0" encoding="utf-8"?>
<sst xmlns="http://schemas.openxmlformats.org/spreadsheetml/2006/main" count="76" uniqueCount="68">
  <si>
    <t>Data size</t>
  </si>
  <si>
    <t>GB</t>
  </si>
  <si>
    <t>GB/hr</t>
  </si>
  <si>
    <t>hrs</t>
  </si>
  <si>
    <t>Instances</t>
  </si>
  <si>
    <t>days</t>
  </si>
  <si>
    <t>Total Packing rate</t>
  </si>
  <si>
    <t>Packing rate per r5d.2xlarge</t>
  </si>
  <si>
    <t>Packing</t>
  </si>
  <si>
    <t xml:space="preserve">AWS EC2 r5d.2xlarge cost </t>
  </si>
  <si>
    <t>Total AWS EC2+EBS cost</t>
  </si>
  <si>
    <t>Data Transfer - offline option, shipping.</t>
  </si>
  <si>
    <t>Sneakernet vendor rate</t>
  </si>
  <si>
    <t xml:space="preserve">AWS EC2 r5d.2xlarge hourly cost </t>
  </si>
  <si>
    <t>hourly instance cost</t>
  </si>
  <si>
    <t>AWS EBS gp3 per-volume size GB</t>
  </si>
  <si>
    <t>AWS EBS gp3 total cost</t>
  </si>
  <si>
    <t>Duration Hours</t>
  </si>
  <si>
    <t>Duration Days</t>
  </si>
  <si>
    <t>GB-month</t>
  </si>
  <si>
    <t>AWS EBS gp3 per-GB month</t>
  </si>
  <si>
    <t>AWS egress cost to Internet (1PiB)</t>
  </si>
  <si>
    <t>per GB</t>
  </si>
  <si>
    <t>Data Transfer total cost</t>
  </si>
  <si>
    <t>Sneakernet total</t>
  </si>
  <si>
    <t>Duration hours over 1Gpbs</t>
  </si>
  <si>
    <t>Duration days over 1Gpbs</t>
  </si>
  <si>
    <t>Staging storage</t>
  </si>
  <si>
    <t>Number of 32GB CAR files</t>
  </si>
  <si>
    <t>https://calculator.aws/#/estimate?id=37e2efbf7f6e7392ca4fb38e6bb7fbfd36488900</t>
  </si>
  <si>
    <t>Total</t>
  </si>
  <si>
    <t>1PiB S3 website</t>
  </si>
  <si>
    <t>1 PB Amazon Elastic File System (EFS)</t>
  </si>
  <si>
    <t>S3 website option, 30 days</t>
  </si>
  <si>
    <t>EFS and EC2 option</t>
  </si>
  <si>
    <t>Includes CAR generation and 1-copy data transfer out</t>
  </si>
  <si>
    <t>Monthly</t>
  </si>
  <si>
    <t>Annual</t>
  </si>
  <si>
    <t>S3 Standard 1PiB</t>
  </si>
  <si>
    <t>S3 Glacier Deep Archive 1PiB</t>
  </si>
  <si>
    <t>Data Transfer 1PiB out to Internet</t>
  </si>
  <si>
    <t>https://calculator.aws/#/estimate?id=22b7ec1b4a92bbc1f7b710b3376ae446347c58d7</t>
  </si>
  <si>
    <t>https://calculator.aws/#/estimate?id=5a12ce740f233a9068ced6a14a876fc5c7f120a5</t>
  </si>
  <si>
    <t>1-time Total cost for Packer 1PiB and offline egress</t>
  </si>
  <si>
    <t>1-time Total cost for Packer 1PiB and online egress</t>
  </si>
  <si>
    <t>Total Packer Cost</t>
  </si>
  <si>
    <t xml:space="preserve">	Amazon EC2 m6g.xlarge</t>
  </si>
  <si>
    <t>https://calculator.aws/#/estimate?id=fce962bba0bec7424e12e5d3768652ca49ca247f</t>
  </si>
  <si>
    <t>Data transfer out over DX from US regions rate.</t>
  </si>
  <si>
    <t>Data transfer out over DX from US regions.</t>
  </si>
  <si>
    <t>DX 1Gbps port hour cost</t>
  </si>
  <si>
    <t>AWS Packer Costing</t>
  </si>
  <si>
    <t xml:space="preserve"> Region assumption: US East (Ohio)</t>
  </si>
  <si>
    <t>Data Transfer out, Online option</t>
  </si>
  <si>
    <t>Data Transfer out: Offline option (DX to on-prem)</t>
  </si>
  <si>
    <t>Cost of doing nothing</t>
  </si>
  <si>
    <t>S3 Glacier Deep Archive option</t>
  </si>
  <si>
    <t>S3 Standard option</t>
  </si>
  <si>
    <t>On-demand with auto termination on job completion.</t>
  </si>
  <si>
    <t>DX port cost monthly (730 h)</t>
  </si>
  <si>
    <t>DX port cost for duration.</t>
  </si>
  <si>
    <t>DX Partner costs</t>
  </si>
  <si>
    <t>Potentially treated as sunk cost.</t>
  </si>
  <si>
    <t>https://calculator.aws/#/estimate?id=4c16c04377580680bbb563a194b15e332593cc8b</t>
  </si>
  <si>
    <t>Depends on provider. Possibly treated as sunk cost.</t>
  </si>
  <si>
    <t>Depends on provider. Plug in actual estimates.</t>
  </si>
  <si>
    <t>Data Transfer Out</t>
  </si>
  <si>
    <t>1 full retrieval each month. Retrievals and Data Transfer form bulk of cost.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</si>
</sst>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00_);_(&quot;$&quot;* \(#,##0.0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0" fillId="0" borderId="0" xfId="1" applyFont="1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0" fontId="0" fillId="0" borderId="0" xfId="0" applyFont="1"/>
    <xf numFmtId="0" fontId="0" fillId="0" borderId="0" xfId="0" applyAlignment="1"/>
    <xf numFmtId="44" fontId="1" fillId="0" borderId="0" xfId="1" applyFont="1" applyFill="1"/>
    <xf numFmtId="1" fontId="1" fillId="0" borderId="0" xfId="1" applyNumberFormat="1" applyFont="1" applyFill="1"/>
    <xf numFmtId="0" fontId="3" fillId="0" borderId="0" xfId="2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1" applyNumberFormat="1" applyFont="1" applyFill="1"/>
    <xf numFmtId="164" fontId="0" fillId="0" borderId="0" xfId="1" applyNumberFormat="1" applyFont="1" applyAlignment="1">
      <alignment wrapText="1"/>
    </xf>
    <xf numFmtId="164" fontId="0" fillId="3" borderId="0" xfId="1" applyNumberFormat="1" applyFont="1" applyFill="1"/>
    <xf numFmtId="164" fontId="0" fillId="2" borderId="0" xfId="1" applyNumberFormat="1" applyFont="1" applyFill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indent="2"/>
    </xf>
    <xf numFmtId="164" fontId="0" fillId="0" borderId="0" xfId="1" applyNumberFormat="1" applyFont="1" applyAlignment="1">
      <alignment horizontal="left" indent="1"/>
    </xf>
    <xf numFmtId="0" fontId="0" fillId="0" borderId="0" xfId="0" applyAlignment="1">
      <alignment horizontal="left" indent="2"/>
    </xf>
    <xf numFmtId="164" fontId="0" fillId="4" borderId="0" xfId="1" applyNumberFormat="1" applyFont="1" applyFill="1"/>
    <xf numFmtId="164" fontId="0" fillId="0" borderId="0" xfId="1" applyNumberFormat="1" applyFont="1" applyFill="1" applyAlignment="1">
      <alignment wrapText="1"/>
    </xf>
    <xf numFmtId="0" fontId="0" fillId="0" borderId="0" xfId="0" applyAlignment="1">
      <alignment horizontal="left"/>
    </xf>
    <xf numFmtId="164" fontId="0" fillId="5" borderId="0" xfId="1" applyNumberFormat="1" applyFont="1" applyFill="1"/>
    <xf numFmtId="164" fontId="1" fillId="5" borderId="0" xfId="1" applyNumberFormat="1" applyFont="1" applyFill="1"/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164" fontId="0" fillId="4" borderId="0" xfId="1" applyNumberFormat="1" applyFont="1" applyFill="1" applyAlignment="1">
      <alignment horizontal="left" indent="1"/>
    </xf>
    <xf numFmtId="164" fontId="1" fillId="0" borderId="0" xfId="1" applyNumberFormat="1" applyFont="1" applyFill="1"/>
    <xf numFmtId="164" fontId="1" fillId="4" borderId="0" xfId="1" applyNumberFormat="1" applyFont="1" applyFill="1"/>
    <xf numFmtId="0" fontId="0" fillId="4" borderId="0" xfId="0" applyFill="1"/>
    <xf numFmtId="44" fontId="1" fillId="4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aws/" TargetMode="External"/><Relationship Id="rId2" Type="http://schemas.openxmlformats.org/officeDocument/2006/relationships/hyperlink" Target="https://calculator.aws/" TargetMode="External"/><Relationship Id="rId1" Type="http://schemas.openxmlformats.org/officeDocument/2006/relationships/hyperlink" Target="https://calculator.aws/" TargetMode="External"/><Relationship Id="rId5" Type="http://schemas.openxmlformats.org/officeDocument/2006/relationships/hyperlink" Target="https://calculator.aws/" TargetMode="External"/><Relationship Id="rId4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14C-2462-924E-BF35-38DE282BD9FC}">
  <dimension ref="A1:C60"/>
  <sheetViews>
    <sheetView tabSelected="1" topLeftCell="A44" zoomScale="129" zoomScaleNormal="130" workbookViewId="0">
      <selection activeCell="B51" sqref="B51"/>
    </sheetView>
  </sheetViews>
  <sheetFormatPr baseColWidth="10" defaultRowHeight="16" x14ac:dyDescent="0.2"/>
  <cols>
    <col min="1" max="1" width="47.83203125" customWidth="1"/>
    <col min="2" max="2" width="13.83203125" bestFit="1" customWidth="1"/>
  </cols>
  <sheetData>
    <row r="1" spans="1:3" x14ac:dyDescent="0.2">
      <c r="A1" s="1" t="s">
        <v>51</v>
      </c>
    </row>
    <row r="2" spans="1:3" x14ac:dyDescent="0.2">
      <c r="A2" s="7" t="s">
        <v>52</v>
      </c>
    </row>
    <row r="3" spans="1:3" x14ac:dyDescent="0.2">
      <c r="A3" s="7"/>
    </row>
    <row r="4" spans="1:3" x14ac:dyDescent="0.2">
      <c r="A4" s="1" t="s">
        <v>0</v>
      </c>
      <c r="B4" s="33">
        <f>1024*1024</f>
        <v>1048576</v>
      </c>
      <c r="C4" t="s">
        <v>1</v>
      </c>
    </row>
    <row r="5" spans="1:3" x14ac:dyDescent="0.2">
      <c r="A5" s="7" t="s">
        <v>28</v>
      </c>
      <c r="B5" s="10">
        <f>B4/32</f>
        <v>32768</v>
      </c>
    </row>
    <row r="6" spans="1:3" x14ac:dyDescent="0.2">
      <c r="A6" s="7"/>
      <c r="B6" s="10"/>
    </row>
    <row r="7" spans="1:3" x14ac:dyDescent="0.2">
      <c r="A7" s="1" t="s">
        <v>8</v>
      </c>
    </row>
    <row r="8" spans="1:3" x14ac:dyDescent="0.2">
      <c r="A8" s="13" t="s">
        <v>7</v>
      </c>
      <c r="B8">
        <v>120</v>
      </c>
      <c r="C8" t="s">
        <v>2</v>
      </c>
    </row>
    <row r="9" spans="1:3" x14ac:dyDescent="0.2">
      <c r="A9" s="13" t="s">
        <v>4</v>
      </c>
      <c r="B9">
        <v>10</v>
      </c>
    </row>
    <row r="10" spans="1:3" x14ac:dyDescent="0.2">
      <c r="A10" s="13" t="s">
        <v>6</v>
      </c>
      <c r="B10">
        <f>B8*B9</f>
        <v>1200</v>
      </c>
      <c r="C10" t="s">
        <v>2</v>
      </c>
    </row>
    <row r="11" spans="1:3" x14ac:dyDescent="0.2">
      <c r="A11" s="13" t="s">
        <v>17</v>
      </c>
      <c r="B11" s="3">
        <f>B4/B10</f>
        <v>873.81333333333339</v>
      </c>
      <c r="C11" t="s">
        <v>3</v>
      </c>
    </row>
    <row r="12" spans="1:3" x14ac:dyDescent="0.2">
      <c r="A12" s="13" t="s">
        <v>18</v>
      </c>
      <c r="B12" s="3">
        <f>B11/24</f>
        <v>36.408888888888889</v>
      </c>
      <c r="C12" t="s">
        <v>5</v>
      </c>
    </row>
    <row r="13" spans="1:3" x14ac:dyDescent="0.2">
      <c r="A13" s="13" t="s">
        <v>13</v>
      </c>
      <c r="B13" s="5">
        <v>0.57599999999999996</v>
      </c>
      <c r="C13" t="s">
        <v>14</v>
      </c>
    </row>
    <row r="14" spans="1:3" x14ac:dyDescent="0.2">
      <c r="A14" s="13" t="s">
        <v>9</v>
      </c>
      <c r="B14" s="2">
        <f>B11*B13*B9</f>
        <v>5033.1648000000005</v>
      </c>
      <c r="C14" t="s">
        <v>58</v>
      </c>
    </row>
    <row r="15" spans="1:3" x14ac:dyDescent="0.2">
      <c r="A15" s="13" t="s">
        <v>15</v>
      </c>
      <c r="B15" s="6">
        <v>500</v>
      </c>
      <c r="C15" t="s">
        <v>1</v>
      </c>
    </row>
    <row r="16" spans="1:3" x14ac:dyDescent="0.2">
      <c r="A16" s="13" t="s">
        <v>20</v>
      </c>
      <c r="B16" s="2">
        <v>0.1</v>
      </c>
      <c r="C16" t="s">
        <v>19</v>
      </c>
    </row>
    <row r="17" spans="1:3" x14ac:dyDescent="0.2">
      <c r="A17" s="13" t="s">
        <v>16</v>
      </c>
      <c r="B17" s="2">
        <f>B15*B9*B16*B12/30</f>
        <v>606.81481481481489</v>
      </c>
    </row>
    <row r="18" spans="1:3" x14ac:dyDescent="0.2">
      <c r="A18" s="12" t="s">
        <v>10</v>
      </c>
      <c r="B18" s="34">
        <f>B14+B17</f>
        <v>5639.9796148148152</v>
      </c>
    </row>
    <row r="19" spans="1:3" x14ac:dyDescent="0.2">
      <c r="A19" s="7"/>
      <c r="B19" s="9"/>
    </row>
    <row r="20" spans="1:3" x14ac:dyDescent="0.2">
      <c r="A20" s="1" t="s">
        <v>27</v>
      </c>
      <c r="B20" s="9"/>
    </row>
    <row r="21" spans="1:3" x14ac:dyDescent="0.2">
      <c r="A21" s="18" t="s">
        <v>33</v>
      </c>
      <c r="B21" s="9"/>
      <c r="C21" s="11" t="s">
        <v>29</v>
      </c>
    </row>
    <row r="22" spans="1:3" x14ac:dyDescent="0.2">
      <c r="A22" s="20" t="s">
        <v>31</v>
      </c>
      <c r="B22" s="32">
        <v>23322.7</v>
      </c>
    </row>
    <row r="23" spans="1:3" x14ac:dyDescent="0.2">
      <c r="A23" s="18" t="s">
        <v>34</v>
      </c>
      <c r="B23" s="4"/>
    </row>
    <row r="24" spans="1:3" x14ac:dyDescent="0.2">
      <c r="A24" s="20" t="s">
        <v>46</v>
      </c>
      <c r="B24" s="4">
        <v>115.42</v>
      </c>
    </row>
    <row r="25" spans="1:3" x14ac:dyDescent="0.2">
      <c r="A25" s="20" t="s">
        <v>32</v>
      </c>
      <c r="B25" s="4">
        <v>26214.400000000001</v>
      </c>
    </row>
    <row r="26" spans="1:3" x14ac:dyDescent="0.2">
      <c r="A26" s="20" t="s">
        <v>30</v>
      </c>
      <c r="B26" s="27">
        <f>B24+B25</f>
        <v>26329.82</v>
      </c>
    </row>
    <row r="27" spans="1:3" x14ac:dyDescent="0.2">
      <c r="A27" s="20"/>
      <c r="B27" s="31"/>
    </row>
    <row r="28" spans="1:3" x14ac:dyDescent="0.2">
      <c r="A28" s="19" t="s">
        <v>66</v>
      </c>
      <c r="B28" s="14"/>
    </row>
    <row r="29" spans="1:3" x14ac:dyDescent="0.2">
      <c r="A29" s="18" t="s">
        <v>53</v>
      </c>
      <c r="B29" s="4"/>
      <c r="C29" s="11" t="s">
        <v>47</v>
      </c>
    </row>
    <row r="30" spans="1:3" x14ac:dyDescent="0.2">
      <c r="A30" s="22" t="s">
        <v>21</v>
      </c>
      <c r="B30" s="26">
        <v>56320</v>
      </c>
    </row>
    <row r="31" spans="1:3" x14ac:dyDescent="0.2">
      <c r="A31" s="18" t="s">
        <v>54</v>
      </c>
      <c r="B31" s="4"/>
      <c r="C31" s="11" t="s">
        <v>63</v>
      </c>
    </row>
    <row r="32" spans="1:3" x14ac:dyDescent="0.2">
      <c r="A32" s="22" t="s">
        <v>25</v>
      </c>
      <c r="B32" s="3">
        <f>(B4*8)/(60*60)</f>
        <v>2330.1688888888889</v>
      </c>
      <c r="C32" t="s">
        <v>3</v>
      </c>
    </row>
    <row r="33" spans="1:3" x14ac:dyDescent="0.2">
      <c r="A33" s="22" t="s">
        <v>26</v>
      </c>
      <c r="B33" s="3">
        <f>B32/24</f>
        <v>97.090370370370366</v>
      </c>
      <c r="C33" t="s">
        <v>5</v>
      </c>
    </row>
    <row r="34" spans="1:3" x14ac:dyDescent="0.2">
      <c r="A34" s="22" t="s">
        <v>48</v>
      </c>
      <c r="B34" s="15">
        <v>0.02</v>
      </c>
      <c r="C34" s="8" t="s">
        <v>22</v>
      </c>
    </row>
    <row r="35" spans="1:3" x14ac:dyDescent="0.2">
      <c r="A35" s="22" t="s">
        <v>49</v>
      </c>
      <c r="B35" s="15">
        <f>B34*B4</f>
        <v>20971.52</v>
      </c>
      <c r="C35" s="8"/>
    </row>
    <row r="36" spans="1:3" x14ac:dyDescent="0.2">
      <c r="A36" s="22" t="s">
        <v>50</v>
      </c>
      <c r="B36" s="24">
        <v>0.3</v>
      </c>
      <c r="C36" s="8"/>
    </row>
    <row r="37" spans="1:3" x14ac:dyDescent="0.2">
      <c r="A37" s="22" t="s">
        <v>59</v>
      </c>
      <c r="B37" s="24">
        <f>B36*730</f>
        <v>219</v>
      </c>
      <c r="C37" s="8"/>
    </row>
    <row r="38" spans="1:3" x14ac:dyDescent="0.2">
      <c r="A38" s="22" t="s">
        <v>60</v>
      </c>
      <c r="B38" s="24">
        <f>B37*B33/30</f>
        <v>708.75970370370362</v>
      </c>
      <c r="C38" s="8" t="s">
        <v>62</v>
      </c>
    </row>
    <row r="39" spans="1:3" x14ac:dyDescent="0.2">
      <c r="A39" s="22" t="s">
        <v>61</v>
      </c>
      <c r="B39" s="14">
        <v>0</v>
      </c>
      <c r="C39" t="s">
        <v>64</v>
      </c>
    </row>
    <row r="40" spans="1:3" x14ac:dyDescent="0.2">
      <c r="A40" s="22" t="s">
        <v>23</v>
      </c>
      <c r="B40" s="23">
        <f>B35+B38</f>
        <v>21680.279703703705</v>
      </c>
    </row>
    <row r="41" spans="1:3" x14ac:dyDescent="0.2">
      <c r="A41" s="28" t="s">
        <v>11</v>
      </c>
      <c r="B41" s="21"/>
      <c r="C41" s="13"/>
    </row>
    <row r="42" spans="1:3" x14ac:dyDescent="0.2">
      <c r="A42" s="29" t="s">
        <v>12</v>
      </c>
      <c r="B42" s="21">
        <v>1000</v>
      </c>
      <c r="C42" s="25" t="s">
        <v>65</v>
      </c>
    </row>
    <row r="43" spans="1:3" x14ac:dyDescent="0.2">
      <c r="A43" s="29" t="s">
        <v>24</v>
      </c>
      <c r="B43" s="30">
        <f>B42</f>
        <v>1000</v>
      </c>
      <c r="C43" s="13"/>
    </row>
    <row r="44" spans="1:3" x14ac:dyDescent="0.2">
      <c r="A44" s="13"/>
      <c r="B44" s="14"/>
    </row>
    <row r="45" spans="1:3" x14ac:dyDescent="0.2">
      <c r="A45" s="19" t="s">
        <v>45</v>
      </c>
      <c r="B45" s="4"/>
      <c r="C45" t="s">
        <v>35</v>
      </c>
    </row>
    <row r="46" spans="1:3" x14ac:dyDescent="0.2">
      <c r="A46" s="18" t="s">
        <v>43</v>
      </c>
      <c r="B46" s="17">
        <f>B18+B22+B40</f>
        <v>50642.959318518522</v>
      </c>
    </row>
    <row r="47" spans="1:3" x14ac:dyDescent="0.2">
      <c r="A47" s="18" t="s">
        <v>44</v>
      </c>
      <c r="B47" s="23">
        <f>B18+B22+B30</f>
        <v>85282.679614814813</v>
      </c>
    </row>
    <row r="48" spans="1:3" x14ac:dyDescent="0.2">
      <c r="A48" s="18"/>
      <c r="B48" s="14"/>
    </row>
    <row r="49" spans="1:3" x14ac:dyDescent="0.2">
      <c r="A49" s="1" t="s">
        <v>55</v>
      </c>
      <c r="B49" s="4"/>
    </row>
    <row r="50" spans="1:3" x14ac:dyDescent="0.2">
      <c r="A50" s="18" t="s">
        <v>56</v>
      </c>
      <c r="B50" s="4"/>
      <c r="C50" s="11" t="s">
        <v>41</v>
      </c>
    </row>
    <row r="51" spans="1:3" x14ac:dyDescent="0.2">
      <c r="A51" s="12" t="s">
        <v>39</v>
      </c>
      <c r="B51" s="4">
        <v>23317.3</v>
      </c>
      <c r="C51" t="s">
        <v>67</v>
      </c>
    </row>
    <row r="52" spans="1:3" x14ac:dyDescent="0.2">
      <c r="A52" s="12" t="s">
        <v>40</v>
      </c>
      <c r="B52" s="4">
        <v>56320</v>
      </c>
    </row>
    <row r="53" spans="1:3" x14ac:dyDescent="0.2">
      <c r="A53" s="13" t="s">
        <v>36</v>
      </c>
      <c r="B53" s="16">
        <v>78343.41</v>
      </c>
    </row>
    <row r="54" spans="1:3" x14ac:dyDescent="0.2">
      <c r="A54" s="13" t="s">
        <v>37</v>
      </c>
      <c r="B54" s="16">
        <v>940120.92</v>
      </c>
    </row>
    <row r="55" spans="1:3" x14ac:dyDescent="0.2">
      <c r="A55" s="13"/>
      <c r="B55" s="4"/>
    </row>
    <row r="56" spans="1:3" x14ac:dyDescent="0.2">
      <c r="A56" s="18" t="s">
        <v>57</v>
      </c>
      <c r="B56" s="4"/>
      <c r="C56" s="11" t="s">
        <v>42</v>
      </c>
    </row>
    <row r="57" spans="1:3" x14ac:dyDescent="0.2">
      <c r="A57" s="13" t="s">
        <v>38</v>
      </c>
      <c r="B57" s="4">
        <v>23322.7</v>
      </c>
      <c r="C57" t="s">
        <v>67</v>
      </c>
    </row>
    <row r="58" spans="1:3" x14ac:dyDescent="0.2">
      <c r="A58" s="13" t="s">
        <v>40</v>
      </c>
      <c r="B58" s="4">
        <v>56320</v>
      </c>
    </row>
    <row r="59" spans="1:3" x14ac:dyDescent="0.2">
      <c r="A59" s="13" t="s">
        <v>36</v>
      </c>
      <c r="B59" s="16">
        <v>79642.7</v>
      </c>
    </row>
    <row r="60" spans="1:3" x14ac:dyDescent="0.2">
      <c r="A60" s="13" t="s">
        <v>37</v>
      </c>
      <c r="B60" s="16">
        <v>955712.4</v>
      </c>
    </row>
  </sheetData>
  <hyperlinks>
    <hyperlink ref="C21" r:id="rId1" location="/estimate?id=37e2efbf7f6e7392ca4fb38e6bb7fbfd36488900" xr:uid="{D9E540A8-05AB-AF40-92F7-9FAFFAF8F41C}"/>
    <hyperlink ref="C50" r:id="rId2" location="/estimate?id=22b7ec1b4a92bbc1f7b710b3376ae446347c58d7" xr:uid="{FC4F9CBF-A486-ED47-92E7-7421BF4DDAD7}"/>
    <hyperlink ref="C56" r:id="rId3" location="/estimate?id=5a12ce740f233a9068ced6a14a876fc5c7f120a5" xr:uid="{8AD7C63D-2EA5-D446-A5E7-49A132EB98CC}"/>
    <hyperlink ref="C29" r:id="rId4" location="/estimate?id=fce962bba0bec7424e12e5d3768652ca49ca247f" xr:uid="{6E0B54C5-B977-9544-A421-4036910D2B49}"/>
    <hyperlink ref="C31" r:id="rId5" location="/estimate?id=4c16c04377580680bbb563a194b15e332593cc8b" xr:uid="{C21B7998-CD83-C14F-BAAB-FC2495D789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Ang</dc:creator>
  <cp:lastModifiedBy>Frank Ang</cp:lastModifiedBy>
  <dcterms:created xsi:type="dcterms:W3CDTF">2022-06-20T14:33:10Z</dcterms:created>
  <dcterms:modified xsi:type="dcterms:W3CDTF">2022-06-21T14:09:00Z</dcterms:modified>
</cp:coreProperties>
</file>